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tização carteira" sheetId="8" r:id="rId1"/>
    <sheet name="rf" sheetId="9" r:id="rId2"/>
    <sheet name="Ações" sheetId="3" r:id="rId3"/>
    <sheet name="Ações US" sheetId="10" r:id="rId4"/>
    <sheet name="Commodities" sheetId="11" r:id="rId5"/>
    <sheet name="Hedge" sheetId="12" r:id="rId6"/>
    <sheet name="Alternativos" sheetId="13" r:id="rId7"/>
    <sheet name="Comparacao velho-novo" sheetId="15" r:id="rId8"/>
    <sheet name="Acoes desde o inicio (não bate)" sheetId="6" r:id="rId9"/>
    <sheet name="Como atualizar" sheetId="1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" i="15" l="1"/>
  <c r="W3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23" i="15"/>
  <c r="V51" i="15"/>
  <c r="V39" i="15"/>
  <c r="V27" i="15"/>
  <c r="V15" i="15"/>
  <c r="V5" i="15"/>
  <c r="V4" i="15"/>
  <c r="V3" i="15"/>
  <c r="V1" i="15"/>
  <c r="S1" i="15"/>
  <c r="P1" i="15"/>
  <c r="M1" i="15"/>
  <c r="J1" i="15"/>
  <c r="G1" i="15"/>
  <c r="D1" i="15"/>
  <c r="D3" i="15"/>
  <c r="G3" i="15"/>
  <c r="J3" i="15"/>
  <c r="M3" i="15"/>
  <c r="P3" i="15"/>
  <c r="S3" i="15"/>
  <c r="D4" i="15"/>
  <c r="G4" i="15"/>
  <c r="J4" i="15"/>
  <c r="M4" i="15"/>
  <c r="P4" i="15"/>
  <c r="S4" i="15"/>
  <c r="D5" i="15"/>
  <c r="G5" i="15"/>
  <c r="J5" i="15"/>
  <c r="M5" i="15"/>
  <c r="P5" i="15"/>
  <c r="S5" i="15"/>
  <c r="D6" i="15"/>
  <c r="G6" i="15"/>
  <c r="J6" i="15"/>
  <c r="M6" i="15"/>
  <c r="P6" i="15"/>
  <c r="S6" i="15"/>
  <c r="V6" i="15"/>
  <c r="D7" i="15"/>
  <c r="G7" i="15"/>
  <c r="J7" i="15"/>
  <c r="M7" i="15"/>
  <c r="P7" i="15"/>
  <c r="S7" i="15"/>
  <c r="V7" i="15"/>
  <c r="D8" i="15"/>
  <c r="G8" i="15"/>
  <c r="J8" i="15"/>
  <c r="M8" i="15"/>
  <c r="P8" i="15"/>
  <c r="S8" i="15"/>
  <c r="V8" i="15"/>
  <c r="D9" i="15"/>
  <c r="G9" i="15"/>
  <c r="J9" i="15"/>
  <c r="M9" i="15"/>
  <c r="P9" i="15"/>
  <c r="S9" i="15"/>
  <c r="V9" i="15"/>
  <c r="D10" i="15"/>
  <c r="G10" i="15"/>
  <c r="J10" i="15"/>
  <c r="M10" i="15"/>
  <c r="P10" i="15"/>
  <c r="S10" i="15"/>
  <c r="V10" i="15"/>
  <c r="D11" i="15"/>
  <c r="G11" i="15"/>
  <c r="J11" i="15"/>
  <c r="M11" i="15"/>
  <c r="P11" i="15"/>
  <c r="S11" i="15"/>
  <c r="V11" i="15"/>
  <c r="D12" i="15"/>
  <c r="G12" i="15"/>
  <c r="J12" i="15"/>
  <c r="M12" i="15"/>
  <c r="P12" i="15"/>
  <c r="S12" i="15"/>
  <c r="V12" i="15"/>
  <c r="D13" i="15"/>
  <c r="G13" i="15"/>
  <c r="J13" i="15"/>
  <c r="M13" i="15"/>
  <c r="P13" i="15"/>
  <c r="S13" i="15"/>
  <c r="V13" i="15"/>
  <c r="D14" i="15"/>
  <c r="G14" i="15"/>
  <c r="J14" i="15"/>
  <c r="M14" i="15"/>
  <c r="P14" i="15"/>
  <c r="S14" i="15"/>
  <c r="V14" i="15"/>
  <c r="D15" i="15"/>
  <c r="G15" i="15"/>
  <c r="J15" i="15"/>
  <c r="M15" i="15"/>
  <c r="P15" i="15"/>
  <c r="S15" i="15"/>
  <c r="D16" i="15"/>
  <c r="G16" i="15"/>
  <c r="J16" i="15"/>
  <c r="M16" i="15"/>
  <c r="P16" i="15"/>
  <c r="S16" i="15"/>
  <c r="V16" i="15"/>
  <c r="D17" i="15"/>
  <c r="G17" i="15"/>
  <c r="J17" i="15"/>
  <c r="M17" i="15"/>
  <c r="P17" i="15"/>
  <c r="S17" i="15"/>
  <c r="V17" i="15"/>
  <c r="D18" i="15"/>
  <c r="G18" i="15"/>
  <c r="J18" i="15"/>
  <c r="M18" i="15"/>
  <c r="P18" i="15"/>
  <c r="S18" i="15"/>
  <c r="V18" i="15"/>
  <c r="D19" i="15"/>
  <c r="G19" i="15"/>
  <c r="J19" i="15"/>
  <c r="M19" i="15"/>
  <c r="P19" i="15"/>
  <c r="S19" i="15"/>
  <c r="V19" i="15"/>
  <c r="D20" i="15"/>
  <c r="G20" i="15"/>
  <c r="J20" i="15"/>
  <c r="M20" i="15"/>
  <c r="P20" i="15"/>
  <c r="S20" i="15"/>
  <c r="V20" i="15"/>
  <c r="D21" i="15"/>
  <c r="G21" i="15"/>
  <c r="J21" i="15"/>
  <c r="M21" i="15"/>
  <c r="P21" i="15"/>
  <c r="S21" i="15"/>
  <c r="V21" i="15"/>
  <c r="D22" i="15"/>
  <c r="G22" i="15"/>
  <c r="J22" i="15"/>
  <c r="M22" i="15"/>
  <c r="P22" i="15"/>
  <c r="S22" i="15"/>
  <c r="V22" i="15"/>
  <c r="D23" i="15"/>
  <c r="G23" i="15"/>
  <c r="J23" i="15"/>
  <c r="M23" i="15"/>
  <c r="P23" i="15"/>
  <c r="S23" i="15"/>
  <c r="V23" i="15"/>
  <c r="D24" i="15"/>
  <c r="G24" i="15"/>
  <c r="J24" i="15"/>
  <c r="M24" i="15"/>
  <c r="P24" i="15"/>
  <c r="S24" i="15"/>
  <c r="V24" i="15"/>
  <c r="D25" i="15"/>
  <c r="G25" i="15"/>
  <c r="J25" i="15"/>
  <c r="M25" i="15"/>
  <c r="P25" i="15"/>
  <c r="S25" i="15"/>
  <c r="V25" i="15"/>
  <c r="D26" i="15"/>
  <c r="G26" i="15"/>
  <c r="J26" i="15"/>
  <c r="M26" i="15"/>
  <c r="P26" i="15"/>
  <c r="S26" i="15"/>
  <c r="V26" i="15"/>
  <c r="D27" i="15"/>
  <c r="G27" i="15"/>
  <c r="J27" i="15"/>
  <c r="M27" i="15"/>
  <c r="P27" i="15"/>
  <c r="S27" i="15"/>
  <c r="D28" i="15"/>
  <c r="G28" i="15"/>
  <c r="J28" i="15"/>
  <c r="M28" i="15"/>
  <c r="P28" i="15"/>
  <c r="S28" i="15"/>
  <c r="V28" i="15"/>
  <c r="D29" i="15"/>
  <c r="G29" i="15"/>
  <c r="J29" i="15"/>
  <c r="M29" i="15"/>
  <c r="P29" i="15"/>
  <c r="S29" i="15"/>
  <c r="V29" i="15"/>
  <c r="D30" i="15"/>
  <c r="G30" i="15"/>
  <c r="J30" i="15"/>
  <c r="M30" i="15"/>
  <c r="P30" i="15"/>
  <c r="S30" i="15"/>
  <c r="V30" i="15"/>
  <c r="D31" i="15"/>
  <c r="G31" i="15"/>
  <c r="J31" i="15"/>
  <c r="M31" i="15"/>
  <c r="P31" i="15"/>
  <c r="S31" i="15"/>
  <c r="V31" i="15"/>
  <c r="D32" i="15"/>
  <c r="G32" i="15"/>
  <c r="J32" i="15"/>
  <c r="M32" i="15"/>
  <c r="P32" i="15"/>
  <c r="S32" i="15"/>
  <c r="V32" i="15"/>
  <c r="D33" i="15"/>
  <c r="G33" i="15"/>
  <c r="J33" i="15"/>
  <c r="M33" i="15"/>
  <c r="P33" i="15"/>
  <c r="S33" i="15"/>
  <c r="V33" i="15"/>
  <c r="D34" i="15"/>
  <c r="G34" i="15"/>
  <c r="J34" i="15"/>
  <c r="M34" i="15"/>
  <c r="P34" i="15"/>
  <c r="S34" i="15"/>
  <c r="V34" i="15"/>
  <c r="D35" i="15"/>
  <c r="G35" i="15"/>
  <c r="J35" i="15"/>
  <c r="M35" i="15"/>
  <c r="P35" i="15"/>
  <c r="S35" i="15"/>
  <c r="V35" i="15"/>
  <c r="D36" i="15"/>
  <c r="G36" i="15"/>
  <c r="J36" i="15"/>
  <c r="M36" i="15"/>
  <c r="P36" i="15"/>
  <c r="S36" i="15"/>
  <c r="V36" i="15"/>
  <c r="D37" i="15"/>
  <c r="G37" i="15"/>
  <c r="J37" i="15"/>
  <c r="M37" i="15"/>
  <c r="P37" i="15"/>
  <c r="S37" i="15"/>
  <c r="V37" i="15"/>
  <c r="D38" i="15"/>
  <c r="G38" i="15"/>
  <c r="J38" i="15"/>
  <c r="M38" i="15"/>
  <c r="P38" i="15"/>
  <c r="S38" i="15"/>
  <c r="V38" i="15"/>
  <c r="D39" i="15"/>
  <c r="G39" i="15"/>
  <c r="J39" i="15"/>
  <c r="M39" i="15"/>
  <c r="P39" i="15"/>
  <c r="S39" i="15"/>
  <c r="D40" i="15"/>
  <c r="G40" i="15"/>
  <c r="J40" i="15"/>
  <c r="M40" i="15"/>
  <c r="P40" i="15"/>
  <c r="S40" i="15"/>
  <c r="V40" i="15"/>
  <c r="D41" i="15"/>
  <c r="G41" i="15"/>
  <c r="J41" i="15"/>
  <c r="M41" i="15"/>
  <c r="P41" i="15"/>
  <c r="S41" i="15"/>
  <c r="V41" i="15"/>
  <c r="D42" i="15"/>
  <c r="G42" i="15"/>
  <c r="J42" i="15"/>
  <c r="M42" i="15"/>
  <c r="P42" i="15"/>
  <c r="S42" i="15"/>
  <c r="V42" i="15"/>
  <c r="D43" i="15"/>
  <c r="G43" i="15"/>
  <c r="J43" i="15"/>
  <c r="M43" i="15"/>
  <c r="P43" i="15"/>
  <c r="S43" i="15"/>
  <c r="V43" i="15"/>
  <c r="D44" i="15"/>
  <c r="G44" i="15"/>
  <c r="J44" i="15"/>
  <c r="M44" i="15"/>
  <c r="P44" i="15"/>
  <c r="S44" i="15"/>
  <c r="V44" i="15"/>
  <c r="D45" i="15"/>
  <c r="G45" i="15"/>
  <c r="J45" i="15"/>
  <c r="M45" i="15"/>
  <c r="P45" i="15"/>
  <c r="S45" i="15"/>
  <c r="V45" i="15"/>
  <c r="D46" i="15"/>
  <c r="G46" i="15"/>
  <c r="J46" i="15"/>
  <c r="M46" i="15"/>
  <c r="P46" i="15"/>
  <c r="S46" i="15"/>
  <c r="V46" i="15"/>
  <c r="D47" i="15"/>
  <c r="G47" i="15"/>
  <c r="J47" i="15"/>
  <c r="M47" i="15"/>
  <c r="P47" i="15"/>
  <c r="S47" i="15"/>
  <c r="V47" i="15"/>
  <c r="D48" i="15"/>
  <c r="G48" i="15"/>
  <c r="J48" i="15"/>
  <c r="M48" i="15"/>
  <c r="P48" i="15"/>
  <c r="S48" i="15"/>
  <c r="V48" i="15"/>
  <c r="D49" i="15"/>
  <c r="G49" i="15"/>
  <c r="J49" i="15"/>
  <c r="M49" i="15"/>
  <c r="P49" i="15"/>
  <c r="S49" i="15"/>
  <c r="V49" i="15"/>
  <c r="D50" i="15"/>
  <c r="G50" i="15"/>
  <c r="J50" i="15"/>
  <c r="M50" i="15"/>
  <c r="P50" i="15"/>
  <c r="S50" i="15"/>
  <c r="V50" i="15"/>
  <c r="D51" i="15"/>
  <c r="G51" i="15"/>
  <c r="J51" i="15"/>
  <c r="M51" i="15"/>
  <c r="P51" i="15"/>
  <c r="S51" i="15"/>
  <c r="D52" i="15"/>
  <c r="G52" i="15"/>
  <c r="J52" i="15"/>
  <c r="M52" i="15"/>
  <c r="P52" i="15"/>
  <c r="S52" i="15"/>
  <c r="V52" i="15"/>
  <c r="D53" i="15"/>
  <c r="G53" i="15"/>
  <c r="J53" i="15"/>
  <c r="M53" i="15"/>
  <c r="P53" i="15"/>
  <c r="S53" i="15"/>
  <c r="V53" i="15"/>
  <c r="D54" i="15"/>
  <c r="G54" i="15"/>
  <c r="J54" i="15"/>
  <c r="M54" i="15"/>
  <c r="P54" i="15"/>
  <c r="S54" i="15"/>
  <c r="V54" i="15"/>
  <c r="D55" i="15"/>
  <c r="G55" i="15"/>
  <c r="J55" i="15"/>
  <c r="M55" i="15"/>
  <c r="P55" i="15"/>
  <c r="S55" i="15"/>
  <c r="V55" i="15"/>
  <c r="D56" i="15"/>
  <c r="G56" i="15"/>
  <c r="J56" i="15"/>
  <c r="M56" i="15"/>
  <c r="P56" i="15"/>
  <c r="S56" i="15"/>
  <c r="V56" i="15"/>
  <c r="D57" i="15"/>
  <c r="G57" i="15"/>
  <c r="J57" i="15"/>
  <c r="M57" i="15"/>
  <c r="P57" i="15"/>
  <c r="S57" i="15"/>
  <c r="V57" i="15"/>
  <c r="D58" i="15"/>
  <c r="G58" i="15"/>
  <c r="J58" i="15"/>
  <c r="M58" i="15"/>
  <c r="P58" i="15"/>
  <c r="S58" i="15"/>
  <c r="V58" i="15"/>
  <c r="D59" i="15"/>
  <c r="G59" i="15"/>
  <c r="J59" i="15"/>
  <c r="M59" i="15"/>
  <c r="P59" i="15"/>
  <c r="S59" i="15"/>
  <c r="V59" i="15"/>
  <c r="D60" i="15"/>
  <c r="G60" i="15"/>
  <c r="J60" i="15"/>
  <c r="M60" i="15"/>
  <c r="P60" i="15"/>
  <c r="S60" i="15"/>
  <c r="V60" i="15"/>
  <c r="D61" i="15"/>
  <c r="G61" i="15"/>
  <c r="J61" i="15"/>
  <c r="M61" i="15"/>
  <c r="P61" i="15"/>
  <c r="S61" i="15"/>
  <c r="V61" i="15"/>
  <c r="D62" i="15"/>
  <c r="G62" i="15"/>
  <c r="J62" i="15"/>
  <c r="M62" i="15"/>
  <c r="P62" i="15"/>
  <c r="S62" i="15"/>
  <c r="V62" i="15"/>
  <c r="V2" i="15"/>
  <c r="S2" i="15"/>
  <c r="P2" i="15"/>
  <c r="M2" i="15"/>
  <c r="J2" i="15"/>
  <c r="G2" i="15"/>
  <c r="D2" i="15"/>
  <c r="T1" i="8"/>
  <c r="P1" i="8"/>
  <c r="Q1" i="8"/>
  <c r="R1" i="8"/>
  <c r="S1" i="8"/>
  <c r="P2" i="8"/>
  <c r="P3" i="8" s="1"/>
  <c r="O1" i="8"/>
  <c r="N1" i="8"/>
  <c r="J1" i="8"/>
  <c r="K1" i="8"/>
  <c r="L1" i="8"/>
  <c r="M1" i="8"/>
  <c r="I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2" i="8"/>
  <c r="T2" i="8" s="1"/>
  <c r="T3" i="8" s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2" i="8"/>
  <c r="S2" i="8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2" i="8"/>
  <c r="R2" i="8" s="1"/>
  <c r="R3" i="8" s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2" i="8"/>
  <c r="Q2" i="8" s="1"/>
  <c r="Q3" i="8" s="1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2" i="8"/>
  <c r="O2" i="8" s="1"/>
  <c r="U4" i="11"/>
  <c r="T4" i="11" s="1"/>
  <c r="V4" i="11"/>
  <c r="W4" i="11"/>
  <c r="X4" i="11"/>
  <c r="U5" i="11"/>
  <c r="T5" i="11" s="1"/>
  <c r="V5" i="1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W5" i="1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X5" i="1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U6" i="11"/>
  <c r="U7" i="11" s="1"/>
  <c r="T2" i="11"/>
  <c r="V2" i="11" s="1"/>
  <c r="V3" i="11" s="1"/>
  <c r="V1" i="11"/>
  <c r="W1" i="11"/>
  <c r="X1" i="11"/>
  <c r="U1" i="11"/>
  <c r="P4" i="10"/>
  <c r="Q4" i="10"/>
  <c r="R4" i="10"/>
  <c r="S4" i="10"/>
  <c r="Q5" i="10"/>
  <c r="P5" i="10" s="1"/>
  <c r="R5" i="10"/>
  <c r="S5" i="10"/>
  <c r="Q6" i="10"/>
  <c r="Q7" i="10" s="1"/>
  <c r="R6" i="10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S6" i="10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P3" i="10"/>
  <c r="R3" i="10"/>
  <c r="S3" i="10"/>
  <c r="Q3" i="10"/>
  <c r="R2" i="10"/>
  <c r="S2" i="10"/>
  <c r="Q2" i="10"/>
  <c r="P2" i="10"/>
  <c r="R1" i="10"/>
  <c r="S1" i="10"/>
  <c r="Q1" i="10"/>
  <c r="H3" i="12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AA32" i="13"/>
  <c r="AB32" i="13"/>
  <c r="AC32" i="13"/>
  <c r="Z32" i="13"/>
  <c r="Y32" i="13"/>
  <c r="X3" i="13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Y4" i="13"/>
  <c r="Z4" i="13"/>
  <c r="AA4" i="13"/>
  <c r="AB4" i="13"/>
  <c r="AC4" i="13"/>
  <c r="Y5" i="13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Y84" i="13" s="1"/>
  <c r="Y85" i="13" s="1"/>
  <c r="Y86" i="13" s="1"/>
  <c r="Y87" i="13" s="1"/>
  <c r="Y88" i="13" s="1"/>
  <c r="Y89" i="13" s="1"/>
  <c r="Y90" i="13" s="1"/>
  <c r="Y91" i="13" s="1"/>
  <c r="Y92" i="13" s="1"/>
  <c r="Y93" i="13" s="1"/>
  <c r="Z5" i="13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3" i="13" s="1"/>
  <c r="Z34" i="13" s="1"/>
  <c r="Z35" i="13" s="1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Z84" i="13" s="1"/>
  <c r="Z85" i="13" s="1"/>
  <c r="Z86" i="13" s="1"/>
  <c r="Z87" i="13" s="1"/>
  <c r="Z88" i="13" s="1"/>
  <c r="Z89" i="13" s="1"/>
  <c r="Z90" i="13" s="1"/>
  <c r="Z91" i="13" s="1"/>
  <c r="Z92" i="13" s="1"/>
  <c r="Z93" i="13" s="1"/>
  <c r="AA5" i="13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A24" i="13" s="1"/>
  <c r="AA25" i="13" s="1"/>
  <c r="AA26" i="13" s="1"/>
  <c r="AA27" i="13" s="1"/>
  <c r="AA28" i="13" s="1"/>
  <c r="AA29" i="13" s="1"/>
  <c r="AA30" i="13" s="1"/>
  <c r="AA31" i="13" s="1"/>
  <c r="AA33" i="13" s="1"/>
  <c r="AA34" i="13" s="1"/>
  <c r="AA35" i="13" s="1"/>
  <c r="AA36" i="13" s="1"/>
  <c r="AA37" i="13" s="1"/>
  <c r="AA38" i="13" s="1"/>
  <c r="AA39" i="13" s="1"/>
  <c r="AA40" i="13" s="1"/>
  <c r="AA41" i="13" s="1"/>
  <c r="AA42" i="13" s="1"/>
  <c r="AA43" i="13" s="1"/>
  <c r="AA44" i="13" s="1"/>
  <c r="AA45" i="13" s="1"/>
  <c r="AA46" i="13" s="1"/>
  <c r="AA47" i="13" s="1"/>
  <c r="AA48" i="13" s="1"/>
  <c r="AA49" i="13" s="1"/>
  <c r="AA50" i="13" s="1"/>
  <c r="AA51" i="13" s="1"/>
  <c r="AA52" i="13" s="1"/>
  <c r="AA53" i="13" s="1"/>
  <c r="AA54" i="13" s="1"/>
  <c r="AA55" i="13" s="1"/>
  <c r="AA56" i="13" s="1"/>
  <c r="AA57" i="13" s="1"/>
  <c r="AA58" i="13" s="1"/>
  <c r="AA59" i="13" s="1"/>
  <c r="AA60" i="13" s="1"/>
  <c r="AA61" i="13" s="1"/>
  <c r="AA62" i="13" s="1"/>
  <c r="AA63" i="13" s="1"/>
  <c r="AA64" i="13" s="1"/>
  <c r="AA65" i="13" s="1"/>
  <c r="AA66" i="13" s="1"/>
  <c r="AA67" i="13" s="1"/>
  <c r="AA68" i="13" s="1"/>
  <c r="AA69" i="13" s="1"/>
  <c r="AA70" i="13" s="1"/>
  <c r="AA71" i="13" s="1"/>
  <c r="AA72" i="13" s="1"/>
  <c r="AA73" i="13" s="1"/>
  <c r="AA74" i="13" s="1"/>
  <c r="AA75" i="13" s="1"/>
  <c r="AA76" i="13" s="1"/>
  <c r="AA77" i="13" s="1"/>
  <c r="AA78" i="13" s="1"/>
  <c r="AA79" i="13" s="1"/>
  <c r="AA80" i="13" s="1"/>
  <c r="AA81" i="13" s="1"/>
  <c r="AA82" i="13" s="1"/>
  <c r="AA83" i="13" s="1"/>
  <c r="AA84" i="13" s="1"/>
  <c r="AA85" i="13" s="1"/>
  <c r="AA86" i="13" s="1"/>
  <c r="AA87" i="13" s="1"/>
  <c r="AA88" i="13" s="1"/>
  <c r="AA89" i="13" s="1"/>
  <c r="AA90" i="13" s="1"/>
  <c r="AA91" i="13" s="1"/>
  <c r="AA92" i="13" s="1"/>
  <c r="AA93" i="13" s="1"/>
  <c r="AB5" i="13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AB63" i="13" s="1"/>
  <c r="AB64" i="13" s="1"/>
  <c r="AB65" i="13" s="1"/>
  <c r="AB66" i="13" s="1"/>
  <c r="AB67" i="13" s="1"/>
  <c r="AB68" i="13" s="1"/>
  <c r="AB69" i="13" s="1"/>
  <c r="AB70" i="13" s="1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B84" i="13" s="1"/>
  <c r="AB85" i="13" s="1"/>
  <c r="AB86" i="13" s="1"/>
  <c r="AB87" i="13" s="1"/>
  <c r="AB88" i="13" s="1"/>
  <c r="AB89" i="13" s="1"/>
  <c r="AB90" i="13" s="1"/>
  <c r="AB91" i="13" s="1"/>
  <c r="AB92" i="13" s="1"/>
  <c r="AB93" i="13" s="1"/>
  <c r="AC5" i="13"/>
  <c r="AC6" i="13" s="1"/>
  <c r="AC7" i="13" s="1"/>
  <c r="AC8" i="13" s="1"/>
  <c r="AC9" i="13" s="1"/>
  <c r="AC10" i="13" s="1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3" i="13" s="1"/>
  <c r="AC34" i="13" s="1"/>
  <c r="AC35" i="13" s="1"/>
  <c r="AC36" i="13" s="1"/>
  <c r="AC37" i="13" s="1"/>
  <c r="AC38" i="13" s="1"/>
  <c r="AC39" i="13" s="1"/>
  <c r="AC40" i="13" s="1"/>
  <c r="AC41" i="13" s="1"/>
  <c r="AC42" i="13" s="1"/>
  <c r="AC43" i="13" s="1"/>
  <c r="AC44" i="13" s="1"/>
  <c r="AC45" i="13" s="1"/>
  <c r="AC46" i="13" s="1"/>
  <c r="AC47" i="13" s="1"/>
  <c r="AC48" i="13" s="1"/>
  <c r="AC49" i="13" s="1"/>
  <c r="AC50" i="13" s="1"/>
  <c r="AC51" i="13" s="1"/>
  <c r="AC52" i="13" s="1"/>
  <c r="AC53" i="13" s="1"/>
  <c r="AC54" i="13" s="1"/>
  <c r="AC55" i="13" s="1"/>
  <c r="AC56" i="13" s="1"/>
  <c r="AC57" i="13" s="1"/>
  <c r="AC58" i="13" s="1"/>
  <c r="AC59" i="13" s="1"/>
  <c r="AC60" i="13" s="1"/>
  <c r="AC61" i="13" s="1"/>
  <c r="AC62" i="13" s="1"/>
  <c r="AC63" i="13" s="1"/>
  <c r="AC64" i="13" s="1"/>
  <c r="AC65" i="13" s="1"/>
  <c r="AC66" i="13" s="1"/>
  <c r="AC67" i="13" s="1"/>
  <c r="AC68" i="13" s="1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Z3" i="13"/>
  <c r="AA3" i="13"/>
  <c r="AB3" i="13"/>
  <c r="AC3" i="13"/>
  <c r="Y3" i="13"/>
  <c r="Z2" i="13"/>
  <c r="AA2" i="13"/>
  <c r="AB2" i="13"/>
  <c r="AC2" i="13"/>
  <c r="Y2" i="13"/>
  <c r="Z1" i="13"/>
  <c r="AA1" i="13"/>
  <c r="AB1" i="13"/>
  <c r="AC1" i="13"/>
  <c r="Y1" i="13"/>
  <c r="X2" i="13"/>
  <c r="L4" i="13"/>
  <c r="M4" i="13"/>
  <c r="N4" i="13"/>
  <c r="O4" i="13"/>
  <c r="P4" i="13"/>
  <c r="L5" i="13"/>
  <c r="M5" i="13"/>
  <c r="N5" i="13"/>
  <c r="O5" i="13"/>
  <c r="P5" i="13"/>
  <c r="L6" i="13"/>
  <c r="M6" i="13"/>
  <c r="N6" i="13"/>
  <c r="O6" i="13"/>
  <c r="P6" i="13"/>
  <c r="L7" i="13"/>
  <c r="M7" i="13"/>
  <c r="N7" i="13"/>
  <c r="O7" i="13"/>
  <c r="P7" i="13"/>
  <c r="L8" i="13"/>
  <c r="M8" i="13"/>
  <c r="N8" i="13"/>
  <c r="O8" i="13"/>
  <c r="P8" i="13"/>
  <c r="L9" i="13"/>
  <c r="M9" i="13"/>
  <c r="N9" i="13"/>
  <c r="O9" i="13"/>
  <c r="P9" i="13"/>
  <c r="L10" i="13"/>
  <c r="M10" i="13"/>
  <c r="N10" i="13"/>
  <c r="O10" i="13"/>
  <c r="P10" i="13"/>
  <c r="L11" i="13"/>
  <c r="M11" i="13"/>
  <c r="N11" i="13"/>
  <c r="O11" i="13"/>
  <c r="P11" i="13"/>
  <c r="L12" i="13"/>
  <c r="M12" i="13"/>
  <c r="N12" i="13"/>
  <c r="O12" i="13"/>
  <c r="P12" i="13"/>
  <c r="L13" i="13"/>
  <c r="M13" i="13"/>
  <c r="N13" i="13"/>
  <c r="O13" i="13"/>
  <c r="P13" i="13"/>
  <c r="L14" i="13"/>
  <c r="M14" i="13"/>
  <c r="N14" i="13"/>
  <c r="O14" i="13"/>
  <c r="P14" i="13"/>
  <c r="L15" i="13"/>
  <c r="M15" i="13"/>
  <c r="N15" i="13"/>
  <c r="O15" i="13"/>
  <c r="P15" i="13"/>
  <c r="L16" i="13"/>
  <c r="M16" i="13"/>
  <c r="N16" i="13"/>
  <c r="O16" i="13"/>
  <c r="P16" i="13"/>
  <c r="L17" i="13"/>
  <c r="M17" i="13"/>
  <c r="N17" i="13"/>
  <c r="O17" i="13"/>
  <c r="P17" i="13"/>
  <c r="L18" i="13"/>
  <c r="M18" i="13"/>
  <c r="N18" i="13"/>
  <c r="O18" i="13"/>
  <c r="P18" i="13"/>
  <c r="L19" i="13"/>
  <c r="M19" i="13"/>
  <c r="N19" i="13"/>
  <c r="O19" i="13"/>
  <c r="P19" i="13"/>
  <c r="L20" i="13"/>
  <c r="M20" i="13"/>
  <c r="N20" i="13"/>
  <c r="O20" i="13"/>
  <c r="P20" i="13"/>
  <c r="L21" i="13"/>
  <c r="M21" i="13"/>
  <c r="N21" i="13"/>
  <c r="O21" i="13"/>
  <c r="P21" i="13"/>
  <c r="L22" i="13"/>
  <c r="M22" i="13"/>
  <c r="N22" i="13"/>
  <c r="O22" i="13"/>
  <c r="P22" i="13"/>
  <c r="L23" i="13"/>
  <c r="M23" i="13"/>
  <c r="N23" i="13"/>
  <c r="O23" i="13"/>
  <c r="P23" i="13"/>
  <c r="L24" i="13"/>
  <c r="M24" i="13"/>
  <c r="N24" i="13"/>
  <c r="O24" i="13"/>
  <c r="P24" i="13"/>
  <c r="L25" i="13"/>
  <c r="M25" i="13"/>
  <c r="N25" i="13"/>
  <c r="O25" i="13"/>
  <c r="P25" i="13"/>
  <c r="L26" i="13"/>
  <c r="M26" i="13"/>
  <c r="N26" i="13"/>
  <c r="O26" i="13"/>
  <c r="P26" i="13"/>
  <c r="L27" i="13"/>
  <c r="M27" i="13"/>
  <c r="N27" i="13"/>
  <c r="O27" i="13"/>
  <c r="P27" i="13"/>
  <c r="L28" i="13"/>
  <c r="M28" i="13"/>
  <c r="N28" i="13"/>
  <c r="O28" i="13"/>
  <c r="P28" i="13"/>
  <c r="L29" i="13"/>
  <c r="M29" i="13"/>
  <c r="N29" i="13"/>
  <c r="O29" i="13"/>
  <c r="P29" i="13"/>
  <c r="L30" i="13"/>
  <c r="M30" i="13"/>
  <c r="N30" i="13"/>
  <c r="O30" i="13"/>
  <c r="P30" i="13"/>
  <c r="L31" i="13"/>
  <c r="M31" i="13"/>
  <c r="N31" i="13"/>
  <c r="O31" i="13"/>
  <c r="P31" i="13"/>
  <c r="L32" i="13"/>
  <c r="M32" i="13"/>
  <c r="N32" i="13"/>
  <c r="O32" i="13"/>
  <c r="P32" i="13"/>
  <c r="L33" i="13"/>
  <c r="M33" i="13"/>
  <c r="N33" i="13"/>
  <c r="O33" i="13"/>
  <c r="P33" i="13"/>
  <c r="L34" i="13"/>
  <c r="M34" i="13"/>
  <c r="N34" i="13"/>
  <c r="O34" i="13"/>
  <c r="P34" i="13"/>
  <c r="L35" i="13"/>
  <c r="M35" i="13"/>
  <c r="N35" i="13"/>
  <c r="O35" i="13"/>
  <c r="P35" i="13"/>
  <c r="L36" i="13"/>
  <c r="M36" i="13"/>
  <c r="N36" i="13"/>
  <c r="O36" i="13"/>
  <c r="P36" i="13"/>
  <c r="L37" i="13"/>
  <c r="M37" i="13"/>
  <c r="N37" i="13"/>
  <c r="O37" i="13"/>
  <c r="P37" i="13"/>
  <c r="L38" i="13"/>
  <c r="M38" i="13"/>
  <c r="N38" i="13"/>
  <c r="O38" i="13"/>
  <c r="P38" i="13"/>
  <c r="L39" i="13"/>
  <c r="M39" i="13"/>
  <c r="N39" i="13"/>
  <c r="O39" i="13"/>
  <c r="P39" i="13"/>
  <c r="L40" i="13"/>
  <c r="M40" i="13"/>
  <c r="N40" i="13"/>
  <c r="O40" i="13"/>
  <c r="P40" i="13"/>
  <c r="L41" i="13"/>
  <c r="M41" i="13"/>
  <c r="N41" i="13"/>
  <c r="O41" i="13"/>
  <c r="P41" i="13"/>
  <c r="L42" i="13"/>
  <c r="M42" i="13"/>
  <c r="N42" i="13"/>
  <c r="O42" i="13"/>
  <c r="P42" i="13"/>
  <c r="L43" i="13"/>
  <c r="M43" i="13"/>
  <c r="N43" i="13"/>
  <c r="O43" i="13"/>
  <c r="P43" i="13"/>
  <c r="L44" i="13"/>
  <c r="M44" i="13"/>
  <c r="N44" i="13"/>
  <c r="O44" i="13"/>
  <c r="P44" i="13"/>
  <c r="L45" i="13"/>
  <c r="M45" i="13"/>
  <c r="N45" i="13"/>
  <c r="O45" i="13"/>
  <c r="P45" i="13"/>
  <c r="L46" i="13"/>
  <c r="M46" i="13"/>
  <c r="N46" i="13"/>
  <c r="O46" i="13"/>
  <c r="P46" i="13"/>
  <c r="L47" i="13"/>
  <c r="M47" i="13"/>
  <c r="N47" i="13"/>
  <c r="O47" i="13"/>
  <c r="P47" i="13"/>
  <c r="L48" i="13"/>
  <c r="M48" i="13"/>
  <c r="N48" i="13"/>
  <c r="O48" i="13"/>
  <c r="P48" i="13"/>
  <c r="L49" i="13"/>
  <c r="M49" i="13"/>
  <c r="N49" i="13"/>
  <c r="O49" i="13"/>
  <c r="P49" i="13"/>
  <c r="L50" i="13"/>
  <c r="M50" i="13"/>
  <c r="N50" i="13"/>
  <c r="O50" i="13"/>
  <c r="P50" i="13"/>
  <c r="L51" i="13"/>
  <c r="M51" i="13"/>
  <c r="N51" i="13"/>
  <c r="O51" i="13"/>
  <c r="P51" i="13"/>
  <c r="L52" i="13"/>
  <c r="M52" i="13"/>
  <c r="N52" i="13"/>
  <c r="O52" i="13"/>
  <c r="P52" i="13"/>
  <c r="L53" i="13"/>
  <c r="M53" i="13"/>
  <c r="N53" i="13"/>
  <c r="O53" i="13"/>
  <c r="P53" i="13"/>
  <c r="L54" i="13"/>
  <c r="M54" i="13"/>
  <c r="N54" i="13"/>
  <c r="O54" i="13"/>
  <c r="P54" i="13"/>
  <c r="L55" i="13"/>
  <c r="M55" i="13"/>
  <c r="N55" i="13"/>
  <c r="O55" i="13"/>
  <c r="P55" i="13"/>
  <c r="L56" i="13"/>
  <c r="M56" i="13"/>
  <c r="N56" i="13"/>
  <c r="O56" i="13"/>
  <c r="P56" i="13"/>
  <c r="L57" i="13"/>
  <c r="M57" i="13"/>
  <c r="N57" i="13"/>
  <c r="O57" i="13"/>
  <c r="P57" i="13"/>
  <c r="L58" i="13"/>
  <c r="M58" i="13"/>
  <c r="N58" i="13"/>
  <c r="O58" i="13"/>
  <c r="P58" i="13"/>
  <c r="L59" i="13"/>
  <c r="M59" i="13"/>
  <c r="N59" i="13"/>
  <c r="O59" i="13"/>
  <c r="P59" i="13"/>
  <c r="L60" i="13"/>
  <c r="M60" i="13"/>
  <c r="N60" i="13"/>
  <c r="O60" i="13"/>
  <c r="P60" i="13"/>
  <c r="L61" i="13"/>
  <c r="M61" i="13"/>
  <c r="N61" i="13"/>
  <c r="O61" i="13"/>
  <c r="P61" i="13"/>
  <c r="L62" i="13"/>
  <c r="M62" i="13"/>
  <c r="N62" i="13"/>
  <c r="O62" i="13"/>
  <c r="P62" i="13"/>
  <c r="L63" i="13"/>
  <c r="M63" i="13"/>
  <c r="N63" i="13"/>
  <c r="O63" i="13"/>
  <c r="P63" i="13"/>
  <c r="L64" i="13"/>
  <c r="M64" i="13"/>
  <c r="N64" i="13"/>
  <c r="O64" i="13"/>
  <c r="P64" i="13"/>
  <c r="L65" i="13"/>
  <c r="M65" i="13"/>
  <c r="N65" i="13"/>
  <c r="O65" i="13"/>
  <c r="P65" i="13"/>
  <c r="L66" i="13"/>
  <c r="M66" i="13"/>
  <c r="N66" i="13"/>
  <c r="O66" i="13"/>
  <c r="P66" i="13"/>
  <c r="L67" i="13"/>
  <c r="M67" i="13"/>
  <c r="N67" i="13"/>
  <c r="O67" i="13"/>
  <c r="P67" i="13"/>
  <c r="L68" i="13"/>
  <c r="M68" i="13"/>
  <c r="N68" i="13"/>
  <c r="O68" i="13"/>
  <c r="P68" i="13"/>
  <c r="L69" i="13"/>
  <c r="M69" i="13"/>
  <c r="N69" i="13"/>
  <c r="O69" i="13"/>
  <c r="P69" i="13"/>
  <c r="L70" i="13"/>
  <c r="M70" i="13"/>
  <c r="N70" i="13"/>
  <c r="O70" i="13"/>
  <c r="P70" i="13"/>
  <c r="L71" i="13"/>
  <c r="M71" i="13"/>
  <c r="N71" i="13"/>
  <c r="O71" i="13"/>
  <c r="P71" i="13"/>
  <c r="L72" i="13"/>
  <c r="M72" i="13"/>
  <c r="N72" i="13"/>
  <c r="O72" i="13"/>
  <c r="P72" i="13"/>
  <c r="L73" i="13"/>
  <c r="M73" i="13"/>
  <c r="N73" i="13"/>
  <c r="O73" i="13"/>
  <c r="P73" i="13"/>
  <c r="L74" i="13"/>
  <c r="M74" i="13"/>
  <c r="N74" i="13"/>
  <c r="O74" i="13"/>
  <c r="P74" i="13"/>
  <c r="L75" i="13"/>
  <c r="M75" i="13"/>
  <c r="N75" i="13"/>
  <c r="O75" i="13"/>
  <c r="P75" i="13"/>
  <c r="L76" i="13"/>
  <c r="M76" i="13"/>
  <c r="N76" i="13"/>
  <c r="O76" i="13"/>
  <c r="P76" i="13"/>
  <c r="L77" i="13"/>
  <c r="M77" i="13"/>
  <c r="N77" i="13"/>
  <c r="O77" i="13"/>
  <c r="P77" i="13"/>
  <c r="L78" i="13"/>
  <c r="M78" i="13"/>
  <c r="N78" i="13"/>
  <c r="O78" i="13"/>
  <c r="P78" i="13"/>
  <c r="L79" i="13"/>
  <c r="M79" i="13"/>
  <c r="N79" i="13"/>
  <c r="O79" i="13"/>
  <c r="P79" i="13"/>
  <c r="L80" i="13"/>
  <c r="M80" i="13"/>
  <c r="N80" i="13"/>
  <c r="O80" i="13"/>
  <c r="P80" i="13"/>
  <c r="L81" i="13"/>
  <c r="M81" i="13"/>
  <c r="N81" i="13"/>
  <c r="O81" i="13"/>
  <c r="P81" i="13"/>
  <c r="L82" i="13"/>
  <c r="M82" i="13"/>
  <c r="N82" i="13"/>
  <c r="O82" i="13"/>
  <c r="P82" i="13"/>
  <c r="L83" i="13"/>
  <c r="M83" i="13"/>
  <c r="N83" i="13"/>
  <c r="O83" i="13"/>
  <c r="P83" i="13"/>
  <c r="L84" i="13"/>
  <c r="M84" i="13"/>
  <c r="N84" i="13"/>
  <c r="O84" i="13"/>
  <c r="P84" i="13"/>
  <c r="L85" i="13"/>
  <c r="M85" i="13"/>
  <c r="N85" i="13"/>
  <c r="O85" i="13"/>
  <c r="P85" i="13"/>
  <c r="L86" i="13"/>
  <c r="M86" i="13"/>
  <c r="N86" i="13"/>
  <c r="O86" i="13"/>
  <c r="P86" i="13"/>
  <c r="L87" i="13"/>
  <c r="M87" i="13"/>
  <c r="N87" i="13"/>
  <c r="O87" i="13"/>
  <c r="P87" i="13"/>
  <c r="L88" i="13"/>
  <c r="M88" i="13"/>
  <c r="N88" i="13"/>
  <c r="O88" i="13"/>
  <c r="P88" i="13"/>
  <c r="L89" i="13"/>
  <c r="M89" i="13"/>
  <c r="N89" i="13"/>
  <c r="O89" i="13"/>
  <c r="P89" i="13"/>
  <c r="L90" i="13"/>
  <c r="M90" i="13"/>
  <c r="N90" i="13"/>
  <c r="O90" i="13"/>
  <c r="P90" i="13"/>
  <c r="L91" i="13"/>
  <c r="M91" i="13"/>
  <c r="N91" i="13"/>
  <c r="O91" i="13"/>
  <c r="P91" i="13"/>
  <c r="L92" i="13"/>
  <c r="M92" i="13"/>
  <c r="N92" i="13"/>
  <c r="O92" i="13"/>
  <c r="P92" i="13"/>
  <c r="L93" i="13"/>
  <c r="M93" i="13"/>
  <c r="N93" i="13"/>
  <c r="O93" i="13"/>
  <c r="P93" i="13"/>
  <c r="M3" i="13"/>
  <c r="N3" i="13"/>
  <c r="O3" i="13"/>
  <c r="P3" i="13"/>
  <c r="L3" i="13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2" i="13"/>
  <c r="Q4" i="13"/>
  <c r="R4" i="13"/>
  <c r="S4" i="13"/>
  <c r="T4" i="13"/>
  <c r="U4" i="13"/>
  <c r="Q5" i="13"/>
  <c r="R5" i="13"/>
  <c r="S5" i="13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S84" i="13" s="1"/>
  <c r="S85" i="13" s="1"/>
  <c r="S86" i="13" s="1"/>
  <c r="S87" i="13" s="1"/>
  <c r="S88" i="13" s="1"/>
  <c r="S89" i="13" s="1"/>
  <c r="S90" i="13" s="1"/>
  <c r="S91" i="13" s="1"/>
  <c r="S92" i="13" s="1"/>
  <c r="S93" i="13" s="1"/>
  <c r="T5" i="13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T84" i="13" s="1"/>
  <c r="T85" i="13" s="1"/>
  <c r="T86" i="13" s="1"/>
  <c r="T87" i="13" s="1"/>
  <c r="T88" i="13" s="1"/>
  <c r="T89" i="13" s="1"/>
  <c r="T90" i="13" s="1"/>
  <c r="T91" i="13" s="1"/>
  <c r="T92" i="13" s="1"/>
  <c r="T93" i="13" s="1"/>
  <c r="U5" i="13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Q6" i="13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Q84" i="13" s="1"/>
  <c r="Q85" i="13" s="1"/>
  <c r="Q86" i="13" s="1"/>
  <c r="Q87" i="13" s="1"/>
  <c r="Q88" i="13" s="1"/>
  <c r="Q89" i="13" s="1"/>
  <c r="Q90" i="13" s="1"/>
  <c r="Q91" i="13" s="1"/>
  <c r="Q92" i="13" s="1"/>
  <c r="Q93" i="13" s="1"/>
  <c r="R6" i="13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R84" i="13" s="1"/>
  <c r="R85" i="13" s="1"/>
  <c r="R86" i="13" s="1"/>
  <c r="R87" i="13" s="1"/>
  <c r="R88" i="13" s="1"/>
  <c r="R89" i="13" s="1"/>
  <c r="R90" i="13" s="1"/>
  <c r="R91" i="13" s="1"/>
  <c r="R92" i="13" s="1"/>
  <c r="R93" i="13" s="1"/>
  <c r="R3" i="13"/>
  <c r="S3" i="13"/>
  <c r="T3" i="13"/>
  <c r="U3" i="13"/>
  <c r="Q3" i="13"/>
  <c r="S3" i="8" l="1"/>
  <c r="Q4" i="8"/>
  <c r="O3" i="8"/>
  <c r="H2" i="8"/>
  <c r="R4" i="8"/>
  <c r="S4" i="8"/>
  <c r="P4" i="8"/>
  <c r="T4" i="8"/>
  <c r="T7" i="11"/>
  <c r="U8" i="11"/>
  <c r="T6" i="11"/>
  <c r="U2" i="11"/>
  <c r="U3" i="11" s="1"/>
  <c r="X2" i="11"/>
  <c r="X3" i="11" s="1"/>
  <c r="W2" i="11"/>
  <c r="W3" i="11" s="1"/>
  <c r="T3" i="11"/>
  <c r="P7" i="10"/>
  <c r="Q8" i="10"/>
  <c r="P6" i="10"/>
  <c r="R2" i="13"/>
  <c r="S2" i="13"/>
  <c r="T2" i="13"/>
  <c r="U2" i="13"/>
  <c r="Q2" i="13"/>
  <c r="M1" i="13"/>
  <c r="N1" i="13"/>
  <c r="O1" i="13"/>
  <c r="P1" i="13"/>
  <c r="L1" i="13"/>
  <c r="R1" i="13"/>
  <c r="S1" i="13"/>
  <c r="T1" i="13"/>
  <c r="U1" i="13"/>
  <c r="Q1" i="13"/>
  <c r="G3" i="13"/>
  <c r="H3" i="13"/>
  <c r="I3" i="13"/>
  <c r="J3" i="13"/>
  <c r="K3" i="13"/>
  <c r="G4" i="13"/>
  <c r="H4" i="13"/>
  <c r="I4" i="13"/>
  <c r="J4" i="13"/>
  <c r="K4" i="13"/>
  <c r="G5" i="13"/>
  <c r="H5" i="13"/>
  <c r="I5" i="13"/>
  <c r="J5" i="13"/>
  <c r="K5" i="13"/>
  <c r="G6" i="13"/>
  <c r="H6" i="13"/>
  <c r="I6" i="13"/>
  <c r="J6" i="13"/>
  <c r="K6" i="13"/>
  <c r="G7" i="13"/>
  <c r="H7" i="13"/>
  <c r="I7" i="13"/>
  <c r="J7" i="13"/>
  <c r="K7" i="13"/>
  <c r="G8" i="13"/>
  <c r="H8" i="13"/>
  <c r="I8" i="13"/>
  <c r="J8" i="13"/>
  <c r="K8" i="13"/>
  <c r="G9" i="13"/>
  <c r="H9" i="13"/>
  <c r="I9" i="13"/>
  <c r="J9" i="13"/>
  <c r="K9" i="13"/>
  <c r="G10" i="13"/>
  <c r="H10" i="13"/>
  <c r="I10" i="13"/>
  <c r="J10" i="13"/>
  <c r="K10" i="13"/>
  <c r="G11" i="13"/>
  <c r="H11" i="13"/>
  <c r="I11" i="13"/>
  <c r="J11" i="13"/>
  <c r="K11" i="13"/>
  <c r="G12" i="13"/>
  <c r="H12" i="13"/>
  <c r="I12" i="13"/>
  <c r="J12" i="13"/>
  <c r="K12" i="13"/>
  <c r="G13" i="13"/>
  <c r="H13" i="13"/>
  <c r="I13" i="13"/>
  <c r="J13" i="13"/>
  <c r="K13" i="13"/>
  <c r="G14" i="13"/>
  <c r="H14" i="13"/>
  <c r="I14" i="13"/>
  <c r="J14" i="13"/>
  <c r="K14" i="13"/>
  <c r="G15" i="13"/>
  <c r="H15" i="13"/>
  <c r="I15" i="13"/>
  <c r="J15" i="13"/>
  <c r="K15" i="13"/>
  <c r="G16" i="13"/>
  <c r="H16" i="13"/>
  <c r="I16" i="13"/>
  <c r="J16" i="13"/>
  <c r="K16" i="13"/>
  <c r="G17" i="13"/>
  <c r="H17" i="13"/>
  <c r="I17" i="13"/>
  <c r="J17" i="13"/>
  <c r="K17" i="13"/>
  <c r="G18" i="13"/>
  <c r="H18" i="13"/>
  <c r="I18" i="13"/>
  <c r="J18" i="13"/>
  <c r="K18" i="13"/>
  <c r="G19" i="13"/>
  <c r="H19" i="13"/>
  <c r="I19" i="13"/>
  <c r="J19" i="13"/>
  <c r="K19" i="13"/>
  <c r="G20" i="13"/>
  <c r="H20" i="13"/>
  <c r="I20" i="13"/>
  <c r="J20" i="13"/>
  <c r="K20" i="13"/>
  <c r="G21" i="13"/>
  <c r="H21" i="13"/>
  <c r="I21" i="13"/>
  <c r="J21" i="13"/>
  <c r="K21" i="13"/>
  <c r="G22" i="13"/>
  <c r="H22" i="13"/>
  <c r="I22" i="13"/>
  <c r="J22" i="13"/>
  <c r="K22" i="13"/>
  <c r="G23" i="13"/>
  <c r="H23" i="13"/>
  <c r="I23" i="13"/>
  <c r="J23" i="13"/>
  <c r="K23" i="13"/>
  <c r="G24" i="13"/>
  <c r="H24" i="13"/>
  <c r="I24" i="13"/>
  <c r="J24" i="13"/>
  <c r="K24" i="13"/>
  <c r="G25" i="13"/>
  <c r="H25" i="13"/>
  <c r="I25" i="13"/>
  <c r="J25" i="13"/>
  <c r="K25" i="13"/>
  <c r="G26" i="13"/>
  <c r="H26" i="13"/>
  <c r="I26" i="13"/>
  <c r="J26" i="13"/>
  <c r="K26" i="13"/>
  <c r="G27" i="13"/>
  <c r="H27" i="13"/>
  <c r="I27" i="13"/>
  <c r="J27" i="13"/>
  <c r="K27" i="13"/>
  <c r="G28" i="13"/>
  <c r="H28" i="13"/>
  <c r="I28" i="13"/>
  <c r="J28" i="13"/>
  <c r="K28" i="13"/>
  <c r="G29" i="13"/>
  <c r="H29" i="13"/>
  <c r="I29" i="13"/>
  <c r="J29" i="13"/>
  <c r="K29" i="13"/>
  <c r="G30" i="13"/>
  <c r="H30" i="13"/>
  <c r="I30" i="13"/>
  <c r="J30" i="13"/>
  <c r="K30" i="13"/>
  <c r="G31" i="13"/>
  <c r="H31" i="13"/>
  <c r="I31" i="13"/>
  <c r="J31" i="13"/>
  <c r="K31" i="13"/>
  <c r="G32" i="13"/>
  <c r="H32" i="13"/>
  <c r="I32" i="13"/>
  <c r="J32" i="13"/>
  <c r="K32" i="13"/>
  <c r="G33" i="13"/>
  <c r="H33" i="13"/>
  <c r="I33" i="13"/>
  <c r="J33" i="13"/>
  <c r="K33" i="13"/>
  <c r="G34" i="13"/>
  <c r="H34" i="13"/>
  <c r="I34" i="13"/>
  <c r="J34" i="13"/>
  <c r="K34" i="13"/>
  <c r="G35" i="13"/>
  <c r="H35" i="13"/>
  <c r="I35" i="13"/>
  <c r="J35" i="13"/>
  <c r="K35" i="13"/>
  <c r="G36" i="13"/>
  <c r="H36" i="13"/>
  <c r="I36" i="13"/>
  <c r="J36" i="13"/>
  <c r="K36" i="13"/>
  <c r="G37" i="13"/>
  <c r="H37" i="13"/>
  <c r="I37" i="13"/>
  <c r="J37" i="13"/>
  <c r="K37" i="13"/>
  <c r="G38" i="13"/>
  <c r="H38" i="13"/>
  <c r="I38" i="13"/>
  <c r="J38" i="13"/>
  <c r="K38" i="13"/>
  <c r="G39" i="13"/>
  <c r="H39" i="13"/>
  <c r="I39" i="13"/>
  <c r="J39" i="13"/>
  <c r="K39" i="13"/>
  <c r="G40" i="13"/>
  <c r="H40" i="13"/>
  <c r="I40" i="13"/>
  <c r="J40" i="13"/>
  <c r="K40" i="13"/>
  <c r="G41" i="13"/>
  <c r="H41" i="13"/>
  <c r="I41" i="13"/>
  <c r="J41" i="13"/>
  <c r="K41" i="13"/>
  <c r="G42" i="13"/>
  <c r="H42" i="13"/>
  <c r="I42" i="13"/>
  <c r="J42" i="13"/>
  <c r="K42" i="13"/>
  <c r="G43" i="13"/>
  <c r="H43" i="13"/>
  <c r="I43" i="13"/>
  <c r="J43" i="13"/>
  <c r="K43" i="13"/>
  <c r="G44" i="13"/>
  <c r="H44" i="13"/>
  <c r="I44" i="13"/>
  <c r="J44" i="13"/>
  <c r="K44" i="13"/>
  <c r="G45" i="13"/>
  <c r="H45" i="13"/>
  <c r="I45" i="13"/>
  <c r="J45" i="13"/>
  <c r="K45" i="13"/>
  <c r="G46" i="13"/>
  <c r="H46" i="13"/>
  <c r="I46" i="13"/>
  <c r="J46" i="13"/>
  <c r="K46" i="13"/>
  <c r="G47" i="13"/>
  <c r="H47" i="13"/>
  <c r="I47" i="13"/>
  <c r="J47" i="13"/>
  <c r="K47" i="13"/>
  <c r="G48" i="13"/>
  <c r="H48" i="13"/>
  <c r="I48" i="13"/>
  <c r="J48" i="13"/>
  <c r="K48" i="13"/>
  <c r="G49" i="13"/>
  <c r="H49" i="13"/>
  <c r="I49" i="13"/>
  <c r="J49" i="13"/>
  <c r="K49" i="13"/>
  <c r="G50" i="13"/>
  <c r="H50" i="13"/>
  <c r="I50" i="13"/>
  <c r="J50" i="13"/>
  <c r="K50" i="13"/>
  <c r="G51" i="13"/>
  <c r="H51" i="13"/>
  <c r="I51" i="13"/>
  <c r="J51" i="13"/>
  <c r="K51" i="13"/>
  <c r="G52" i="13"/>
  <c r="H52" i="13"/>
  <c r="I52" i="13"/>
  <c r="J52" i="13"/>
  <c r="K52" i="13"/>
  <c r="G53" i="13"/>
  <c r="H53" i="13"/>
  <c r="I53" i="13"/>
  <c r="J53" i="13"/>
  <c r="K53" i="13"/>
  <c r="G54" i="13"/>
  <c r="H54" i="13"/>
  <c r="I54" i="13"/>
  <c r="J54" i="13"/>
  <c r="K54" i="13"/>
  <c r="G55" i="13"/>
  <c r="H55" i="13"/>
  <c r="I55" i="13"/>
  <c r="J55" i="13"/>
  <c r="K55" i="13"/>
  <c r="G56" i="13"/>
  <c r="H56" i="13"/>
  <c r="I56" i="13"/>
  <c r="J56" i="13"/>
  <c r="K56" i="13"/>
  <c r="G57" i="13"/>
  <c r="H57" i="13"/>
  <c r="I57" i="13"/>
  <c r="J57" i="13"/>
  <c r="K57" i="13"/>
  <c r="G58" i="13"/>
  <c r="H58" i="13"/>
  <c r="I58" i="13"/>
  <c r="J58" i="13"/>
  <c r="K58" i="13"/>
  <c r="G59" i="13"/>
  <c r="H59" i="13"/>
  <c r="I59" i="13"/>
  <c r="J59" i="13"/>
  <c r="K59" i="13"/>
  <c r="G60" i="13"/>
  <c r="H60" i="13"/>
  <c r="I60" i="13"/>
  <c r="J60" i="13"/>
  <c r="K60" i="13"/>
  <c r="G61" i="13"/>
  <c r="H61" i="13"/>
  <c r="I61" i="13"/>
  <c r="J61" i="13"/>
  <c r="K61" i="13"/>
  <c r="G62" i="13"/>
  <c r="H62" i="13"/>
  <c r="I62" i="13"/>
  <c r="J62" i="13"/>
  <c r="K62" i="13"/>
  <c r="G63" i="13"/>
  <c r="H63" i="13"/>
  <c r="I63" i="13"/>
  <c r="J63" i="13"/>
  <c r="K63" i="13"/>
  <c r="G64" i="13"/>
  <c r="H64" i="13"/>
  <c r="I64" i="13"/>
  <c r="J64" i="13"/>
  <c r="K64" i="13"/>
  <c r="G65" i="13"/>
  <c r="H65" i="13"/>
  <c r="I65" i="13"/>
  <c r="J65" i="13"/>
  <c r="K65" i="13"/>
  <c r="G66" i="13"/>
  <c r="H66" i="13"/>
  <c r="I66" i="13"/>
  <c r="J66" i="13"/>
  <c r="K66" i="13"/>
  <c r="G67" i="13"/>
  <c r="H67" i="13"/>
  <c r="I67" i="13"/>
  <c r="J67" i="13"/>
  <c r="K67" i="13"/>
  <c r="G68" i="13"/>
  <c r="H68" i="13"/>
  <c r="I68" i="13"/>
  <c r="J68" i="13"/>
  <c r="K68" i="13"/>
  <c r="G69" i="13"/>
  <c r="H69" i="13"/>
  <c r="I69" i="13"/>
  <c r="J69" i="13"/>
  <c r="K69" i="13"/>
  <c r="G70" i="13"/>
  <c r="H70" i="13"/>
  <c r="I70" i="13"/>
  <c r="J70" i="13"/>
  <c r="K70" i="13"/>
  <c r="G71" i="13"/>
  <c r="H71" i="13"/>
  <c r="I71" i="13"/>
  <c r="J71" i="13"/>
  <c r="K71" i="13"/>
  <c r="G72" i="13"/>
  <c r="H72" i="13"/>
  <c r="I72" i="13"/>
  <c r="J72" i="13"/>
  <c r="K72" i="13"/>
  <c r="G73" i="13"/>
  <c r="H73" i="13"/>
  <c r="I73" i="13"/>
  <c r="J73" i="13"/>
  <c r="K73" i="13"/>
  <c r="G74" i="13"/>
  <c r="H74" i="13"/>
  <c r="I74" i="13"/>
  <c r="J74" i="13"/>
  <c r="K74" i="13"/>
  <c r="G75" i="13"/>
  <c r="H75" i="13"/>
  <c r="I75" i="13"/>
  <c r="J75" i="13"/>
  <c r="K75" i="13"/>
  <c r="G76" i="13"/>
  <c r="H76" i="13"/>
  <c r="I76" i="13"/>
  <c r="J76" i="13"/>
  <c r="K76" i="13"/>
  <c r="G77" i="13"/>
  <c r="H77" i="13"/>
  <c r="I77" i="13"/>
  <c r="J77" i="13"/>
  <c r="K77" i="13"/>
  <c r="G78" i="13"/>
  <c r="H78" i="13"/>
  <c r="I78" i="13"/>
  <c r="J78" i="13"/>
  <c r="K78" i="13"/>
  <c r="G79" i="13"/>
  <c r="H79" i="13"/>
  <c r="I79" i="13"/>
  <c r="J79" i="13"/>
  <c r="K79" i="13"/>
  <c r="G80" i="13"/>
  <c r="H80" i="13"/>
  <c r="I80" i="13"/>
  <c r="J80" i="13"/>
  <c r="K80" i="13"/>
  <c r="G81" i="13"/>
  <c r="H81" i="13"/>
  <c r="I81" i="13"/>
  <c r="J81" i="13"/>
  <c r="K81" i="13"/>
  <c r="G82" i="13"/>
  <c r="H82" i="13"/>
  <c r="I82" i="13"/>
  <c r="J82" i="13"/>
  <c r="K82" i="13"/>
  <c r="G83" i="13"/>
  <c r="H83" i="13"/>
  <c r="I83" i="13"/>
  <c r="J83" i="13"/>
  <c r="K83" i="13"/>
  <c r="G84" i="13"/>
  <c r="H84" i="13"/>
  <c r="I84" i="13"/>
  <c r="J84" i="13"/>
  <c r="K84" i="13"/>
  <c r="G85" i="13"/>
  <c r="H85" i="13"/>
  <c r="I85" i="13"/>
  <c r="J85" i="13"/>
  <c r="K85" i="13"/>
  <c r="G86" i="13"/>
  <c r="H86" i="13"/>
  <c r="I86" i="13"/>
  <c r="J86" i="13"/>
  <c r="K86" i="13"/>
  <c r="G87" i="13"/>
  <c r="H87" i="13"/>
  <c r="I87" i="13"/>
  <c r="J87" i="13"/>
  <c r="K87" i="13"/>
  <c r="G88" i="13"/>
  <c r="H88" i="13"/>
  <c r="I88" i="13"/>
  <c r="J88" i="13"/>
  <c r="K88" i="13"/>
  <c r="G89" i="13"/>
  <c r="H89" i="13"/>
  <c r="I89" i="13"/>
  <c r="J89" i="13"/>
  <c r="K89" i="13"/>
  <c r="G90" i="13"/>
  <c r="H90" i="13"/>
  <c r="I90" i="13"/>
  <c r="J90" i="13"/>
  <c r="K90" i="13"/>
  <c r="G91" i="13"/>
  <c r="H91" i="13"/>
  <c r="I91" i="13"/>
  <c r="J91" i="13"/>
  <c r="K91" i="13"/>
  <c r="G92" i="13"/>
  <c r="H92" i="13"/>
  <c r="I92" i="13"/>
  <c r="J92" i="13"/>
  <c r="K92" i="13"/>
  <c r="G93" i="13"/>
  <c r="H93" i="13"/>
  <c r="I93" i="13"/>
  <c r="J93" i="13"/>
  <c r="K93" i="13"/>
  <c r="H2" i="13"/>
  <c r="I2" i="13"/>
  <c r="J2" i="13"/>
  <c r="K2" i="13"/>
  <c r="G2" i="13"/>
  <c r="K1" i="13"/>
  <c r="H1" i="13"/>
  <c r="I1" i="13"/>
  <c r="J1" i="13"/>
  <c r="G1" i="13"/>
  <c r="S45" i="9"/>
  <c r="R45" i="9"/>
  <c r="Q45" i="9"/>
  <c r="Q24" i="9"/>
  <c r="R24" i="9"/>
  <c r="S24" i="9"/>
  <c r="Q4" i="9"/>
  <c r="P4" i="9" s="1"/>
  <c r="R4" i="9"/>
  <c r="S4" i="9"/>
  <c r="Q5" i="9"/>
  <c r="P5" i="9" s="1"/>
  <c r="R5" i="9"/>
  <c r="S5" i="9"/>
  <c r="Q6" i="9"/>
  <c r="Q7" i="9" s="1"/>
  <c r="R6" i="9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S6" i="9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P3" i="9"/>
  <c r="R3" i="9"/>
  <c r="S3" i="9"/>
  <c r="Q3" i="9"/>
  <c r="I23" i="12"/>
  <c r="R2" i="9"/>
  <c r="S2" i="9"/>
  <c r="Q2" i="9"/>
  <c r="R1" i="9"/>
  <c r="S1" i="9"/>
  <c r="Q1" i="9"/>
  <c r="P2" i="9"/>
  <c r="BD2" i="3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 s="1"/>
  <c r="I17" i="12" s="1"/>
  <c r="I18" i="12" s="1"/>
  <c r="I19" i="12" s="1"/>
  <c r="I20" i="12" s="1"/>
  <c r="I21" i="12" s="1"/>
  <c r="I22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3" i="12"/>
  <c r="I2" i="12"/>
  <c r="I1" i="12"/>
  <c r="H2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3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2" i="12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3" i="12"/>
  <c r="E2" i="12"/>
  <c r="E1" i="12"/>
  <c r="D1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2" i="12"/>
  <c r="C1" i="12"/>
  <c r="T5" i="8" l="1"/>
  <c r="P5" i="8"/>
  <c r="S5" i="8"/>
  <c r="R5" i="8"/>
  <c r="H3" i="8"/>
  <c r="I3" i="8" s="1"/>
  <c r="O4" i="8"/>
  <c r="Q5" i="8"/>
  <c r="U9" i="11"/>
  <c r="T8" i="11"/>
  <c r="P8" i="10"/>
  <c r="Q9" i="10"/>
  <c r="P7" i="9"/>
  <c r="Q8" i="9"/>
  <c r="P6" i="9"/>
  <c r="R6" i="8" l="1"/>
  <c r="S6" i="8"/>
  <c r="K3" i="8"/>
  <c r="L3" i="8"/>
  <c r="M3" i="8"/>
  <c r="N3" i="8"/>
  <c r="J3" i="8"/>
  <c r="P6" i="8"/>
  <c r="T6" i="8"/>
  <c r="O5" i="8"/>
  <c r="H4" i="8"/>
  <c r="I4" i="8" s="1"/>
  <c r="Q6" i="8"/>
  <c r="T9" i="11"/>
  <c r="U10" i="11"/>
  <c r="P9" i="10"/>
  <c r="Q10" i="10"/>
  <c r="P8" i="9"/>
  <c r="Q9" i="9"/>
  <c r="T7" i="8" l="1"/>
  <c r="O6" i="8"/>
  <c r="H5" i="8"/>
  <c r="P7" i="8"/>
  <c r="Q7" i="8"/>
  <c r="N4" i="8"/>
  <c r="J4" i="8"/>
  <c r="M4" i="8"/>
  <c r="K4" i="8"/>
  <c r="L4" i="8"/>
  <c r="S7" i="8"/>
  <c r="R7" i="8"/>
  <c r="U11" i="11"/>
  <c r="T10" i="11"/>
  <c r="P10" i="10"/>
  <c r="Q11" i="10"/>
  <c r="Q10" i="9"/>
  <c r="P9" i="9"/>
  <c r="R8" i="8" l="1"/>
  <c r="N5" i="8"/>
  <c r="M5" i="8"/>
  <c r="L5" i="8"/>
  <c r="K5" i="8"/>
  <c r="J5" i="8"/>
  <c r="Q8" i="8"/>
  <c r="I5" i="8"/>
  <c r="S8" i="8"/>
  <c r="O7" i="8"/>
  <c r="H6" i="8"/>
  <c r="P8" i="8"/>
  <c r="T8" i="8"/>
  <c r="U12" i="11"/>
  <c r="T11" i="11"/>
  <c r="P11" i="10"/>
  <c r="Q12" i="10"/>
  <c r="P10" i="9"/>
  <c r="Q11" i="9"/>
  <c r="S9" i="8" l="1"/>
  <c r="Q9" i="8"/>
  <c r="P9" i="8"/>
  <c r="N6" i="8"/>
  <c r="M6" i="8"/>
  <c r="L6" i="8"/>
  <c r="K6" i="8"/>
  <c r="J6" i="8"/>
  <c r="I6" i="8"/>
  <c r="T9" i="8"/>
  <c r="O8" i="8"/>
  <c r="H7" i="8"/>
  <c r="I7" i="8" s="1"/>
  <c r="R9" i="8"/>
  <c r="T12" i="11"/>
  <c r="U13" i="11"/>
  <c r="Q13" i="10"/>
  <c r="P12" i="10"/>
  <c r="P11" i="9"/>
  <c r="Q12" i="9"/>
  <c r="R10" i="8" l="1"/>
  <c r="P10" i="8"/>
  <c r="L7" i="8"/>
  <c r="N7" i="8"/>
  <c r="M7" i="8"/>
  <c r="J7" i="8"/>
  <c r="K7" i="8"/>
  <c r="O9" i="8"/>
  <c r="H8" i="8"/>
  <c r="Q10" i="8"/>
  <c r="T10" i="8"/>
  <c r="S10" i="8"/>
  <c r="U14" i="11"/>
  <c r="T13" i="11"/>
  <c r="P13" i="10"/>
  <c r="Q14" i="10"/>
  <c r="Q13" i="9"/>
  <c r="P12" i="9"/>
  <c r="N8" i="8" l="1"/>
  <c r="K8" i="8"/>
  <c r="J8" i="8"/>
  <c r="L8" i="8"/>
  <c r="M8" i="8"/>
  <c r="S11" i="8"/>
  <c r="P11" i="8"/>
  <c r="I8" i="8"/>
  <c r="O10" i="8"/>
  <c r="H9" i="8"/>
  <c r="T11" i="8"/>
  <c r="Q11" i="8"/>
  <c r="R11" i="8"/>
  <c r="T14" i="11"/>
  <c r="U15" i="11"/>
  <c r="Q15" i="10"/>
  <c r="P14" i="10"/>
  <c r="P13" i="9"/>
  <c r="Q14" i="9"/>
  <c r="S12" i="8" l="1"/>
  <c r="O11" i="8"/>
  <c r="H10" i="8"/>
  <c r="K9" i="8"/>
  <c r="J9" i="8"/>
  <c r="L9" i="8"/>
  <c r="N9" i="8"/>
  <c r="M9" i="8"/>
  <c r="P12" i="8"/>
  <c r="R12" i="8"/>
  <c r="Q12" i="8"/>
  <c r="T12" i="8"/>
  <c r="I9" i="8"/>
  <c r="U16" i="11"/>
  <c r="T15" i="11"/>
  <c r="Q16" i="10"/>
  <c r="P15" i="10"/>
  <c r="P14" i="9"/>
  <c r="Q15" i="9"/>
  <c r="P13" i="8" l="1"/>
  <c r="T13" i="8"/>
  <c r="N10" i="8"/>
  <c r="M10" i="8"/>
  <c r="L10" i="8"/>
  <c r="J10" i="8"/>
  <c r="K10" i="8"/>
  <c r="I10" i="8"/>
  <c r="Q13" i="8"/>
  <c r="O12" i="8"/>
  <c r="H11" i="8"/>
  <c r="I11" i="8"/>
  <c r="R13" i="8"/>
  <c r="S13" i="8"/>
  <c r="T16" i="11"/>
  <c r="U17" i="11"/>
  <c r="P16" i="10"/>
  <c r="Q17" i="10"/>
  <c r="Q16" i="9"/>
  <c r="P15" i="9"/>
  <c r="R14" i="8" l="1"/>
  <c r="T14" i="8"/>
  <c r="Q14" i="8"/>
  <c r="S14" i="8"/>
  <c r="M11" i="8"/>
  <c r="J11" i="8"/>
  <c r="L11" i="8"/>
  <c r="K11" i="8"/>
  <c r="N11" i="8"/>
  <c r="O13" i="8"/>
  <c r="H12" i="8"/>
  <c r="P14" i="8"/>
  <c r="U18" i="11"/>
  <c r="T17" i="11"/>
  <c r="P17" i="10"/>
  <c r="Q18" i="10"/>
  <c r="P16" i="9"/>
  <c r="Q17" i="9"/>
  <c r="S15" i="8" l="1"/>
  <c r="J12" i="8"/>
  <c r="N12" i="8"/>
  <c r="L12" i="8"/>
  <c r="M12" i="8"/>
  <c r="K12" i="8"/>
  <c r="P15" i="8"/>
  <c r="Q15" i="8"/>
  <c r="I12" i="8"/>
  <c r="T15" i="8"/>
  <c r="O14" i="8"/>
  <c r="H13" i="8"/>
  <c r="I13" i="8" s="1"/>
  <c r="R15" i="8"/>
  <c r="U19" i="11"/>
  <c r="T18" i="11"/>
  <c r="Q19" i="10"/>
  <c r="P18" i="10"/>
  <c r="P17" i="9"/>
  <c r="Q18" i="9"/>
  <c r="Q16" i="8" l="1"/>
  <c r="P16" i="8"/>
  <c r="R16" i="8"/>
  <c r="N13" i="8"/>
  <c r="K13" i="8"/>
  <c r="M13" i="8"/>
  <c r="L13" i="8"/>
  <c r="J13" i="8"/>
  <c r="O15" i="8"/>
  <c r="H14" i="8"/>
  <c r="T16" i="8"/>
  <c r="S16" i="8"/>
  <c r="T19" i="11"/>
  <c r="U20" i="11"/>
  <c r="P19" i="10"/>
  <c r="Q20" i="10"/>
  <c r="Q19" i="9"/>
  <c r="P18" i="9"/>
  <c r="O16" i="8" l="1"/>
  <c r="H15" i="8"/>
  <c r="I15" i="8" s="1"/>
  <c r="S17" i="8"/>
  <c r="R17" i="8"/>
  <c r="T17" i="8"/>
  <c r="P17" i="8"/>
  <c r="M14" i="8"/>
  <c r="N14" i="8"/>
  <c r="L14" i="8"/>
  <c r="J14" i="8"/>
  <c r="K14" i="8"/>
  <c r="I14" i="8"/>
  <c r="Q17" i="8"/>
  <c r="U21" i="11"/>
  <c r="T20" i="11"/>
  <c r="Q21" i="10"/>
  <c r="P20" i="10"/>
  <c r="P19" i="9"/>
  <c r="Q20" i="9"/>
  <c r="P18" i="8" l="1"/>
  <c r="T18" i="8"/>
  <c r="Q18" i="8"/>
  <c r="S18" i="8"/>
  <c r="R18" i="8"/>
  <c r="K15" i="8"/>
  <c r="J15" i="8"/>
  <c r="N15" i="8"/>
  <c r="L15" i="8"/>
  <c r="M15" i="8"/>
  <c r="O17" i="8"/>
  <c r="H16" i="8"/>
  <c r="T21" i="11"/>
  <c r="U22" i="11"/>
  <c r="Q22" i="10"/>
  <c r="P21" i="10"/>
  <c r="Q21" i="9"/>
  <c r="P20" i="9"/>
  <c r="R19" i="8" l="1"/>
  <c r="S19" i="8"/>
  <c r="T19" i="8"/>
  <c r="M16" i="8"/>
  <c r="L16" i="8"/>
  <c r="N16" i="8"/>
  <c r="K16" i="8"/>
  <c r="J16" i="8"/>
  <c r="Q19" i="8"/>
  <c r="I16" i="8"/>
  <c r="O18" i="8"/>
  <c r="H17" i="8"/>
  <c r="P19" i="8"/>
  <c r="U23" i="11"/>
  <c r="T22" i="11"/>
  <c r="P22" i="10"/>
  <c r="Q23" i="10"/>
  <c r="Q22" i="9"/>
  <c r="P21" i="9"/>
  <c r="Q20" i="8" l="1"/>
  <c r="P20" i="8"/>
  <c r="K17" i="8"/>
  <c r="M17" i="8"/>
  <c r="L17" i="8"/>
  <c r="J17" i="8"/>
  <c r="N17" i="8"/>
  <c r="T20" i="8"/>
  <c r="I17" i="8"/>
  <c r="O19" i="8"/>
  <c r="H18" i="8"/>
  <c r="S20" i="8"/>
  <c r="R20" i="8"/>
  <c r="U24" i="11"/>
  <c r="T23" i="11"/>
  <c r="Q24" i="10"/>
  <c r="P23" i="10"/>
  <c r="P22" i="9"/>
  <c r="Q23" i="9"/>
  <c r="T21" i="8" l="1"/>
  <c r="S21" i="8"/>
  <c r="K18" i="8"/>
  <c r="L18" i="8"/>
  <c r="M18" i="8"/>
  <c r="N18" i="8"/>
  <c r="J18" i="8"/>
  <c r="P21" i="8"/>
  <c r="I18" i="8"/>
  <c r="R21" i="8"/>
  <c r="O20" i="8"/>
  <c r="H19" i="8"/>
  <c r="I19" i="8" s="1"/>
  <c r="Q21" i="8"/>
  <c r="T24" i="11"/>
  <c r="U25" i="11"/>
  <c r="Q25" i="10"/>
  <c r="P24" i="10"/>
  <c r="P23" i="9"/>
  <c r="Q22" i="8" l="1"/>
  <c r="K19" i="8"/>
  <c r="J19" i="8"/>
  <c r="M19" i="8"/>
  <c r="L19" i="8"/>
  <c r="N19" i="8"/>
  <c r="O21" i="8"/>
  <c r="H20" i="8"/>
  <c r="I20" i="8" s="1"/>
  <c r="S22" i="8"/>
  <c r="R22" i="8"/>
  <c r="T22" i="8"/>
  <c r="U26" i="11"/>
  <c r="T25" i="11"/>
  <c r="P25" i="10"/>
  <c r="Q26" i="10"/>
  <c r="Q25" i="9"/>
  <c r="P24" i="9"/>
  <c r="R23" i="8" l="1"/>
  <c r="O22" i="8"/>
  <c r="H21" i="8"/>
  <c r="Q23" i="8"/>
  <c r="N20" i="8"/>
  <c r="L20" i="8"/>
  <c r="M20" i="8"/>
  <c r="K20" i="8"/>
  <c r="J20" i="8"/>
  <c r="T23" i="8"/>
  <c r="S23" i="8"/>
  <c r="T26" i="11"/>
  <c r="U27" i="11"/>
  <c r="P26" i="10"/>
  <c r="Q27" i="10"/>
  <c r="P25" i="9"/>
  <c r="Q26" i="9"/>
  <c r="K21" i="8" l="1"/>
  <c r="N21" i="8"/>
  <c r="J21" i="8"/>
  <c r="M21" i="8"/>
  <c r="L21" i="8"/>
  <c r="Q24" i="8"/>
  <c r="I21" i="8"/>
  <c r="S24" i="8"/>
  <c r="O23" i="8"/>
  <c r="T24" i="8"/>
  <c r="R24" i="8"/>
  <c r="U28" i="11"/>
  <c r="T27" i="11"/>
  <c r="Q28" i="10"/>
  <c r="P27" i="10"/>
  <c r="P26" i="9"/>
  <c r="Q27" i="9"/>
  <c r="O24" i="8" l="1"/>
  <c r="S25" i="8"/>
  <c r="Q25" i="8"/>
  <c r="R25" i="8"/>
  <c r="T25" i="8"/>
  <c r="T28" i="11"/>
  <c r="U29" i="11"/>
  <c r="P28" i="10"/>
  <c r="Q29" i="10"/>
  <c r="Q28" i="9"/>
  <c r="P27" i="9"/>
  <c r="Q26" i="8" l="1"/>
  <c r="T26" i="8"/>
  <c r="R26" i="8"/>
  <c r="S26" i="8"/>
  <c r="O25" i="8"/>
  <c r="T29" i="11"/>
  <c r="U30" i="11"/>
  <c r="P29" i="10"/>
  <c r="Q30" i="10"/>
  <c r="P28" i="9"/>
  <c r="Q29" i="9"/>
  <c r="O26" i="8" l="1"/>
  <c r="S27" i="8"/>
  <c r="R27" i="8"/>
  <c r="T27" i="8"/>
  <c r="Q27" i="8"/>
  <c r="U31" i="11"/>
  <c r="T30" i="11"/>
  <c r="Q31" i="10"/>
  <c r="P30" i="10"/>
  <c r="P29" i="9"/>
  <c r="Q30" i="9"/>
  <c r="Q28" i="8" l="1"/>
  <c r="T28" i="8"/>
  <c r="R28" i="8"/>
  <c r="S28" i="8"/>
  <c r="O27" i="8"/>
  <c r="T31" i="11"/>
  <c r="U32" i="11"/>
  <c r="P31" i="10"/>
  <c r="Q32" i="10"/>
  <c r="Q31" i="9"/>
  <c r="P30" i="9"/>
  <c r="O28" i="8" l="1"/>
  <c r="S29" i="8"/>
  <c r="T29" i="8"/>
  <c r="R29" i="8"/>
  <c r="Q29" i="8"/>
  <c r="U33" i="11"/>
  <c r="T32" i="11"/>
  <c r="P32" i="10"/>
  <c r="Q33" i="10"/>
  <c r="P31" i="9"/>
  <c r="Q32" i="9"/>
  <c r="Q30" i="8" l="1"/>
  <c r="R30" i="8"/>
  <c r="T30" i="8"/>
  <c r="S30" i="8"/>
  <c r="O29" i="8"/>
  <c r="T33" i="11"/>
  <c r="U34" i="11"/>
  <c r="Q34" i="10"/>
  <c r="P33" i="10"/>
  <c r="Q33" i="9"/>
  <c r="P32" i="9"/>
  <c r="O30" i="8" l="1"/>
  <c r="S31" i="8"/>
  <c r="T31" i="8"/>
  <c r="R31" i="8"/>
  <c r="Q31" i="8"/>
  <c r="U35" i="11"/>
  <c r="T34" i="11"/>
  <c r="P34" i="10"/>
  <c r="Q35" i="10"/>
  <c r="Q34" i="9"/>
  <c r="P33" i="9"/>
  <c r="R32" i="8" l="1"/>
  <c r="S32" i="8"/>
  <c r="Q32" i="8"/>
  <c r="T32" i="8"/>
  <c r="O31" i="8"/>
  <c r="U36" i="11"/>
  <c r="T35" i="11"/>
  <c r="P35" i="10"/>
  <c r="Q36" i="10"/>
  <c r="P34" i="9"/>
  <c r="Q35" i="9"/>
  <c r="T33" i="8" l="1"/>
  <c r="Q33" i="8"/>
  <c r="S33" i="8"/>
  <c r="O32" i="8"/>
  <c r="R33" i="8"/>
  <c r="T36" i="11"/>
  <c r="U37" i="11"/>
  <c r="Q37" i="10"/>
  <c r="P36" i="10"/>
  <c r="P35" i="9"/>
  <c r="Q36" i="9"/>
  <c r="O33" i="8" l="1"/>
  <c r="Q34" i="8"/>
  <c r="R34" i="8"/>
  <c r="S34" i="8"/>
  <c r="T34" i="8"/>
  <c r="U38" i="11"/>
  <c r="T37" i="11"/>
  <c r="P37" i="10"/>
  <c r="Q38" i="10"/>
  <c r="Q37" i="9"/>
  <c r="P36" i="9"/>
  <c r="T35" i="8" l="1"/>
  <c r="S35" i="8"/>
  <c r="R35" i="8"/>
  <c r="Q35" i="8"/>
  <c r="O34" i="8"/>
  <c r="T38" i="11"/>
  <c r="U39" i="11"/>
  <c r="P38" i="10"/>
  <c r="Q39" i="10"/>
  <c r="P37" i="9"/>
  <c r="Q38" i="9"/>
  <c r="O35" i="8" l="1"/>
  <c r="Q36" i="8"/>
  <c r="R36" i="8"/>
  <c r="S36" i="8"/>
  <c r="T36" i="8"/>
  <c r="U40" i="11"/>
  <c r="T39" i="11"/>
  <c r="Q40" i="10"/>
  <c r="P39" i="10"/>
  <c r="Q39" i="9"/>
  <c r="P38" i="9"/>
  <c r="T37" i="8" l="1"/>
  <c r="S37" i="8"/>
  <c r="Q37" i="8"/>
  <c r="R37" i="8"/>
  <c r="O36" i="8"/>
  <c r="T40" i="11"/>
  <c r="U41" i="11"/>
  <c r="P40" i="10"/>
  <c r="Q41" i="10"/>
  <c r="Q40" i="9"/>
  <c r="P39" i="9"/>
  <c r="O37" i="8" l="1"/>
  <c r="R38" i="8"/>
  <c r="Q38" i="8"/>
  <c r="S38" i="8"/>
  <c r="T38" i="8"/>
  <c r="U42" i="11"/>
  <c r="T41" i="11"/>
  <c r="P41" i="10"/>
  <c r="Q42" i="10"/>
  <c r="P40" i="9"/>
  <c r="Q41" i="9"/>
  <c r="O38" i="8" l="1"/>
  <c r="T39" i="8"/>
  <c r="S39" i="8"/>
  <c r="Q39" i="8"/>
  <c r="R39" i="8"/>
  <c r="U43" i="11"/>
  <c r="T42" i="11"/>
  <c r="Q43" i="10"/>
  <c r="P42" i="10"/>
  <c r="P41" i="9"/>
  <c r="Q42" i="9"/>
  <c r="R40" i="8" l="1"/>
  <c r="Q40" i="8"/>
  <c r="S40" i="8"/>
  <c r="T40" i="8"/>
  <c r="O39" i="8"/>
  <c r="T43" i="11"/>
  <c r="U44" i="11"/>
  <c r="P43" i="10"/>
  <c r="Q44" i="10"/>
  <c r="Q43" i="9"/>
  <c r="P42" i="9"/>
  <c r="O40" i="8" l="1"/>
  <c r="T41" i="8"/>
  <c r="Q41" i="8"/>
  <c r="S41" i="8"/>
  <c r="R41" i="8"/>
  <c r="U45" i="11"/>
  <c r="T44" i="11"/>
  <c r="Q45" i="10"/>
  <c r="P44" i="10"/>
  <c r="P43" i="9"/>
  <c r="Q44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H10" i="9"/>
  <c r="I10" i="9"/>
  <c r="J10" i="9"/>
  <c r="H11" i="9"/>
  <c r="I11" i="9"/>
  <c r="J11" i="9"/>
  <c r="H12" i="9"/>
  <c r="I12" i="9"/>
  <c r="J1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H38" i="9"/>
  <c r="I38" i="9"/>
  <c r="J38" i="9"/>
  <c r="H39" i="9"/>
  <c r="I39" i="9"/>
  <c r="J39" i="9"/>
  <c r="H40" i="9"/>
  <c r="I40" i="9"/>
  <c r="J40" i="9"/>
  <c r="H41" i="9"/>
  <c r="I41" i="9"/>
  <c r="J41" i="9"/>
  <c r="H42" i="9"/>
  <c r="I42" i="9"/>
  <c r="J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H48" i="9"/>
  <c r="I48" i="9"/>
  <c r="J48" i="9"/>
  <c r="H49" i="9"/>
  <c r="I49" i="9"/>
  <c r="J49" i="9"/>
  <c r="H50" i="9"/>
  <c r="I50" i="9"/>
  <c r="J50" i="9"/>
  <c r="H51" i="9"/>
  <c r="I51" i="9"/>
  <c r="J51" i="9"/>
  <c r="H52" i="9"/>
  <c r="I52" i="9"/>
  <c r="J52" i="9"/>
  <c r="H53" i="9"/>
  <c r="I53" i="9"/>
  <c r="J53" i="9"/>
  <c r="H54" i="9"/>
  <c r="I54" i="9"/>
  <c r="J54" i="9"/>
  <c r="H55" i="9"/>
  <c r="I55" i="9"/>
  <c r="J55" i="9"/>
  <c r="H56" i="9"/>
  <c r="I56" i="9"/>
  <c r="J56" i="9"/>
  <c r="H57" i="9"/>
  <c r="I57" i="9"/>
  <c r="J57" i="9"/>
  <c r="H58" i="9"/>
  <c r="I58" i="9"/>
  <c r="J58" i="9"/>
  <c r="H59" i="9"/>
  <c r="I59" i="9"/>
  <c r="J59" i="9"/>
  <c r="H60" i="9"/>
  <c r="I60" i="9"/>
  <c r="J60" i="9"/>
  <c r="H61" i="9"/>
  <c r="I61" i="9"/>
  <c r="J61" i="9"/>
  <c r="H62" i="9"/>
  <c r="I62" i="9"/>
  <c r="J62" i="9"/>
  <c r="H63" i="9"/>
  <c r="I63" i="9"/>
  <c r="J63" i="9"/>
  <c r="H64" i="9"/>
  <c r="I64" i="9"/>
  <c r="J64" i="9"/>
  <c r="H65" i="9"/>
  <c r="I65" i="9"/>
  <c r="J65" i="9"/>
  <c r="H66" i="9"/>
  <c r="I66" i="9"/>
  <c r="J66" i="9"/>
  <c r="I3" i="9"/>
  <c r="J3" i="9"/>
  <c r="H3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2" i="9"/>
  <c r="K4" i="9"/>
  <c r="L4" i="9"/>
  <c r="M4" i="9"/>
  <c r="K5" i="9"/>
  <c r="L5" i="9"/>
  <c r="M5" i="9"/>
  <c r="K6" i="9"/>
  <c r="L6" i="9"/>
  <c r="M6" i="9"/>
  <c r="K7" i="9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L7" i="9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M7" i="9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L3" i="9"/>
  <c r="M3" i="9"/>
  <c r="K3" i="9"/>
  <c r="L2" i="9"/>
  <c r="M2" i="9"/>
  <c r="K2" i="9"/>
  <c r="J2" i="9"/>
  <c r="I2" i="9"/>
  <c r="H2" i="9"/>
  <c r="I1" i="9"/>
  <c r="J1" i="9"/>
  <c r="H1" i="9"/>
  <c r="L1" i="9"/>
  <c r="M1" i="9"/>
  <c r="K1" i="9"/>
  <c r="S42" i="8" l="1"/>
  <c r="Q42" i="8"/>
  <c r="T42" i="8"/>
  <c r="R42" i="8"/>
  <c r="O41" i="8"/>
  <c r="T45" i="11"/>
  <c r="U46" i="11"/>
  <c r="Q46" i="10"/>
  <c r="P45" i="10"/>
  <c r="P44" i="9"/>
  <c r="S43" i="8" l="1"/>
  <c r="R43" i="8"/>
  <c r="Q43" i="8"/>
  <c r="O42" i="8"/>
  <c r="T43" i="8"/>
  <c r="U47" i="11"/>
  <c r="T46" i="11"/>
  <c r="P46" i="10"/>
  <c r="Q47" i="10"/>
  <c r="P45" i="9"/>
  <c r="Q46" i="9"/>
  <c r="K1" i="11"/>
  <c r="L1" i="11"/>
  <c r="M1" i="11"/>
  <c r="J1" i="11"/>
  <c r="F7" i="11"/>
  <c r="G7" i="11"/>
  <c r="H7" i="11"/>
  <c r="I7" i="11"/>
  <c r="F8" i="11"/>
  <c r="G8" i="11"/>
  <c r="H8" i="11"/>
  <c r="I8" i="11"/>
  <c r="F9" i="11"/>
  <c r="G9" i="11"/>
  <c r="H9" i="11"/>
  <c r="I9" i="11"/>
  <c r="F10" i="11"/>
  <c r="G10" i="11"/>
  <c r="H10" i="11"/>
  <c r="I10" i="11"/>
  <c r="F11" i="11"/>
  <c r="G11" i="11"/>
  <c r="H11" i="11"/>
  <c r="I11" i="11"/>
  <c r="F12" i="11"/>
  <c r="G12" i="11"/>
  <c r="H12" i="11"/>
  <c r="I12" i="11"/>
  <c r="F13" i="11"/>
  <c r="G13" i="11"/>
  <c r="H13" i="11"/>
  <c r="I13" i="11"/>
  <c r="F14" i="11"/>
  <c r="G14" i="11"/>
  <c r="H14" i="11"/>
  <c r="I14" i="11"/>
  <c r="F15" i="11"/>
  <c r="G15" i="11"/>
  <c r="H15" i="11"/>
  <c r="I15" i="11"/>
  <c r="F16" i="11"/>
  <c r="G16" i="11"/>
  <c r="H16" i="11"/>
  <c r="I16" i="11"/>
  <c r="F17" i="11"/>
  <c r="G17" i="11"/>
  <c r="H17" i="11"/>
  <c r="I17" i="11"/>
  <c r="F18" i="11"/>
  <c r="G18" i="11"/>
  <c r="H18" i="11"/>
  <c r="I18" i="11"/>
  <c r="F19" i="11"/>
  <c r="G19" i="11"/>
  <c r="H19" i="11"/>
  <c r="I19" i="11"/>
  <c r="F20" i="11"/>
  <c r="G20" i="11"/>
  <c r="H20" i="11"/>
  <c r="I20" i="11"/>
  <c r="F21" i="11"/>
  <c r="G21" i="11"/>
  <c r="H21" i="11"/>
  <c r="I21" i="11"/>
  <c r="F22" i="11"/>
  <c r="G22" i="11"/>
  <c r="H22" i="11"/>
  <c r="I22" i="11"/>
  <c r="F23" i="11"/>
  <c r="G23" i="11"/>
  <c r="H23" i="11"/>
  <c r="I23" i="11"/>
  <c r="F24" i="11"/>
  <c r="G24" i="11"/>
  <c r="H24" i="11"/>
  <c r="I24" i="11"/>
  <c r="F25" i="11"/>
  <c r="G25" i="11"/>
  <c r="H25" i="11"/>
  <c r="I25" i="11"/>
  <c r="F26" i="11"/>
  <c r="G26" i="11"/>
  <c r="H26" i="11"/>
  <c r="I26" i="11"/>
  <c r="F27" i="11"/>
  <c r="G27" i="11"/>
  <c r="H27" i="11"/>
  <c r="I27" i="11"/>
  <c r="F28" i="11"/>
  <c r="G28" i="11"/>
  <c r="H28" i="11"/>
  <c r="I28" i="11"/>
  <c r="F29" i="11"/>
  <c r="G29" i="11"/>
  <c r="H29" i="11"/>
  <c r="I29" i="11"/>
  <c r="F30" i="11"/>
  <c r="G30" i="11"/>
  <c r="H30" i="11"/>
  <c r="I30" i="11"/>
  <c r="F31" i="11"/>
  <c r="G31" i="11"/>
  <c r="H31" i="11"/>
  <c r="I31" i="11"/>
  <c r="F32" i="11"/>
  <c r="G32" i="11"/>
  <c r="H32" i="11"/>
  <c r="I32" i="11"/>
  <c r="F33" i="11"/>
  <c r="G33" i="11"/>
  <c r="H33" i="11"/>
  <c r="I33" i="11"/>
  <c r="F34" i="11"/>
  <c r="G34" i="11"/>
  <c r="H34" i="11"/>
  <c r="I34" i="11"/>
  <c r="F35" i="11"/>
  <c r="G35" i="11"/>
  <c r="H35" i="11"/>
  <c r="I35" i="11"/>
  <c r="F36" i="11"/>
  <c r="G36" i="11"/>
  <c r="H36" i="11"/>
  <c r="I36" i="11"/>
  <c r="F37" i="11"/>
  <c r="G37" i="11"/>
  <c r="H37" i="11"/>
  <c r="I37" i="11"/>
  <c r="F38" i="11"/>
  <c r="G38" i="11"/>
  <c r="H38" i="11"/>
  <c r="I38" i="11"/>
  <c r="F39" i="11"/>
  <c r="G39" i="11"/>
  <c r="H39" i="11"/>
  <c r="I39" i="11"/>
  <c r="F40" i="11"/>
  <c r="G40" i="11"/>
  <c r="H40" i="11"/>
  <c r="I40" i="11"/>
  <c r="F41" i="11"/>
  <c r="G41" i="11"/>
  <c r="H41" i="11"/>
  <c r="I41" i="11"/>
  <c r="F42" i="11"/>
  <c r="G42" i="11"/>
  <c r="H42" i="11"/>
  <c r="I42" i="11"/>
  <c r="F43" i="11"/>
  <c r="G43" i="11"/>
  <c r="H43" i="11"/>
  <c r="I43" i="11"/>
  <c r="F44" i="11"/>
  <c r="G44" i="11"/>
  <c r="H44" i="11"/>
  <c r="I44" i="11"/>
  <c r="F45" i="11"/>
  <c r="G45" i="11"/>
  <c r="H45" i="11"/>
  <c r="I45" i="11"/>
  <c r="F46" i="11"/>
  <c r="G46" i="11"/>
  <c r="H46" i="11"/>
  <c r="I46" i="11"/>
  <c r="F47" i="11"/>
  <c r="G47" i="11"/>
  <c r="H47" i="11"/>
  <c r="I47" i="11"/>
  <c r="F48" i="11"/>
  <c r="G48" i="11"/>
  <c r="H48" i="11"/>
  <c r="I48" i="11"/>
  <c r="F49" i="11"/>
  <c r="G49" i="11"/>
  <c r="H49" i="11"/>
  <c r="I49" i="11"/>
  <c r="F50" i="11"/>
  <c r="G50" i="11"/>
  <c r="H50" i="11"/>
  <c r="I50" i="11"/>
  <c r="F51" i="11"/>
  <c r="G51" i="11"/>
  <c r="H51" i="11"/>
  <c r="I51" i="11"/>
  <c r="F52" i="11"/>
  <c r="G52" i="11"/>
  <c r="H52" i="11"/>
  <c r="I52" i="11"/>
  <c r="F53" i="11"/>
  <c r="G53" i="11"/>
  <c r="H53" i="11"/>
  <c r="I53" i="11"/>
  <c r="F54" i="11"/>
  <c r="G54" i="11"/>
  <c r="H54" i="11"/>
  <c r="I54" i="11"/>
  <c r="F55" i="11"/>
  <c r="G55" i="11"/>
  <c r="H55" i="11"/>
  <c r="I55" i="11"/>
  <c r="F56" i="11"/>
  <c r="G56" i="11"/>
  <c r="H56" i="11"/>
  <c r="I56" i="11"/>
  <c r="F57" i="11"/>
  <c r="G57" i="11"/>
  <c r="H57" i="11"/>
  <c r="I57" i="11"/>
  <c r="F58" i="11"/>
  <c r="G58" i="11"/>
  <c r="H58" i="11"/>
  <c r="I58" i="11"/>
  <c r="F59" i="11"/>
  <c r="G59" i="11"/>
  <c r="H59" i="11"/>
  <c r="I59" i="11"/>
  <c r="F60" i="11"/>
  <c r="G60" i="11"/>
  <c r="H60" i="11"/>
  <c r="I60" i="11"/>
  <c r="F61" i="11"/>
  <c r="G61" i="11"/>
  <c r="H61" i="11"/>
  <c r="I61" i="11"/>
  <c r="F62" i="11"/>
  <c r="G62" i="11"/>
  <c r="H62" i="11"/>
  <c r="I62" i="11"/>
  <c r="F63" i="11"/>
  <c r="G63" i="11"/>
  <c r="H63" i="11"/>
  <c r="I63" i="11"/>
  <c r="F3" i="11"/>
  <c r="G3" i="11"/>
  <c r="H3" i="11"/>
  <c r="I3" i="11"/>
  <c r="F4" i="11"/>
  <c r="G4" i="11"/>
  <c r="H4" i="11"/>
  <c r="I4" i="11"/>
  <c r="F5" i="11"/>
  <c r="G5" i="11"/>
  <c r="H5" i="11"/>
  <c r="I5" i="11"/>
  <c r="F6" i="11"/>
  <c r="G6" i="11"/>
  <c r="H6" i="11"/>
  <c r="I6" i="11"/>
  <c r="G2" i="11"/>
  <c r="O2" i="11" s="1"/>
  <c r="H2" i="11"/>
  <c r="P2" i="11" s="1"/>
  <c r="P3" i="11" s="1"/>
  <c r="I2" i="11"/>
  <c r="Q2" i="11" s="1"/>
  <c r="Q3" i="11" s="1"/>
  <c r="F2" i="11"/>
  <c r="N2" i="11" s="1"/>
  <c r="N3" i="11" s="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G1" i="11"/>
  <c r="O1" i="11" s="1"/>
  <c r="H1" i="11"/>
  <c r="P1" i="11" s="1"/>
  <c r="I1" i="11"/>
  <c r="Q1" i="11" s="1"/>
  <c r="F1" i="11"/>
  <c r="N1" i="11" s="1"/>
  <c r="O43" i="8" l="1"/>
  <c r="Q44" i="8"/>
  <c r="T44" i="8"/>
  <c r="R44" i="8"/>
  <c r="S44" i="8"/>
  <c r="U48" i="11"/>
  <c r="T47" i="11"/>
  <c r="Q4" i="11"/>
  <c r="P4" i="11"/>
  <c r="O3" i="11"/>
  <c r="R2" i="11"/>
  <c r="P47" i="10"/>
  <c r="Q48" i="10"/>
  <c r="P46" i="9"/>
  <c r="Q47" i="9"/>
  <c r="H4" i="10"/>
  <c r="I4" i="10"/>
  <c r="J4" i="10"/>
  <c r="H5" i="10"/>
  <c r="I5" i="10"/>
  <c r="J5" i="10"/>
  <c r="H6" i="10"/>
  <c r="I6" i="10"/>
  <c r="J6" i="10"/>
  <c r="H7" i="10"/>
  <c r="I7" i="10"/>
  <c r="J7" i="10"/>
  <c r="H8" i="10"/>
  <c r="I8" i="10"/>
  <c r="J8" i="10"/>
  <c r="H9" i="10"/>
  <c r="I9" i="10"/>
  <c r="J9" i="10"/>
  <c r="H10" i="10"/>
  <c r="I10" i="10"/>
  <c r="J10" i="10"/>
  <c r="H11" i="10"/>
  <c r="I11" i="10"/>
  <c r="J11" i="10"/>
  <c r="H12" i="10"/>
  <c r="I12" i="10"/>
  <c r="J12" i="10"/>
  <c r="H13" i="10"/>
  <c r="I13" i="10"/>
  <c r="J13" i="10"/>
  <c r="H14" i="10"/>
  <c r="I14" i="10"/>
  <c r="J14" i="10"/>
  <c r="H15" i="10"/>
  <c r="I15" i="10"/>
  <c r="J15" i="10"/>
  <c r="H16" i="10"/>
  <c r="I16" i="10"/>
  <c r="J16" i="10"/>
  <c r="H17" i="10"/>
  <c r="I17" i="10"/>
  <c r="J17" i="10"/>
  <c r="H18" i="10"/>
  <c r="I18" i="10"/>
  <c r="J18" i="10"/>
  <c r="H19" i="10"/>
  <c r="I19" i="10"/>
  <c r="J19" i="10"/>
  <c r="H20" i="10"/>
  <c r="I20" i="10"/>
  <c r="J20" i="10"/>
  <c r="H21" i="10"/>
  <c r="I21" i="10"/>
  <c r="J21" i="10"/>
  <c r="H22" i="10"/>
  <c r="I22" i="10"/>
  <c r="J22" i="10"/>
  <c r="H23" i="10"/>
  <c r="I23" i="10"/>
  <c r="J23" i="10"/>
  <c r="H24" i="10"/>
  <c r="I24" i="10"/>
  <c r="J24" i="10"/>
  <c r="H25" i="10"/>
  <c r="I25" i="10"/>
  <c r="J25" i="10"/>
  <c r="H26" i="10"/>
  <c r="I26" i="10"/>
  <c r="J26" i="10"/>
  <c r="H27" i="10"/>
  <c r="I27" i="10"/>
  <c r="J27" i="10"/>
  <c r="H28" i="10"/>
  <c r="I28" i="10"/>
  <c r="J28" i="10"/>
  <c r="H29" i="10"/>
  <c r="I29" i="10"/>
  <c r="J29" i="10"/>
  <c r="H30" i="10"/>
  <c r="I30" i="10"/>
  <c r="J30" i="10"/>
  <c r="H31" i="10"/>
  <c r="I31" i="10"/>
  <c r="J31" i="10"/>
  <c r="H32" i="10"/>
  <c r="I32" i="10"/>
  <c r="J32" i="10"/>
  <c r="H33" i="10"/>
  <c r="I33" i="10"/>
  <c r="J33" i="10"/>
  <c r="H34" i="10"/>
  <c r="I34" i="10"/>
  <c r="J34" i="10"/>
  <c r="H35" i="10"/>
  <c r="I35" i="10"/>
  <c r="J35" i="10"/>
  <c r="H36" i="10"/>
  <c r="I36" i="10"/>
  <c r="J36" i="10"/>
  <c r="H37" i="10"/>
  <c r="I37" i="10"/>
  <c r="J37" i="10"/>
  <c r="H38" i="10"/>
  <c r="I38" i="10"/>
  <c r="J38" i="10"/>
  <c r="H39" i="10"/>
  <c r="I39" i="10"/>
  <c r="J39" i="10"/>
  <c r="H40" i="10"/>
  <c r="I40" i="10"/>
  <c r="J40" i="10"/>
  <c r="H41" i="10"/>
  <c r="I41" i="10"/>
  <c r="J41" i="10"/>
  <c r="H42" i="10"/>
  <c r="I42" i="10"/>
  <c r="J42" i="10"/>
  <c r="H43" i="10"/>
  <c r="I43" i="10"/>
  <c r="J43" i="10"/>
  <c r="H44" i="10"/>
  <c r="I44" i="10"/>
  <c r="J44" i="10"/>
  <c r="H45" i="10"/>
  <c r="I45" i="10"/>
  <c r="J45" i="10"/>
  <c r="H46" i="10"/>
  <c r="I46" i="10"/>
  <c r="J46" i="10"/>
  <c r="H47" i="10"/>
  <c r="I47" i="10"/>
  <c r="J47" i="10"/>
  <c r="H48" i="10"/>
  <c r="I48" i="10"/>
  <c r="J48" i="10"/>
  <c r="H49" i="10"/>
  <c r="I49" i="10"/>
  <c r="J49" i="10"/>
  <c r="H50" i="10"/>
  <c r="I50" i="10"/>
  <c r="J50" i="10"/>
  <c r="H51" i="10"/>
  <c r="I51" i="10"/>
  <c r="J51" i="10"/>
  <c r="H52" i="10"/>
  <c r="I52" i="10"/>
  <c r="J52" i="10"/>
  <c r="H53" i="10"/>
  <c r="I53" i="10"/>
  <c r="J53" i="10"/>
  <c r="H54" i="10"/>
  <c r="I54" i="10"/>
  <c r="J54" i="10"/>
  <c r="H55" i="10"/>
  <c r="I55" i="10"/>
  <c r="J55" i="10"/>
  <c r="H56" i="10"/>
  <c r="I56" i="10"/>
  <c r="J56" i="10"/>
  <c r="H57" i="10"/>
  <c r="I57" i="10"/>
  <c r="J57" i="10"/>
  <c r="H58" i="10"/>
  <c r="I58" i="10"/>
  <c r="J58" i="10"/>
  <c r="H59" i="10"/>
  <c r="I59" i="10"/>
  <c r="J59" i="10"/>
  <c r="H60" i="10"/>
  <c r="I60" i="10"/>
  <c r="J60" i="10"/>
  <c r="H61" i="10"/>
  <c r="I61" i="10"/>
  <c r="J61" i="10"/>
  <c r="H62" i="10"/>
  <c r="I62" i="10"/>
  <c r="J62" i="10"/>
  <c r="H63" i="10"/>
  <c r="I63" i="10"/>
  <c r="J63" i="10"/>
  <c r="H3" i="10"/>
  <c r="I3" i="10"/>
  <c r="J3" i="10"/>
  <c r="K4" i="10"/>
  <c r="L4" i="10"/>
  <c r="M4" i="10"/>
  <c r="K5" i="10"/>
  <c r="L5" i="10"/>
  <c r="M5" i="10"/>
  <c r="K6" i="10"/>
  <c r="L6" i="10"/>
  <c r="M6" i="10"/>
  <c r="K7" i="10"/>
  <c r="K8" i="10" s="1"/>
  <c r="L7" i="10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M7" i="10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N3" i="10"/>
  <c r="N4" i="10"/>
  <c r="N5" i="10"/>
  <c r="N6" i="10"/>
  <c r="N2" i="10"/>
  <c r="L3" i="10"/>
  <c r="M3" i="10"/>
  <c r="K3" i="10"/>
  <c r="L2" i="10"/>
  <c r="M2" i="10"/>
  <c r="K2" i="10"/>
  <c r="L1" i="10"/>
  <c r="M1" i="10"/>
  <c r="K1" i="10"/>
  <c r="I1" i="10"/>
  <c r="J1" i="10"/>
  <c r="H1" i="10"/>
  <c r="E3" i="10"/>
  <c r="F3" i="10"/>
  <c r="G3" i="10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E11" i="10"/>
  <c r="F11" i="10"/>
  <c r="G11" i="10"/>
  <c r="E12" i="10"/>
  <c r="F12" i="10"/>
  <c r="G12" i="10"/>
  <c r="E13" i="10"/>
  <c r="F13" i="10"/>
  <c r="G13" i="10"/>
  <c r="E14" i="10"/>
  <c r="F14" i="10"/>
  <c r="G14" i="10"/>
  <c r="E15" i="10"/>
  <c r="F15" i="10"/>
  <c r="G15" i="10"/>
  <c r="E16" i="10"/>
  <c r="F16" i="10"/>
  <c r="G16" i="10"/>
  <c r="E17" i="10"/>
  <c r="F17" i="10"/>
  <c r="G17" i="10"/>
  <c r="E18" i="10"/>
  <c r="F18" i="10"/>
  <c r="G18" i="10"/>
  <c r="E19" i="10"/>
  <c r="F19" i="10"/>
  <c r="G19" i="10"/>
  <c r="E20" i="10"/>
  <c r="F20" i="10"/>
  <c r="G20" i="10"/>
  <c r="E21" i="10"/>
  <c r="F21" i="10"/>
  <c r="G21" i="10"/>
  <c r="E22" i="10"/>
  <c r="F22" i="10"/>
  <c r="G22" i="10"/>
  <c r="E23" i="10"/>
  <c r="F23" i="10"/>
  <c r="G23" i="10"/>
  <c r="E24" i="10"/>
  <c r="F24" i="10"/>
  <c r="G24" i="10"/>
  <c r="E25" i="10"/>
  <c r="F25" i="10"/>
  <c r="G25" i="10"/>
  <c r="E26" i="10"/>
  <c r="F26" i="10"/>
  <c r="G26" i="10"/>
  <c r="E27" i="10"/>
  <c r="F27" i="10"/>
  <c r="G27" i="10"/>
  <c r="E28" i="10"/>
  <c r="F28" i="10"/>
  <c r="G28" i="10"/>
  <c r="E29" i="10"/>
  <c r="F29" i="10"/>
  <c r="G29" i="10"/>
  <c r="E30" i="10"/>
  <c r="F30" i="10"/>
  <c r="G30" i="10"/>
  <c r="E31" i="10"/>
  <c r="F31" i="10"/>
  <c r="G31" i="10"/>
  <c r="E32" i="10"/>
  <c r="F32" i="10"/>
  <c r="G32" i="10"/>
  <c r="E33" i="10"/>
  <c r="F33" i="10"/>
  <c r="G33" i="10"/>
  <c r="E34" i="10"/>
  <c r="F34" i="10"/>
  <c r="G34" i="10"/>
  <c r="E35" i="10"/>
  <c r="F35" i="10"/>
  <c r="G35" i="10"/>
  <c r="E36" i="10"/>
  <c r="F36" i="10"/>
  <c r="G36" i="10"/>
  <c r="E37" i="10"/>
  <c r="F37" i="10"/>
  <c r="G37" i="10"/>
  <c r="E38" i="10"/>
  <c r="F38" i="10"/>
  <c r="G38" i="10"/>
  <c r="E39" i="10"/>
  <c r="F39" i="10"/>
  <c r="G39" i="10"/>
  <c r="E40" i="10"/>
  <c r="F40" i="10"/>
  <c r="G40" i="10"/>
  <c r="E41" i="10"/>
  <c r="F41" i="10"/>
  <c r="G41" i="10"/>
  <c r="E42" i="10"/>
  <c r="F42" i="10"/>
  <c r="G42" i="10"/>
  <c r="E43" i="10"/>
  <c r="F43" i="10"/>
  <c r="G43" i="10"/>
  <c r="E44" i="10"/>
  <c r="F44" i="10"/>
  <c r="G44" i="10"/>
  <c r="E45" i="10"/>
  <c r="F45" i="10"/>
  <c r="G45" i="10"/>
  <c r="E46" i="10"/>
  <c r="F46" i="10"/>
  <c r="G46" i="10"/>
  <c r="E47" i="10"/>
  <c r="F47" i="10"/>
  <c r="G47" i="10"/>
  <c r="E48" i="10"/>
  <c r="F48" i="10"/>
  <c r="G48" i="10"/>
  <c r="E49" i="10"/>
  <c r="F49" i="10"/>
  <c r="G49" i="10"/>
  <c r="E50" i="10"/>
  <c r="F50" i="10"/>
  <c r="G50" i="10"/>
  <c r="E51" i="10"/>
  <c r="F51" i="10"/>
  <c r="G51" i="10"/>
  <c r="E52" i="10"/>
  <c r="F52" i="10"/>
  <c r="G52" i="10"/>
  <c r="E53" i="10"/>
  <c r="F53" i="10"/>
  <c r="G53" i="10"/>
  <c r="E54" i="10"/>
  <c r="F54" i="10"/>
  <c r="G54" i="10"/>
  <c r="E55" i="10"/>
  <c r="F55" i="10"/>
  <c r="G55" i="10"/>
  <c r="E56" i="10"/>
  <c r="F56" i="10"/>
  <c r="G56" i="10"/>
  <c r="E57" i="10"/>
  <c r="F57" i="10"/>
  <c r="G57" i="10"/>
  <c r="E58" i="10"/>
  <c r="F58" i="10"/>
  <c r="G58" i="10"/>
  <c r="E59" i="10"/>
  <c r="F59" i="10"/>
  <c r="G59" i="10"/>
  <c r="E60" i="10"/>
  <c r="F60" i="10"/>
  <c r="G60" i="10"/>
  <c r="E61" i="10"/>
  <c r="F61" i="10"/>
  <c r="G61" i="10"/>
  <c r="E62" i="10"/>
  <c r="F62" i="10"/>
  <c r="G62" i="10"/>
  <c r="E63" i="10"/>
  <c r="F63" i="10"/>
  <c r="G63" i="10"/>
  <c r="F2" i="10"/>
  <c r="G2" i="10"/>
  <c r="E2" i="10"/>
  <c r="F1" i="10"/>
  <c r="G1" i="10"/>
  <c r="E1" i="10"/>
  <c r="E3" i="9"/>
  <c r="F3" i="9"/>
  <c r="G3" i="9"/>
  <c r="E4" i="9"/>
  <c r="F4" i="9"/>
  <c r="G4" i="9"/>
  <c r="E5" i="9"/>
  <c r="F5" i="9"/>
  <c r="G5" i="9"/>
  <c r="E6" i="9"/>
  <c r="F6" i="9"/>
  <c r="G6" i="9"/>
  <c r="E7" i="9"/>
  <c r="F7" i="9"/>
  <c r="G7" i="9"/>
  <c r="E8" i="9"/>
  <c r="F8" i="9"/>
  <c r="G8" i="9"/>
  <c r="E9" i="9"/>
  <c r="F9" i="9"/>
  <c r="G9" i="9"/>
  <c r="E10" i="9"/>
  <c r="F10" i="9"/>
  <c r="G10" i="9"/>
  <c r="E11" i="9"/>
  <c r="F11" i="9"/>
  <c r="G11" i="9"/>
  <c r="E12" i="9"/>
  <c r="F12" i="9"/>
  <c r="G12" i="9"/>
  <c r="E13" i="9"/>
  <c r="F13" i="9"/>
  <c r="G13" i="9"/>
  <c r="E14" i="9"/>
  <c r="F14" i="9"/>
  <c r="G14" i="9"/>
  <c r="E15" i="9"/>
  <c r="F15" i="9"/>
  <c r="G15" i="9"/>
  <c r="E16" i="9"/>
  <c r="F16" i="9"/>
  <c r="G16" i="9"/>
  <c r="E17" i="9"/>
  <c r="F17" i="9"/>
  <c r="G17" i="9"/>
  <c r="E18" i="9"/>
  <c r="F18" i="9"/>
  <c r="G18" i="9"/>
  <c r="E19" i="9"/>
  <c r="F19" i="9"/>
  <c r="G19" i="9"/>
  <c r="E20" i="9"/>
  <c r="F20" i="9"/>
  <c r="G20" i="9"/>
  <c r="E21" i="9"/>
  <c r="F21" i="9"/>
  <c r="G21" i="9"/>
  <c r="E22" i="9"/>
  <c r="F22" i="9"/>
  <c r="G22" i="9"/>
  <c r="E23" i="9"/>
  <c r="F23" i="9"/>
  <c r="G23" i="9"/>
  <c r="E24" i="9"/>
  <c r="F24" i="9"/>
  <c r="G24" i="9"/>
  <c r="E25" i="9"/>
  <c r="F25" i="9"/>
  <c r="G25" i="9"/>
  <c r="E26" i="9"/>
  <c r="F26" i="9"/>
  <c r="G26" i="9"/>
  <c r="E27" i="9"/>
  <c r="F27" i="9"/>
  <c r="G27" i="9"/>
  <c r="E28" i="9"/>
  <c r="F28" i="9"/>
  <c r="G28" i="9"/>
  <c r="E29" i="9"/>
  <c r="F29" i="9"/>
  <c r="G29" i="9"/>
  <c r="E30" i="9"/>
  <c r="F30" i="9"/>
  <c r="G30" i="9"/>
  <c r="E31" i="9"/>
  <c r="F31" i="9"/>
  <c r="G31" i="9"/>
  <c r="E32" i="9"/>
  <c r="F32" i="9"/>
  <c r="G32" i="9"/>
  <c r="E33" i="9"/>
  <c r="F33" i="9"/>
  <c r="G33" i="9"/>
  <c r="E34" i="9"/>
  <c r="F34" i="9"/>
  <c r="G34" i="9"/>
  <c r="E35" i="9"/>
  <c r="F35" i="9"/>
  <c r="G35" i="9"/>
  <c r="E36" i="9"/>
  <c r="F36" i="9"/>
  <c r="G36" i="9"/>
  <c r="E37" i="9"/>
  <c r="F37" i="9"/>
  <c r="G37" i="9"/>
  <c r="E38" i="9"/>
  <c r="F38" i="9"/>
  <c r="G38" i="9"/>
  <c r="E39" i="9"/>
  <c r="F39" i="9"/>
  <c r="G39" i="9"/>
  <c r="E40" i="9"/>
  <c r="F40" i="9"/>
  <c r="G40" i="9"/>
  <c r="E41" i="9"/>
  <c r="F41" i="9"/>
  <c r="G41" i="9"/>
  <c r="E42" i="9"/>
  <c r="F42" i="9"/>
  <c r="G42" i="9"/>
  <c r="E43" i="9"/>
  <c r="F43" i="9"/>
  <c r="G43" i="9"/>
  <c r="E44" i="9"/>
  <c r="F44" i="9"/>
  <c r="G44" i="9"/>
  <c r="E45" i="9"/>
  <c r="F45" i="9"/>
  <c r="G45" i="9"/>
  <c r="E46" i="9"/>
  <c r="F46" i="9"/>
  <c r="G46" i="9"/>
  <c r="E47" i="9"/>
  <c r="F47" i="9"/>
  <c r="G47" i="9"/>
  <c r="E48" i="9"/>
  <c r="F48" i="9"/>
  <c r="G48" i="9"/>
  <c r="E49" i="9"/>
  <c r="F49" i="9"/>
  <c r="G49" i="9"/>
  <c r="E50" i="9"/>
  <c r="F50" i="9"/>
  <c r="G50" i="9"/>
  <c r="E51" i="9"/>
  <c r="F51" i="9"/>
  <c r="G51" i="9"/>
  <c r="E52" i="9"/>
  <c r="F52" i="9"/>
  <c r="G52" i="9"/>
  <c r="E53" i="9"/>
  <c r="F53" i="9"/>
  <c r="G53" i="9"/>
  <c r="E54" i="9"/>
  <c r="F54" i="9"/>
  <c r="G54" i="9"/>
  <c r="E55" i="9"/>
  <c r="F55" i="9"/>
  <c r="G55" i="9"/>
  <c r="E56" i="9"/>
  <c r="F56" i="9"/>
  <c r="G56" i="9"/>
  <c r="E57" i="9"/>
  <c r="F57" i="9"/>
  <c r="G57" i="9"/>
  <c r="E58" i="9"/>
  <c r="F58" i="9"/>
  <c r="G58" i="9"/>
  <c r="E59" i="9"/>
  <c r="F59" i="9"/>
  <c r="G59" i="9"/>
  <c r="E60" i="9"/>
  <c r="F60" i="9"/>
  <c r="G60" i="9"/>
  <c r="E61" i="9"/>
  <c r="F61" i="9"/>
  <c r="G61" i="9"/>
  <c r="E62" i="9"/>
  <c r="F62" i="9"/>
  <c r="G62" i="9"/>
  <c r="E63" i="9"/>
  <c r="F63" i="9"/>
  <c r="G63" i="9"/>
  <c r="E64" i="9"/>
  <c r="F64" i="9"/>
  <c r="G64" i="9"/>
  <c r="E65" i="9"/>
  <c r="F65" i="9"/>
  <c r="G65" i="9"/>
  <c r="E66" i="9"/>
  <c r="F66" i="9"/>
  <c r="G66" i="9"/>
  <c r="F1" i="9"/>
  <c r="G1" i="9"/>
  <c r="E1" i="9"/>
  <c r="F2" i="9"/>
  <c r="G2" i="9"/>
  <c r="E2" i="9"/>
  <c r="Z25" i="3"/>
  <c r="S45" i="8" l="1"/>
  <c r="R45" i="8"/>
  <c r="T45" i="8"/>
  <c r="Q45" i="8"/>
  <c r="O44" i="8"/>
  <c r="T48" i="11"/>
  <c r="U49" i="11"/>
  <c r="R3" i="11"/>
  <c r="K3" i="11" s="1"/>
  <c r="O4" i="11"/>
  <c r="P5" i="11"/>
  <c r="Q5" i="11"/>
  <c r="Q49" i="10"/>
  <c r="P48" i="10"/>
  <c r="P47" i="9"/>
  <c r="Q48" i="9"/>
  <c r="K9" i="10"/>
  <c r="N8" i="10"/>
  <c r="N7" i="10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CA2" i="6"/>
  <c r="CA3" i="6" s="1"/>
  <c r="CA4" i="6" s="1"/>
  <c r="CA5" i="6" s="1"/>
  <c r="CA6" i="6" s="1"/>
  <c r="CA7" i="6" s="1"/>
  <c r="CA8" i="6" s="1"/>
  <c r="CA9" i="6" s="1"/>
  <c r="CA10" i="6" s="1"/>
  <c r="CA11" i="6" s="1"/>
  <c r="CA12" i="6" s="1"/>
  <c r="CA13" i="6" s="1"/>
  <c r="CA14" i="6" s="1"/>
  <c r="CA15" i="6" s="1"/>
  <c r="CA16" i="6" s="1"/>
  <c r="CA17" i="6" s="1"/>
  <c r="CA18" i="6" s="1"/>
  <c r="CA19" i="6" s="1"/>
  <c r="CA20" i="6" s="1"/>
  <c r="CA21" i="6" s="1"/>
  <c r="CA22" i="6" s="1"/>
  <c r="CA23" i="6" s="1"/>
  <c r="CA24" i="6" s="1"/>
  <c r="CA25" i="6" s="1"/>
  <c r="CA26" i="6" s="1"/>
  <c r="CA27" i="6" s="1"/>
  <c r="CA28" i="6" s="1"/>
  <c r="CA29" i="6" s="1"/>
  <c r="CA30" i="6" s="1"/>
  <c r="CA31" i="6" s="1"/>
  <c r="CA32" i="6" s="1"/>
  <c r="CA33" i="6" s="1"/>
  <c r="CA34" i="6" s="1"/>
  <c r="CA35" i="6" s="1"/>
  <c r="CA36" i="6" s="1"/>
  <c r="CA37" i="6" s="1"/>
  <c r="CA38" i="6" s="1"/>
  <c r="CA39" i="6" s="1"/>
  <c r="CA40" i="6" s="1"/>
  <c r="CA41" i="6" s="1"/>
  <c r="CA42" i="6" s="1"/>
  <c r="CA43" i="6" s="1"/>
  <c r="CA44" i="6" s="1"/>
  <c r="CA45" i="6" s="1"/>
  <c r="CA46" i="6" s="1"/>
  <c r="BZ2" i="6"/>
  <c r="BZ3" i="6" s="1"/>
  <c r="BZ4" i="6" s="1"/>
  <c r="BZ5" i="6" s="1"/>
  <c r="BZ6" i="6" s="1"/>
  <c r="BZ7" i="6" s="1"/>
  <c r="BZ8" i="6" s="1"/>
  <c r="BZ9" i="6" s="1"/>
  <c r="BZ10" i="6" s="1"/>
  <c r="BZ11" i="6" s="1"/>
  <c r="BZ12" i="6" s="1"/>
  <c r="BZ13" i="6" s="1"/>
  <c r="BZ14" i="6" s="1"/>
  <c r="BZ15" i="6" s="1"/>
  <c r="BZ16" i="6" s="1"/>
  <c r="BZ17" i="6" s="1"/>
  <c r="BZ18" i="6" s="1"/>
  <c r="BZ19" i="6" s="1"/>
  <c r="BZ20" i="6" s="1"/>
  <c r="BZ21" i="6" s="1"/>
  <c r="BZ22" i="6" s="1"/>
  <c r="BZ23" i="6" s="1"/>
  <c r="BZ24" i="6" s="1"/>
  <c r="BZ25" i="6" s="1"/>
  <c r="BZ26" i="6" s="1"/>
  <c r="BZ27" i="6" s="1"/>
  <c r="BZ28" i="6" s="1"/>
  <c r="BZ29" i="6" s="1"/>
  <c r="BZ30" i="6" s="1"/>
  <c r="BZ31" i="6" s="1"/>
  <c r="BZ32" i="6" s="1"/>
  <c r="BZ33" i="6" s="1"/>
  <c r="BZ34" i="6" s="1"/>
  <c r="BZ35" i="6" s="1"/>
  <c r="BZ36" i="6" s="1"/>
  <c r="BZ37" i="6" s="1"/>
  <c r="BZ38" i="6" s="1"/>
  <c r="BZ39" i="6" s="1"/>
  <c r="BZ40" i="6" s="1"/>
  <c r="BZ41" i="6" s="1"/>
  <c r="BZ42" i="6" s="1"/>
  <c r="BZ43" i="6" s="1"/>
  <c r="BZ44" i="6" s="1"/>
  <c r="BZ45" i="6" s="1"/>
  <c r="BZ46" i="6" s="1"/>
  <c r="BN2" i="6"/>
  <c r="BN3" i="6" s="1"/>
  <c r="BN4" i="6" s="1"/>
  <c r="BN5" i="6" s="1"/>
  <c r="BN6" i="6" s="1"/>
  <c r="BN7" i="6" s="1"/>
  <c r="BN8" i="6" s="1"/>
  <c r="BN9" i="6" s="1"/>
  <c r="BN10" i="6" s="1"/>
  <c r="BN11" i="6" s="1"/>
  <c r="BN12" i="6" s="1"/>
  <c r="BN13" i="6" s="1"/>
  <c r="BN14" i="6" s="1"/>
  <c r="BN15" i="6" s="1"/>
  <c r="BN16" i="6" s="1"/>
  <c r="BN17" i="6" s="1"/>
  <c r="BN18" i="6" s="1"/>
  <c r="BN19" i="6" s="1"/>
  <c r="BN20" i="6" s="1"/>
  <c r="BN21" i="6" s="1"/>
  <c r="BN22" i="6" s="1"/>
  <c r="BN23" i="6" s="1"/>
  <c r="BN24" i="6" s="1"/>
  <c r="BN25" i="6" s="1"/>
  <c r="BN26" i="6" s="1"/>
  <c r="BN27" i="6" s="1"/>
  <c r="BN28" i="6" s="1"/>
  <c r="BN29" i="6" s="1"/>
  <c r="BN30" i="6" s="1"/>
  <c r="BN31" i="6" s="1"/>
  <c r="BN32" i="6" s="1"/>
  <c r="BN33" i="6" s="1"/>
  <c r="BN34" i="6" s="1"/>
  <c r="BN35" i="6" s="1"/>
  <c r="BN36" i="6" s="1"/>
  <c r="BN37" i="6" s="1"/>
  <c r="BN38" i="6" s="1"/>
  <c r="BN39" i="6" s="1"/>
  <c r="BN40" i="6" s="1"/>
  <c r="BN41" i="6" s="1"/>
  <c r="BN42" i="6" s="1"/>
  <c r="BN43" i="6" s="1"/>
  <c r="BN44" i="6" s="1"/>
  <c r="BN45" i="6" s="1"/>
  <c r="BN46" i="6" s="1"/>
  <c r="BO2" i="6"/>
  <c r="BO3" i="6" s="1"/>
  <c r="BO4" i="6" s="1"/>
  <c r="BO5" i="6" s="1"/>
  <c r="BO6" i="6" s="1"/>
  <c r="BO7" i="6" s="1"/>
  <c r="BO8" i="6" s="1"/>
  <c r="BO9" i="6" s="1"/>
  <c r="BO10" i="6" s="1"/>
  <c r="BO11" i="6" s="1"/>
  <c r="BO12" i="6" s="1"/>
  <c r="BO13" i="6" s="1"/>
  <c r="BO14" i="6" s="1"/>
  <c r="BO15" i="6" s="1"/>
  <c r="BO16" i="6" s="1"/>
  <c r="BO17" i="6" s="1"/>
  <c r="BO18" i="6" s="1"/>
  <c r="BO19" i="6" s="1"/>
  <c r="BO20" i="6" s="1"/>
  <c r="BO21" i="6" s="1"/>
  <c r="BO22" i="6" s="1"/>
  <c r="BO23" i="6" s="1"/>
  <c r="BO24" i="6" s="1"/>
  <c r="BO25" i="6" s="1"/>
  <c r="BO26" i="6" s="1"/>
  <c r="BO27" i="6" s="1"/>
  <c r="BO28" i="6" s="1"/>
  <c r="BO29" i="6" s="1"/>
  <c r="BO30" i="6" s="1"/>
  <c r="BO31" i="6" s="1"/>
  <c r="BO32" i="6" s="1"/>
  <c r="BO33" i="6" s="1"/>
  <c r="BO34" i="6" s="1"/>
  <c r="BO35" i="6" s="1"/>
  <c r="BO36" i="6" s="1"/>
  <c r="BO37" i="6" s="1"/>
  <c r="BO38" i="6" s="1"/>
  <c r="BO39" i="6" s="1"/>
  <c r="BO40" i="6" s="1"/>
  <c r="BO41" i="6" s="1"/>
  <c r="BO42" i="6" s="1"/>
  <c r="BO43" i="6" s="1"/>
  <c r="BO44" i="6" s="1"/>
  <c r="BO45" i="6" s="1"/>
  <c r="BO46" i="6" s="1"/>
  <c r="BP2" i="6"/>
  <c r="BP3" i="6" s="1"/>
  <c r="BP4" i="6" s="1"/>
  <c r="BP5" i="6" s="1"/>
  <c r="BP6" i="6" s="1"/>
  <c r="BP7" i="6" s="1"/>
  <c r="BP8" i="6" s="1"/>
  <c r="BP9" i="6" s="1"/>
  <c r="BP10" i="6" s="1"/>
  <c r="BP11" i="6" s="1"/>
  <c r="BP12" i="6" s="1"/>
  <c r="BP13" i="6" s="1"/>
  <c r="BP14" i="6" s="1"/>
  <c r="BP15" i="6" s="1"/>
  <c r="BP16" i="6" s="1"/>
  <c r="BP17" i="6" s="1"/>
  <c r="BP18" i="6" s="1"/>
  <c r="BP19" i="6" s="1"/>
  <c r="BP20" i="6" s="1"/>
  <c r="BP21" i="6" s="1"/>
  <c r="BP22" i="6" s="1"/>
  <c r="BP23" i="6" s="1"/>
  <c r="BP24" i="6" s="1"/>
  <c r="BP25" i="6" s="1"/>
  <c r="BP26" i="6" s="1"/>
  <c r="BP27" i="6" s="1"/>
  <c r="BP28" i="6" s="1"/>
  <c r="BP29" i="6" s="1"/>
  <c r="BP30" i="6" s="1"/>
  <c r="BP31" i="6" s="1"/>
  <c r="BP32" i="6" s="1"/>
  <c r="BP33" i="6" s="1"/>
  <c r="BP34" i="6" s="1"/>
  <c r="BP35" i="6" s="1"/>
  <c r="BP36" i="6" s="1"/>
  <c r="BP37" i="6" s="1"/>
  <c r="BP38" i="6" s="1"/>
  <c r="BP39" i="6" s="1"/>
  <c r="BP40" i="6" s="1"/>
  <c r="BP41" i="6" s="1"/>
  <c r="BP42" i="6" s="1"/>
  <c r="BP43" i="6" s="1"/>
  <c r="BP44" i="6" s="1"/>
  <c r="BP45" i="6" s="1"/>
  <c r="BP46" i="6" s="1"/>
  <c r="BQ2" i="6"/>
  <c r="BQ3" i="6" s="1"/>
  <c r="BQ4" i="6" s="1"/>
  <c r="BQ5" i="6" s="1"/>
  <c r="BQ6" i="6" s="1"/>
  <c r="BQ7" i="6" s="1"/>
  <c r="BQ8" i="6" s="1"/>
  <c r="BQ9" i="6" s="1"/>
  <c r="BQ10" i="6" s="1"/>
  <c r="BQ11" i="6" s="1"/>
  <c r="BQ12" i="6" s="1"/>
  <c r="BQ13" i="6" s="1"/>
  <c r="BQ14" i="6" s="1"/>
  <c r="BQ15" i="6" s="1"/>
  <c r="BQ16" i="6" s="1"/>
  <c r="BQ17" i="6" s="1"/>
  <c r="BQ18" i="6" s="1"/>
  <c r="BQ19" i="6" s="1"/>
  <c r="BQ20" i="6" s="1"/>
  <c r="BQ21" i="6" s="1"/>
  <c r="BQ22" i="6" s="1"/>
  <c r="BQ23" i="6" s="1"/>
  <c r="BQ24" i="6" s="1"/>
  <c r="BQ25" i="6" s="1"/>
  <c r="BQ26" i="6" s="1"/>
  <c r="BQ27" i="6" s="1"/>
  <c r="BQ28" i="6" s="1"/>
  <c r="BQ29" i="6" s="1"/>
  <c r="BQ30" i="6" s="1"/>
  <c r="BQ31" i="6" s="1"/>
  <c r="BQ32" i="6" s="1"/>
  <c r="BQ33" i="6" s="1"/>
  <c r="BQ34" i="6" s="1"/>
  <c r="BQ35" i="6" s="1"/>
  <c r="BQ36" i="6" s="1"/>
  <c r="BQ37" i="6" s="1"/>
  <c r="BQ38" i="6" s="1"/>
  <c r="BQ39" i="6" s="1"/>
  <c r="BQ40" i="6" s="1"/>
  <c r="BQ41" i="6" s="1"/>
  <c r="BQ42" i="6" s="1"/>
  <c r="BQ43" i="6" s="1"/>
  <c r="BQ44" i="6" s="1"/>
  <c r="BQ45" i="6" s="1"/>
  <c r="BQ46" i="6" s="1"/>
  <c r="BR2" i="6"/>
  <c r="BR3" i="6" s="1"/>
  <c r="BR4" i="6" s="1"/>
  <c r="BR5" i="6" s="1"/>
  <c r="BR6" i="6" s="1"/>
  <c r="BR7" i="6" s="1"/>
  <c r="BR8" i="6" s="1"/>
  <c r="BR9" i="6" s="1"/>
  <c r="BR10" i="6" s="1"/>
  <c r="BR11" i="6" s="1"/>
  <c r="BR12" i="6" s="1"/>
  <c r="BR13" i="6" s="1"/>
  <c r="BR14" i="6" s="1"/>
  <c r="BR15" i="6" s="1"/>
  <c r="BR16" i="6" s="1"/>
  <c r="BR17" i="6" s="1"/>
  <c r="BR18" i="6" s="1"/>
  <c r="BR19" i="6" s="1"/>
  <c r="BR20" i="6" s="1"/>
  <c r="BR21" i="6" s="1"/>
  <c r="BR22" i="6" s="1"/>
  <c r="BR23" i="6" s="1"/>
  <c r="BR24" i="6" s="1"/>
  <c r="BR25" i="6" s="1"/>
  <c r="BR26" i="6" s="1"/>
  <c r="BR27" i="6" s="1"/>
  <c r="BR28" i="6" s="1"/>
  <c r="BR29" i="6" s="1"/>
  <c r="BR30" i="6" s="1"/>
  <c r="BR31" i="6" s="1"/>
  <c r="BR32" i="6" s="1"/>
  <c r="BR33" i="6" s="1"/>
  <c r="BR34" i="6" s="1"/>
  <c r="BR35" i="6" s="1"/>
  <c r="BR36" i="6" s="1"/>
  <c r="BR37" i="6" s="1"/>
  <c r="BR38" i="6" s="1"/>
  <c r="BR39" i="6" s="1"/>
  <c r="BR40" i="6" s="1"/>
  <c r="BR41" i="6" s="1"/>
  <c r="BR42" i="6" s="1"/>
  <c r="BR43" i="6" s="1"/>
  <c r="BR44" i="6" s="1"/>
  <c r="BR45" i="6" s="1"/>
  <c r="BR46" i="6" s="1"/>
  <c r="BS2" i="6"/>
  <c r="BS3" i="6" s="1"/>
  <c r="BT2" i="6"/>
  <c r="BT3" i="6" s="1"/>
  <c r="BT4" i="6" s="1"/>
  <c r="BT5" i="6" s="1"/>
  <c r="BT6" i="6" s="1"/>
  <c r="BT7" i="6" s="1"/>
  <c r="BT8" i="6" s="1"/>
  <c r="BT9" i="6" s="1"/>
  <c r="BT10" i="6" s="1"/>
  <c r="BT11" i="6" s="1"/>
  <c r="BT12" i="6" s="1"/>
  <c r="BT13" i="6" s="1"/>
  <c r="BT14" i="6" s="1"/>
  <c r="BT15" i="6" s="1"/>
  <c r="BT16" i="6" s="1"/>
  <c r="BT17" i="6" s="1"/>
  <c r="BT18" i="6" s="1"/>
  <c r="BT19" i="6" s="1"/>
  <c r="BT20" i="6" s="1"/>
  <c r="BT21" i="6" s="1"/>
  <c r="BT22" i="6" s="1"/>
  <c r="BT23" i="6" s="1"/>
  <c r="BT24" i="6" s="1"/>
  <c r="BT25" i="6" s="1"/>
  <c r="BT26" i="6" s="1"/>
  <c r="BT27" i="6" s="1"/>
  <c r="BT28" i="6" s="1"/>
  <c r="BT29" i="6" s="1"/>
  <c r="BT30" i="6" s="1"/>
  <c r="BT31" i="6" s="1"/>
  <c r="BT32" i="6" s="1"/>
  <c r="BT33" i="6" s="1"/>
  <c r="BT34" i="6" s="1"/>
  <c r="BT35" i="6" s="1"/>
  <c r="BT36" i="6" s="1"/>
  <c r="BT37" i="6" s="1"/>
  <c r="BT38" i="6" s="1"/>
  <c r="BT39" i="6" s="1"/>
  <c r="BT40" i="6" s="1"/>
  <c r="BT41" i="6" s="1"/>
  <c r="BT42" i="6" s="1"/>
  <c r="BT43" i="6" s="1"/>
  <c r="BT44" i="6" s="1"/>
  <c r="BT45" i="6" s="1"/>
  <c r="BT46" i="6" s="1"/>
  <c r="BU2" i="6"/>
  <c r="BU3" i="6" s="1"/>
  <c r="BU4" i="6" s="1"/>
  <c r="BU5" i="6" s="1"/>
  <c r="BU6" i="6" s="1"/>
  <c r="BU7" i="6" s="1"/>
  <c r="BU8" i="6" s="1"/>
  <c r="BU9" i="6" s="1"/>
  <c r="BU10" i="6" s="1"/>
  <c r="BU11" i="6" s="1"/>
  <c r="BU12" i="6" s="1"/>
  <c r="BU13" i="6" s="1"/>
  <c r="BU14" i="6" s="1"/>
  <c r="BU15" i="6" s="1"/>
  <c r="BU16" i="6" s="1"/>
  <c r="BU17" i="6" s="1"/>
  <c r="BU18" i="6" s="1"/>
  <c r="BU19" i="6" s="1"/>
  <c r="BU20" i="6" s="1"/>
  <c r="BU21" i="6" s="1"/>
  <c r="BU22" i="6" s="1"/>
  <c r="BU23" i="6" s="1"/>
  <c r="BU24" i="6" s="1"/>
  <c r="BU25" i="6" s="1"/>
  <c r="BU26" i="6" s="1"/>
  <c r="BU27" i="6" s="1"/>
  <c r="BU28" i="6" s="1"/>
  <c r="BU29" i="6" s="1"/>
  <c r="BU30" i="6" s="1"/>
  <c r="BU31" i="6" s="1"/>
  <c r="BU32" i="6" s="1"/>
  <c r="BU33" i="6" s="1"/>
  <c r="BU34" i="6" s="1"/>
  <c r="BU35" i="6" s="1"/>
  <c r="BU36" i="6" s="1"/>
  <c r="BU37" i="6" s="1"/>
  <c r="BU38" i="6" s="1"/>
  <c r="BU39" i="6" s="1"/>
  <c r="BU40" i="6" s="1"/>
  <c r="BU41" i="6" s="1"/>
  <c r="BU42" i="6" s="1"/>
  <c r="BU43" i="6" s="1"/>
  <c r="BU44" i="6" s="1"/>
  <c r="BU45" i="6" s="1"/>
  <c r="BU46" i="6" s="1"/>
  <c r="BV2" i="6"/>
  <c r="BV3" i="6" s="1"/>
  <c r="BV4" i="6" s="1"/>
  <c r="BV5" i="6" s="1"/>
  <c r="BV6" i="6" s="1"/>
  <c r="BV7" i="6" s="1"/>
  <c r="BV8" i="6" s="1"/>
  <c r="BV9" i="6" s="1"/>
  <c r="BV10" i="6" s="1"/>
  <c r="BV11" i="6" s="1"/>
  <c r="BV12" i="6" s="1"/>
  <c r="BV13" i="6" s="1"/>
  <c r="BV14" i="6" s="1"/>
  <c r="BV15" i="6" s="1"/>
  <c r="BV16" i="6" s="1"/>
  <c r="BV17" i="6" s="1"/>
  <c r="BV18" i="6" s="1"/>
  <c r="BV19" i="6" s="1"/>
  <c r="BV20" i="6" s="1"/>
  <c r="BV21" i="6" s="1"/>
  <c r="BV22" i="6" s="1"/>
  <c r="BV23" i="6" s="1"/>
  <c r="BV24" i="6" s="1"/>
  <c r="BV25" i="6" s="1"/>
  <c r="BV26" i="6" s="1"/>
  <c r="BV27" i="6" s="1"/>
  <c r="BV28" i="6" s="1"/>
  <c r="BV29" i="6" s="1"/>
  <c r="BV30" i="6" s="1"/>
  <c r="BV31" i="6" s="1"/>
  <c r="BV32" i="6" s="1"/>
  <c r="BV33" i="6" s="1"/>
  <c r="BV34" i="6" s="1"/>
  <c r="BV35" i="6" s="1"/>
  <c r="BV36" i="6" s="1"/>
  <c r="BV37" i="6" s="1"/>
  <c r="BV38" i="6" s="1"/>
  <c r="BV39" i="6" s="1"/>
  <c r="BV40" i="6" s="1"/>
  <c r="BV41" i="6" s="1"/>
  <c r="BV42" i="6" s="1"/>
  <c r="BV43" i="6" s="1"/>
  <c r="BV44" i="6" s="1"/>
  <c r="BV45" i="6" s="1"/>
  <c r="BV46" i="6" s="1"/>
  <c r="BW2" i="6"/>
  <c r="BW3" i="6" s="1"/>
  <c r="BW4" i="6" s="1"/>
  <c r="BW5" i="6" s="1"/>
  <c r="BW6" i="6" s="1"/>
  <c r="BW7" i="6" s="1"/>
  <c r="BW8" i="6" s="1"/>
  <c r="BW9" i="6" s="1"/>
  <c r="BW10" i="6" s="1"/>
  <c r="BW11" i="6" s="1"/>
  <c r="BW12" i="6" s="1"/>
  <c r="BW13" i="6" s="1"/>
  <c r="BW14" i="6" s="1"/>
  <c r="BW15" i="6" s="1"/>
  <c r="BW16" i="6" s="1"/>
  <c r="BW17" i="6" s="1"/>
  <c r="BW18" i="6" s="1"/>
  <c r="BW19" i="6" s="1"/>
  <c r="BW20" i="6" s="1"/>
  <c r="BW21" i="6" s="1"/>
  <c r="BW22" i="6" s="1"/>
  <c r="BW23" i="6" s="1"/>
  <c r="BW24" i="6" s="1"/>
  <c r="BW25" i="6" s="1"/>
  <c r="BW26" i="6" s="1"/>
  <c r="BW27" i="6" s="1"/>
  <c r="BW28" i="6" s="1"/>
  <c r="BW29" i="6" s="1"/>
  <c r="BW30" i="6" s="1"/>
  <c r="BW31" i="6" s="1"/>
  <c r="BW32" i="6" s="1"/>
  <c r="BW33" i="6" s="1"/>
  <c r="BW34" i="6" s="1"/>
  <c r="BW35" i="6" s="1"/>
  <c r="BW36" i="6" s="1"/>
  <c r="BW37" i="6" s="1"/>
  <c r="BW38" i="6" s="1"/>
  <c r="BW39" i="6" s="1"/>
  <c r="BW40" i="6" s="1"/>
  <c r="BW41" i="6" s="1"/>
  <c r="BW42" i="6" s="1"/>
  <c r="BW43" i="6" s="1"/>
  <c r="BW44" i="6" s="1"/>
  <c r="BW45" i="6" s="1"/>
  <c r="BW46" i="6" s="1"/>
  <c r="BX2" i="6"/>
  <c r="BX3" i="6" s="1"/>
  <c r="BX4" i="6" s="1"/>
  <c r="BX5" i="6" s="1"/>
  <c r="BX6" i="6" s="1"/>
  <c r="BX7" i="6" s="1"/>
  <c r="BX8" i="6" s="1"/>
  <c r="BX9" i="6" s="1"/>
  <c r="BX10" i="6" s="1"/>
  <c r="BX11" i="6" s="1"/>
  <c r="BX12" i="6" s="1"/>
  <c r="BX13" i="6" s="1"/>
  <c r="BX14" i="6" s="1"/>
  <c r="BX15" i="6" s="1"/>
  <c r="BX16" i="6" s="1"/>
  <c r="BX17" i="6" s="1"/>
  <c r="BX18" i="6" s="1"/>
  <c r="BX19" i="6" s="1"/>
  <c r="BX20" i="6" s="1"/>
  <c r="BX21" i="6" s="1"/>
  <c r="BX22" i="6" s="1"/>
  <c r="BX23" i="6" s="1"/>
  <c r="BX24" i="6" s="1"/>
  <c r="BX25" i="6" s="1"/>
  <c r="BX26" i="6" s="1"/>
  <c r="BX27" i="6" s="1"/>
  <c r="BX28" i="6" s="1"/>
  <c r="BX29" i="6" s="1"/>
  <c r="BX30" i="6" s="1"/>
  <c r="BX31" i="6" s="1"/>
  <c r="BX32" i="6" s="1"/>
  <c r="BX33" i="6" s="1"/>
  <c r="BX34" i="6" s="1"/>
  <c r="BX35" i="6" s="1"/>
  <c r="BX36" i="6" s="1"/>
  <c r="BX37" i="6" s="1"/>
  <c r="BX38" i="6" s="1"/>
  <c r="BX39" i="6" s="1"/>
  <c r="BX40" i="6" s="1"/>
  <c r="BX41" i="6" s="1"/>
  <c r="BX42" i="6" s="1"/>
  <c r="BX43" i="6" s="1"/>
  <c r="BX44" i="6" s="1"/>
  <c r="BX45" i="6" s="1"/>
  <c r="BX46" i="6" s="1"/>
  <c r="BY2" i="6"/>
  <c r="BY3" i="6" s="1"/>
  <c r="BY4" i="6" s="1"/>
  <c r="BY5" i="6" s="1"/>
  <c r="BY6" i="6" s="1"/>
  <c r="BY7" i="6" s="1"/>
  <c r="BY8" i="6" s="1"/>
  <c r="BY9" i="6" s="1"/>
  <c r="BY10" i="6" s="1"/>
  <c r="BY11" i="6" s="1"/>
  <c r="BY12" i="6" s="1"/>
  <c r="BY13" i="6" s="1"/>
  <c r="BY14" i="6" s="1"/>
  <c r="BY15" i="6" s="1"/>
  <c r="BY16" i="6" s="1"/>
  <c r="BY17" i="6" s="1"/>
  <c r="BY18" i="6" s="1"/>
  <c r="BY19" i="6" s="1"/>
  <c r="BY20" i="6" s="1"/>
  <c r="BY21" i="6" s="1"/>
  <c r="BY22" i="6" s="1"/>
  <c r="BY23" i="6" s="1"/>
  <c r="BY24" i="6" s="1"/>
  <c r="BY25" i="6" s="1"/>
  <c r="BY26" i="6" s="1"/>
  <c r="BY27" i="6" s="1"/>
  <c r="BY28" i="6" s="1"/>
  <c r="BY29" i="6" s="1"/>
  <c r="BY30" i="6" s="1"/>
  <c r="BY31" i="6" s="1"/>
  <c r="BY32" i="6" s="1"/>
  <c r="BY33" i="6" s="1"/>
  <c r="BY34" i="6" s="1"/>
  <c r="BY35" i="6" s="1"/>
  <c r="BY36" i="6" s="1"/>
  <c r="BY37" i="6" s="1"/>
  <c r="BY38" i="6" s="1"/>
  <c r="BY39" i="6" s="1"/>
  <c r="BY40" i="6" s="1"/>
  <c r="BY41" i="6" s="1"/>
  <c r="BY42" i="6" s="1"/>
  <c r="BY43" i="6" s="1"/>
  <c r="BY44" i="6" s="1"/>
  <c r="BY45" i="6" s="1"/>
  <c r="BY46" i="6" s="1"/>
  <c r="BM2" i="6"/>
  <c r="BM3" i="6" s="1"/>
  <c r="BM4" i="6" s="1"/>
  <c r="BM5" i="6" s="1"/>
  <c r="BM6" i="6" s="1"/>
  <c r="BM7" i="6" s="1"/>
  <c r="BM8" i="6" s="1"/>
  <c r="BM9" i="6" s="1"/>
  <c r="BM10" i="6" s="1"/>
  <c r="BM11" i="6" s="1"/>
  <c r="BM12" i="6" s="1"/>
  <c r="BM13" i="6" s="1"/>
  <c r="BM14" i="6" s="1"/>
  <c r="BM15" i="6" s="1"/>
  <c r="BM16" i="6" s="1"/>
  <c r="BM17" i="6" s="1"/>
  <c r="BM18" i="6" s="1"/>
  <c r="BM19" i="6" s="1"/>
  <c r="BM20" i="6" s="1"/>
  <c r="BM21" i="6" s="1"/>
  <c r="BM22" i="6" s="1"/>
  <c r="BM23" i="6" s="1"/>
  <c r="BM24" i="6" s="1"/>
  <c r="BM25" i="6" s="1"/>
  <c r="BM26" i="6" s="1"/>
  <c r="BM27" i="6" s="1"/>
  <c r="BM28" i="6" s="1"/>
  <c r="BM29" i="6" s="1"/>
  <c r="BM30" i="6" s="1"/>
  <c r="BM31" i="6" s="1"/>
  <c r="BM32" i="6" s="1"/>
  <c r="BM33" i="6" s="1"/>
  <c r="BM34" i="6" s="1"/>
  <c r="BM35" i="6" s="1"/>
  <c r="BM36" i="6" s="1"/>
  <c r="BM37" i="6" s="1"/>
  <c r="BM38" i="6" s="1"/>
  <c r="BM39" i="6" s="1"/>
  <c r="BM40" i="6" s="1"/>
  <c r="BM41" i="6" s="1"/>
  <c r="BM42" i="6" s="1"/>
  <c r="BM43" i="6" s="1"/>
  <c r="BM44" i="6" s="1"/>
  <c r="BM45" i="6" s="1"/>
  <c r="BM46" i="6" s="1"/>
  <c r="CA1" i="6"/>
  <c r="BY1" i="6"/>
  <c r="BZ1" i="6"/>
  <c r="BN1" i="6"/>
  <c r="BO1" i="6"/>
  <c r="BP1" i="6"/>
  <c r="BQ1" i="6"/>
  <c r="BR1" i="6"/>
  <c r="BS1" i="6"/>
  <c r="BT1" i="6"/>
  <c r="BU1" i="6"/>
  <c r="BV1" i="6"/>
  <c r="BW1" i="6"/>
  <c r="BX1" i="6"/>
  <c r="BM1" i="6"/>
  <c r="Y21" i="6"/>
  <c r="Y22" i="6"/>
  <c r="BF2" i="3"/>
  <c r="BF3" i="3" s="1"/>
  <c r="BF4" i="3" s="1"/>
  <c r="BF5" i="3" s="1"/>
  <c r="BF6" i="3" s="1"/>
  <c r="BF7" i="3" s="1"/>
  <c r="BF8" i="3" s="1"/>
  <c r="BF9" i="3" s="1"/>
  <c r="BF10" i="3" s="1"/>
  <c r="BF11" i="3" s="1"/>
  <c r="BF12" i="3" s="1"/>
  <c r="BF13" i="3" s="1"/>
  <c r="BF14" i="3" s="1"/>
  <c r="BF15" i="3" s="1"/>
  <c r="BF16" i="3" s="1"/>
  <c r="BF17" i="3" s="1"/>
  <c r="BF18" i="3" s="1"/>
  <c r="BF19" i="3" s="1"/>
  <c r="BF20" i="3" s="1"/>
  <c r="BF21" i="3" s="1"/>
  <c r="BF22" i="3" s="1"/>
  <c r="BF23" i="3" s="1"/>
  <c r="BF24" i="3" s="1"/>
  <c r="BG2" i="3"/>
  <c r="BG3" i="3" s="1"/>
  <c r="BG4" i="3" s="1"/>
  <c r="BG5" i="3" s="1"/>
  <c r="BG6" i="3" s="1"/>
  <c r="BG7" i="3" s="1"/>
  <c r="BG8" i="3" s="1"/>
  <c r="BG9" i="3" s="1"/>
  <c r="BG10" i="3" s="1"/>
  <c r="BG11" i="3" s="1"/>
  <c r="BG12" i="3" s="1"/>
  <c r="BG13" i="3" s="1"/>
  <c r="BG14" i="3" s="1"/>
  <c r="BG15" i="3" s="1"/>
  <c r="BG16" i="3" s="1"/>
  <c r="BG17" i="3" s="1"/>
  <c r="BG18" i="3" s="1"/>
  <c r="BG19" i="3" s="1"/>
  <c r="BG20" i="3" s="1"/>
  <c r="BG21" i="3" s="1"/>
  <c r="BG22" i="3" s="1"/>
  <c r="BG23" i="3" s="1"/>
  <c r="BG24" i="3" s="1"/>
  <c r="BH2" i="3"/>
  <c r="BH3" i="3" s="1"/>
  <c r="BH4" i="3" s="1"/>
  <c r="BH5" i="3" s="1"/>
  <c r="BH6" i="3" s="1"/>
  <c r="BH7" i="3" s="1"/>
  <c r="BH8" i="3" s="1"/>
  <c r="BH9" i="3" s="1"/>
  <c r="BH10" i="3" s="1"/>
  <c r="BH11" i="3" s="1"/>
  <c r="BH12" i="3" s="1"/>
  <c r="BH13" i="3" s="1"/>
  <c r="BH14" i="3" s="1"/>
  <c r="BH15" i="3" s="1"/>
  <c r="BH16" i="3" s="1"/>
  <c r="BH17" i="3" s="1"/>
  <c r="BH18" i="3" s="1"/>
  <c r="BH19" i="3" s="1"/>
  <c r="BH20" i="3" s="1"/>
  <c r="BH21" i="3" s="1"/>
  <c r="BH22" i="3" s="1"/>
  <c r="BH23" i="3" s="1"/>
  <c r="BH24" i="3" s="1"/>
  <c r="BH25" i="3" s="1"/>
  <c r="BI2" i="3"/>
  <c r="BI3" i="3" s="1"/>
  <c r="BI4" i="3" s="1"/>
  <c r="BI5" i="3" s="1"/>
  <c r="BI6" i="3" s="1"/>
  <c r="BI7" i="3" s="1"/>
  <c r="BI8" i="3" s="1"/>
  <c r="BI9" i="3" s="1"/>
  <c r="BI10" i="3" s="1"/>
  <c r="BI11" i="3" s="1"/>
  <c r="BI12" i="3" s="1"/>
  <c r="BI13" i="3" s="1"/>
  <c r="BI14" i="3" s="1"/>
  <c r="BI15" i="3" s="1"/>
  <c r="BI16" i="3" s="1"/>
  <c r="BI17" i="3" s="1"/>
  <c r="BI18" i="3" s="1"/>
  <c r="BI19" i="3" s="1"/>
  <c r="BI20" i="3" s="1"/>
  <c r="BI21" i="3" s="1"/>
  <c r="BI22" i="3" s="1"/>
  <c r="BI23" i="3" s="1"/>
  <c r="BI24" i="3" s="1"/>
  <c r="BJ2" i="3"/>
  <c r="BJ3" i="3" s="1"/>
  <c r="BJ4" i="3" s="1"/>
  <c r="BJ5" i="3" s="1"/>
  <c r="BJ6" i="3" s="1"/>
  <c r="BJ7" i="3" s="1"/>
  <c r="BJ8" i="3" s="1"/>
  <c r="BJ9" i="3" s="1"/>
  <c r="BJ10" i="3" s="1"/>
  <c r="BJ11" i="3" s="1"/>
  <c r="BJ12" i="3" s="1"/>
  <c r="BJ13" i="3" s="1"/>
  <c r="BJ14" i="3" s="1"/>
  <c r="BJ15" i="3" s="1"/>
  <c r="BJ16" i="3" s="1"/>
  <c r="BJ17" i="3" s="1"/>
  <c r="BJ18" i="3" s="1"/>
  <c r="BJ19" i="3" s="1"/>
  <c r="BJ20" i="3" s="1"/>
  <c r="BJ21" i="3" s="1"/>
  <c r="BJ22" i="3" s="1"/>
  <c r="BJ23" i="3" s="1"/>
  <c r="BJ24" i="3" s="1"/>
  <c r="BJ25" i="3" s="1"/>
  <c r="BK2" i="3"/>
  <c r="BL2" i="3"/>
  <c r="BM2" i="3"/>
  <c r="BN2" i="3"/>
  <c r="BO2" i="3"/>
  <c r="BP2" i="3"/>
  <c r="BQ2" i="3"/>
  <c r="BE2" i="3"/>
  <c r="BE3" i="3" s="1"/>
  <c r="BF1" i="3"/>
  <c r="BG1" i="3"/>
  <c r="BH1" i="3"/>
  <c r="BI1" i="3"/>
  <c r="BJ1" i="3"/>
  <c r="BK1" i="3"/>
  <c r="BL1" i="3"/>
  <c r="BM1" i="3"/>
  <c r="BN1" i="3"/>
  <c r="BO1" i="3"/>
  <c r="BP1" i="3"/>
  <c r="BQ1" i="3"/>
  <c r="O45" i="8" l="1"/>
  <c r="Q46" i="8"/>
  <c r="T46" i="8"/>
  <c r="R46" i="8"/>
  <c r="S46" i="8"/>
  <c r="U50" i="11"/>
  <c r="T49" i="11"/>
  <c r="Q6" i="11"/>
  <c r="P6" i="11"/>
  <c r="O5" i="11"/>
  <c r="R4" i="11"/>
  <c r="J3" i="11"/>
  <c r="M3" i="11"/>
  <c r="L3" i="11"/>
  <c r="P49" i="10"/>
  <c r="Q50" i="10"/>
  <c r="Q49" i="9"/>
  <c r="P48" i="9"/>
  <c r="BC22" i="6"/>
  <c r="BL3" i="6"/>
  <c r="BS4" i="6"/>
  <c r="BS5" i="6" s="1"/>
  <c r="BS6" i="6" s="1"/>
  <c r="BS7" i="6" s="1"/>
  <c r="BS8" i="6" s="1"/>
  <c r="BS9" i="6" s="1"/>
  <c r="BS10" i="6" s="1"/>
  <c r="BS11" i="6" s="1"/>
  <c r="BS12" i="6" s="1"/>
  <c r="BS13" i="6" s="1"/>
  <c r="BS14" i="6" s="1"/>
  <c r="BS15" i="6" s="1"/>
  <c r="BS16" i="6" s="1"/>
  <c r="BS17" i="6" s="1"/>
  <c r="BS18" i="6" s="1"/>
  <c r="BS19" i="6" s="1"/>
  <c r="BS20" i="6" s="1"/>
  <c r="BS21" i="6" s="1"/>
  <c r="BS22" i="6" s="1"/>
  <c r="BS23" i="6" s="1"/>
  <c r="BS24" i="6" s="1"/>
  <c r="BS25" i="6" s="1"/>
  <c r="BS26" i="6" s="1"/>
  <c r="BS27" i="6" s="1"/>
  <c r="BS28" i="6" s="1"/>
  <c r="BS29" i="6" s="1"/>
  <c r="BS30" i="6" s="1"/>
  <c r="BS31" i="6" s="1"/>
  <c r="BS32" i="6" s="1"/>
  <c r="BS33" i="6" s="1"/>
  <c r="BS34" i="6" s="1"/>
  <c r="BS35" i="6" s="1"/>
  <c r="BS36" i="6" s="1"/>
  <c r="BS37" i="6" s="1"/>
  <c r="BS38" i="6" s="1"/>
  <c r="BS39" i="6" s="1"/>
  <c r="BS40" i="6" s="1"/>
  <c r="BS41" i="6" s="1"/>
  <c r="BS42" i="6" s="1"/>
  <c r="BS43" i="6" s="1"/>
  <c r="BS44" i="6" s="1"/>
  <c r="BS45" i="6" s="1"/>
  <c r="BS46" i="6" s="1"/>
  <c r="K10" i="10"/>
  <c r="N9" i="10"/>
  <c r="BI25" i="3"/>
  <c r="BI26" i="3" s="1"/>
  <c r="BI27" i="3" s="1"/>
  <c r="BI28" i="3" s="1"/>
  <c r="BI29" i="3" s="1"/>
  <c r="BI30" i="3" s="1"/>
  <c r="BI31" i="3" s="1"/>
  <c r="BI32" i="3" s="1"/>
  <c r="BI33" i="3" s="1"/>
  <c r="BI34" i="3" s="1"/>
  <c r="BI35" i="3" s="1"/>
  <c r="BI36" i="3" s="1"/>
  <c r="BI37" i="3" s="1"/>
  <c r="BI38" i="3" s="1"/>
  <c r="BI39" i="3" s="1"/>
  <c r="BI40" i="3" s="1"/>
  <c r="BI41" i="3" s="1"/>
  <c r="BI42" i="3" s="1"/>
  <c r="BI43" i="3" s="1"/>
  <c r="BI44" i="3" s="1"/>
  <c r="BI45" i="3" s="1"/>
  <c r="BJ26" i="3"/>
  <c r="BJ27" i="3" s="1"/>
  <c r="BJ28" i="3" s="1"/>
  <c r="BJ29" i="3" s="1"/>
  <c r="BJ30" i="3" s="1"/>
  <c r="BJ31" i="3" s="1"/>
  <c r="BJ32" i="3" s="1"/>
  <c r="BJ33" i="3" s="1"/>
  <c r="BJ34" i="3" s="1"/>
  <c r="BJ35" i="3" s="1"/>
  <c r="BJ36" i="3" s="1"/>
  <c r="BJ37" i="3" s="1"/>
  <c r="BJ38" i="3" s="1"/>
  <c r="BJ39" i="3" s="1"/>
  <c r="BJ40" i="3" s="1"/>
  <c r="BJ41" i="3" s="1"/>
  <c r="BJ42" i="3" s="1"/>
  <c r="BJ43" i="3" s="1"/>
  <c r="BJ44" i="3" s="1"/>
  <c r="BJ45" i="3" s="1"/>
  <c r="BG25" i="3"/>
  <c r="BG26" i="3" s="1"/>
  <c r="BG27" i="3" s="1"/>
  <c r="BG28" i="3" s="1"/>
  <c r="BG29" i="3" s="1"/>
  <c r="BG30" i="3" s="1"/>
  <c r="BG31" i="3" s="1"/>
  <c r="BG32" i="3" s="1"/>
  <c r="BG33" i="3" s="1"/>
  <c r="BG34" i="3" s="1"/>
  <c r="BG35" i="3" s="1"/>
  <c r="BG36" i="3" s="1"/>
  <c r="BG37" i="3" s="1"/>
  <c r="BG38" i="3" s="1"/>
  <c r="BG39" i="3" s="1"/>
  <c r="BG40" i="3" s="1"/>
  <c r="BG41" i="3" s="1"/>
  <c r="BG42" i="3" s="1"/>
  <c r="BG43" i="3" s="1"/>
  <c r="BG44" i="3" s="1"/>
  <c r="BG45" i="3" s="1"/>
  <c r="BH26" i="3"/>
  <c r="BH27" i="3" s="1"/>
  <c r="BH28" i="3" s="1"/>
  <c r="BH29" i="3" s="1"/>
  <c r="BH30" i="3" s="1"/>
  <c r="BH31" i="3" s="1"/>
  <c r="BH32" i="3" s="1"/>
  <c r="BH33" i="3" s="1"/>
  <c r="BH34" i="3" s="1"/>
  <c r="BH35" i="3" s="1"/>
  <c r="BH36" i="3" s="1"/>
  <c r="BH37" i="3" s="1"/>
  <c r="BH38" i="3" s="1"/>
  <c r="BH39" i="3" s="1"/>
  <c r="BH40" i="3" s="1"/>
  <c r="BH41" i="3" s="1"/>
  <c r="BH42" i="3" s="1"/>
  <c r="BH43" i="3" s="1"/>
  <c r="BH44" i="3" s="1"/>
  <c r="BH45" i="3" s="1"/>
  <c r="BF25" i="3"/>
  <c r="BF26" i="3" s="1"/>
  <c r="BF27" i="3" s="1"/>
  <c r="BF28" i="3" s="1"/>
  <c r="BF29" i="3" s="1"/>
  <c r="BF30" i="3" s="1"/>
  <c r="BF31" i="3" s="1"/>
  <c r="BF32" i="3" s="1"/>
  <c r="BF33" i="3" s="1"/>
  <c r="BF34" i="3" s="1"/>
  <c r="BF35" i="3" s="1"/>
  <c r="BF36" i="3" s="1"/>
  <c r="BF37" i="3" s="1"/>
  <c r="BF38" i="3" s="1"/>
  <c r="BF39" i="3" s="1"/>
  <c r="BF40" i="3" s="1"/>
  <c r="BF41" i="3" s="1"/>
  <c r="BF42" i="3" s="1"/>
  <c r="BF43" i="3" s="1"/>
  <c r="BF44" i="3" s="1"/>
  <c r="BF45" i="3" s="1"/>
  <c r="BE4" i="3"/>
  <c r="BQ3" i="3"/>
  <c r="BQ4" i="3" s="1"/>
  <c r="BQ5" i="3" s="1"/>
  <c r="BQ6" i="3" s="1"/>
  <c r="BQ7" i="3" s="1"/>
  <c r="BQ8" i="3" s="1"/>
  <c r="BQ9" i="3" s="1"/>
  <c r="BQ10" i="3" s="1"/>
  <c r="BQ11" i="3" s="1"/>
  <c r="BQ12" i="3" s="1"/>
  <c r="BQ13" i="3" s="1"/>
  <c r="BQ14" i="3" s="1"/>
  <c r="BQ15" i="3" s="1"/>
  <c r="BQ16" i="3" s="1"/>
  <c r="BQ17" i="3" s="1"/>
  <c r="BQ18" i="3" s="1"/>
  <c r="BQ19" i="3" s="1"/>
  <c r="BQ20" i="3" s="1"/>
  <c r="BQ21" i="3" s="1"/>
  <c r="BQ22" i="3" s="1"/>
  <c r="BQ23" i="3" s="1"/>
  <c r="BQ24" i="3" s="1"/>
  <c r="BP3" i="3"/>
  <c r="BP4" i="3" s="1"/>
  <c r="BP5" i="3" s="1"/>
  <c r="BP6" i="3" s="1"/>
  <c r="BP7" i="3" s="1"/>
  <c r="BP8" i="3" s="1"/>
  <c r="BP9" i="3" s="1"/>
  <c r="BP10" i="3" s="1"/>
  <c r="BP11" i="3" s="1"/>
  <c r="BP12" i="3" s="1"/>
  <c r="BP13" i="3" s="1"/>
  <c r="BP14" i="3" s="1"/>
  <c r="BP15" i="3" s="1"/>
  <c r="BP16" i="3" s="1"/>
  <c r="BP17" i="3" s="1"/>
  <c r="BP18" i="3" s="1"/>
  <c r="BP19" i="3" s="1"/>
  <c r="BP20" i="3" s="1"/>
  <c r="BP21" i="3" s="1"/>
  <c r="BP22" i="3" s="1"/>
  <c r="BP23" i="3" s="1"/>
  <c r="BP24" i="3" s="1"/>
  <c r="BO3" i="3"/>
  <c r="BO4" i="3" s="1"/>
  <c r="BO5" i="3" s="1"/>
  <c r="BO6" i="3" s="1"/>
  <c r="BO7" i="3" s="1"/>
  <c r="BO8" i="3" s="1"/>
  <c r="BO9" i="3" s="1"/>
  <c r="BO10" i="3" s="1"/>
  <c r="BO11" i="3" s="1"/>
  <c r="BO12" i="3" s="1"/>
  <c r="BO13" i="3" s="1"/>
  <c r="BO14" i="3" s="1"/>
  <c r="BO15" i="3" s="1"/>
  <c r="BO16" i="3" s="1"/>
  <c r="BO17" i="3" s="1"/>
  <c r="BO18" i="3" s="1"/>
  <c r="BO19" i="3" s="1"/>
  <c r="BO20" i="3" s="1"/>
  <c r="BO21" i="3" s="1"/>
  <c r="BO22" i="3" s="1"/>
  <c r="BO23" i="3" s="1"/>
  <c r="BO24" i="3" s="1"/>
  <c r="BN3" i="3"/>
  <c r="BN4" i="3" s="1"/>
  <c r="BN5" i="3" s="1"/>
  <c r="BN6" i="3" s="1"/>
  <c r="BN7" i="3" s="1"/>
  <c r="BN8" i="3" s="1"/>
  <c r="BN9" i="3" s="1"/>
  <c r="BN10" i="3" s="1"/>
  <c r="BN11" i="3" s="1"/>
  <c r="BN12" i="3" s="1"/>
  <c r="BN13" i="3" s="1"/>
  <c r="BN14" i="3" s="1"/>
  <c r="BN15" i="3" s="1"/>
  <c r="BN16" i="3" s="1"/>
  <c r="BN17" i="3" s="1"/>
  <c r="BN18" i="3" s="1"/>
  <c r="BN19" i="3" s="1"/>
  <c r="BN20" i="3" s="1"/>
  <c r="BN21" i="3" s="1"/>
  <c r="BN22" i="3" s="1"/>
  <c r="BN23" i="3" s="1"/>
  <c r="BN24" i="3" s="1"/>
  <c r="BM3" i="3"/>
  <c r="BM4" i="3" s="1"/>
  <c r="BM5" i="3" s="1"/>
  <c r="BM6" i="3" s="1"/>
  <c r="BM7" i="3" s="1"/>
  <c r="BM8" i="3" s="1"/>
  <c r="BM9" i="3" s="1"/>
  <c r="BM10" i="3" s="1"/>
  <c r="BM11" i="3" s="1"/>
  <c r="BM12" i="3" s="1"/>
  <c r="BM13" i="3" s="1"/>
  <c r="BM14" i="3" s="1"/>
  <c r="BM15" i="3" s="1"/>
  <c r="BM16" i="3" s="1"/>
  <c r="BM17" i="3" s="1"/>
  <c r="BM18" i="3" s="1"/>
  <c r="BM19" i="3" s="1"/>
  <c r="BM20" i="3" s="1"/>
  <c r="BM21" i="3" s="1"/>
  <c r="BM22" i="3" s="1"/>
  <c r="BM23" i="3" s="1"/>
  <c r="BM24" i="3" s="1"/>
  <c r="BL3" i="3"/>
  <c r="BL4" i="3" s="1"/>
  <c r="BL5" i="3" s="1"/>
  <c r="BL6" i="3" s="1"/>
  <c r="BL7" i="3" s="1"/>
  <c r="BL8" i="3" s="1"/>
  <c r="BL9" i="3" s="1"/>
  <c r="BL10" i="3" s="1"/>
  <c r="BL11" i="3" s="1"/>
  <c r="BL12" i="3" s="1"/>
  <c r="BL13" i="3" s="1"/>
  <c r="BL14" i="3" s="1"/>
  <c r="BL15" i="3" s="1"/>
  <c r="BL16" i="3" s="1"/>
  <c r="BL17" i="3" s="1"/>
  <c r="BL18" i="3" s="1"/>
  <c r="BL19" i="3" s="1"/>
  <c r="BL20" i="3" s="1"/>
  <c r="BL21" i="3" s="1"/>
  <c r="BL22" i="3" s="1"/>
  <c r="BL23" i="3" s="1"/>
  <c r="BL24" i="3" s="1"/>
  <c r="BK3" i="3"/>
  <c r="BK4" i="3" s="1"/>
  <c r="BK5" i="3" s="1"/>
  <c r="BK6" i="3" s="1"/>
  <c r="BK7" i="3" s="1"/>
  <c r="BK8" i="3" s="1"/>
  <c r="BK9" i="3" s="1"/>
  <c r="BK10" i="3" s="1"/>
  <c r="BK11" i="3" s="1"/>
  <c r="BK12" i="3" s="1"/>
  <c r="BK13" i="3" s="1"/>
  <c r="BK14" i="3" s="1"/>
  <c r="BK15" i="3" s="1"/>
  <c r="BK16" i="3" s="1"/>
  <c r="BK17" i="3" s="1"/>
  <c r="BK18" i="3" s="1"/>
  <c r="BK19" i="3" s="1"/>
  <c r="BK20" i="3" s="1"/>
  <c r="BK21" i="3" s="1"/>
  <c r="BK22" i="3" s="1"/>
  <c r="BK23" i="3" s="1"/>
  <c r="BK24" i="3" s="1"/>
  <c r="BE1" i="3"/>
  <c r="Q22" i="6"/>
  <c r="R22" i="6"/>
  <c r="S22" i="6"/>
  <c r="T22" i="6"/>
  <c r="U22" i="6"/>
  <c r="V22" i="6"/>
  <c r="W22" i="6"/>
  <c r="X22" i="6"/>
  <c r="Z22" i="6"/>
  <c r="AA22" i="6"/>
  <c r="AB22" i="6"/>
  <c r="AC22" i="6"/>
  <c r="AD22" i="6"/>
  <c r="AE22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U1" i="6"/>
  <c r="AV1" i="6"/>
  <c r="AF1" i="6"/>
  <c r="AG1" i="6"/>
  <c r="AE24" i="6"/>
  <c r="AE25" i="6"/>
  <c r="AE26" i="6"/>
  <c r="AE23" i="6"/>
  <c r="AE21" i="6"/>
  <c r="AE20" i="6"/>
  <c r="AE19" i="6"/>
  <c r="AE18" i="6"/>
  <c r="AE17" i="6"/>
  <c r="AE16" i="6"/>
  <c r="AE15" i="6"/>
  <c r="AE14" i="6"/>
  <c r="AE13" i="6"/>
  <c r="AE12" i="6"/>
  <c r="AE11" i="6"/>
  <c r="AE10" i="6"/>
  <c r="AE9" i="6"/>
  <c r="AE8" i="6"/>
  <c r="AE7" i="6"/>
  <c r="AE6" i="6"/>
  <c r="AE5" i="6"/>
  <c r="AE4" i="6"/>
  <c r="AE3" i="6"/>
  <c r="AE2" i="6"/>
  <c r="BI2" i="6" s="1"/>
  <c r="AD23" i="6"/>
  <c r="AD24" i="6"/>
  <c r="AD25" i="6"/>
  <c r="AD26" i="6"/>
  <c r="AD21" i="6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" i="6"/>
  <c r="BH2" i="6" s="1"/>
  <c r="Q2" i="6"/>
  <c r="AU2" i="6" s="1"/>
  <c r="R2" i="6"/>
  <c r="AV2" i="6" s="1"/>
  <c r="Q3" i="6"/>
  <c r="R3" i="6"/>
  <c r="Q4" i="6"/>
  <c r="R4" i="6"/>
  <c r="Q5" i="6"/>
  <c r="R5" i="6"/>
  <c r="Q6" i="6"/>
  <c r="R6" i="6"/>
  <c r="Q7" i="6"/>
  <c r="R7" i="6"/>
  <c r="Q8" i="6"/>
  <c r="R8" i="6"/>
  <c r="Q9" i="6"/>
  <c r="R9" i="6"/>
  <c r="Q10" i="6"/>
  <c r="R10" i="6"/>
  <c r="Q11" i="6"/>
  <c r="R11" i="6"/>
  <c r="Q12" i="6"/>
  <c r="R12" i="6"/>
  <c r="Q13" i="6"/>
  <c r="R13" i="6"/>
  <c r="Q14" i="6"/>
  <c r="R14" i="6"/>
  <c r="Q15" i="6"/>
  <c r="R15" i="6"/>
  <c r="Q16" i="6"/>
  <c r="R16" i="6"/>
  <c r="Q17" i="6"/>
  <c r="R17" i="6"/>
  <c r="Q18" i="6"/>
  <c r="R18" i="6"/>
  <c r="Q19" i="6"/>
  <c r="R19" i="6"/>
  <c r="Q20" i="6"/>
  <c r="R20" i="6"/>
  <c r="Q21" i="6"/>
  <c r="R21" i="6"/>
  <c r="Q23" i="6"/>
  <c r="R23" i="6"/>
  <c r="Q24" i="6"/>
  <c r="R24" i="6"/>
  <c r="Q25" i="6"/>
  <c r="R25" i="6"/>
  <c r="Q26" i="6"/>
  <c r="R26" i="6"/>
  <c r="Q1" i="6"/>
  <c r="R1" i="6"/>
  <c r="S1" i="6"/>
  <c r="T1" i="6"/>
  <c r="S2" i="6"/>
  <c r="T2" i="6"/>
  <c r="S3" i="6"/>
  <c r="T3" i="6"/>
  <c r="S4" i="6"/>
  <c r="T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3" i="6"/>
  <c r="T23" i="6"/>
  <c r="S24" i="6"/>
  <c r="T24" i="6"/>
  <c r="S25" i="6"/>
  <c r="T25" i="6"/>
  <c r="S26" i="6"/>
  <c r="T26" i="6"/>
  <c r="AC26" i="6"/>
  <c r="AB26" i="6"/>
  <c r="AA26" i="6"/>
  <c r="Z26" i="6"/>
  <c r="Y26" i="6"/>
  <c r="X26" i="6"/>
  <c r="W26" i="6"/>
  <c r="V26" i="6"/>
  <c r="U26" i="6"/>
  <c r="AC25" i="6"/>
  <c r="AB25" i="6"/>
  <c r="AA25" i="6"/>
  <c r="Z25" i="6"/>
  <c r="Y25" i="6"/>
  <c r="X25" i="6"/>
  <c r="W25" i="6"/>
  <c r="V25" i="6"/>
  <c r="U25" i="6"/>
  <c r="AC24" i="6"/>
  <c r="AB24" i="6"/>
  <c r="AA24" i="6"/>
  <c r="Z24" i="6"/>
  <c r="Y24" i="6"/>
  <c r="X24" i="6"/>
  <c r="W24" i="6"/>
  <c r="V24" i="6"/>
  <c r="U24" i="6"/>
  <c r="AC23" i="6"/>
  <c r="AB23" i="6"/>
  <c r="AA23" i="6"/>
  <c r="Z23" i="6"/>
  <c r="Y23" i="6"/>
  <c r="X23" i="6"/>
  <c r="W23" i="6"/>
  <c r="V23" i="6"/>
  <c r="U23" i="6"/>
  <c r="AC21" i="6"/>
  <c r="AB21" i="6"/>
  <c r="AA21" i="6"/>
  <c r="Z21" i="6"/>
  <c r="X21" i="6"/>
  <c r="W21" i="6"/>
  <c r="V21" i="6"/>
  <c r="U21" i="6"/>
  <c r="AC20" i="6"/>
  <c r="AB20" i="6"/>
  <c r="AA20" i="6"/>
  <c r="Z20" i="6"/>
  <c r="Y20" i="6"/>
  <c r="X20" i="6"/>
  <c r="W20" i="6"/>
  <c r="V20" i="6"/>
  <c r="U20" i="6"/>
  <c r="AC19" i="6"/>
  <c r="AB19" i="6"/>
  <c r="AA19" i="6"/>
  <c r="Z19" i="6"/>
  <c r="Y19" i="6"/>
  <c r="X19" i="6"/>
  <c r="W19" i="6"/>
  <c r="V19" i="6"/>
  <c r="U19" i="6"/>
  <c r="AC18" i="6"/>
  <c r="AB18" i="6"/>
  <c r="AA18" i="6"/>
  <c r="Z18" i="6"/>
  <c r="Y18" i="6"/>
  <c r="X18" i="6"/>
  <c r="W18" i="6"/>
  <c r="V18" i="6"/>
  <c r="U18" i="6"/>
  <c r="AC17" i="6"/>
  <c r="AB17" i="6"/>
  <c r="AA17" i="6"/>
  <c r="Z17" i="6"/>
  <c r="Y17" i="6"/>
  <c r="X17" i="6"/>
  <c r="W17" i="6"/>
  <c r="V17" i="6"/>
  <c r="U17" i="6"/>
  <c r="AC16" i="6"/>
  <c r="AB16" i="6"/>
  <c r="AA16" i="6"/>
  <c r="Z16" i="6"/>
  <c r="Y16" i="6"/>
  <c r="X16" i="6"/>
  <c r="W16" i="6"/>
  <c r="V16" i="6"/>
  <c r="U16" i="6"/>
  <c r="AC15" i="6"/>
  <c r="AB15" i="6"/>
  <c r="AA15" i="6"/>
  <c r="Z15" i="6"/>
  <c r="Y15" i="6"/>
  <c r="X15" i="6"/>
  <c r="W15" i="6"/>
  <c r="V15" i="6"/>
  <c r="U15" i="6"/>
  <c r="AC14" i="6"/>
  <c r="AB14" i="6"/>
  <c r="AA14" i="6"/>
  <c r="Z14" i="6"/>
  <c r="Y14" i="6"/>
  <c r="X14" i="6"/>
  <c r="W14" i="6"/>
  <c r="V14" i="6"/>
  <c r="U14" i="6"/>
  <c r="AC13" i="6"/>
  <c r="AB13" i="6"/>
  <c r="AA13" i="6"/>
  <c r="Z13" i="6"/>
  <c r="Y13" i="6"/>
  <c r="X13" i="6"/>
  <c r="W13" i="6"/>
  <c r="V13" i="6"/>
  <c r="U13" i="6"/>
  <c r="AC12" i="6"/>
  <c r="AB12" i="6"/>
  <c r="AA12" i="6"/>
  <c r="Z12" i="6"/>
  <c r="Y12" i="6"/>
  <c r="X12" i="6"/>
  <c r="W12" i="6"/>
  <c r="V12" i="6"/>
  <c r="U12" i="6"/>
  <c r="AC11" i="6"/>
  <c r="AB11" i="6"/>
  <c r="AA11" i="6"/>
  <c r="Z11" i="6"/>
  <c r="Y11" i="6"/>
  <c r="X11" i="6"/>
  <c r="W11" i="6"/>
  <c r="V11" i="6"/>
  <c r="U11" i="6"/>
  <c r="AC10" i="6"/>
  <c r="AB10" i="6"/>
  <c r="AA10" i="6"/>
  <c r="Z10" i="6"/>
  <c r="Y10" i="6"/>
  <c r="X10" i="6"/>
  <c r="W10" i="6"/>
  <c r="V10" i="6"/>
  <c r="U10" i="6"/>
  <c r="AC9" i="6"/>
  <c r="AB9" i="6"/>
  <c r="AA9" i="6"/>
  <c r="Z9" i="6"/>
  <c r="Y9" i="6"/>
  <c r="X9" i="6"/>
  <c r="W9" i="6"/>
  <c r="V9" i="6"/>
  <c r="U9" i="6"/>
  <c r="AC8" i="6"/>
  <c r="AB8" i="6"/>
  <c r="AA8" i="6"/>
  <c r="Z8" i="6"/>
  <c r="Y8" i="6"/>
  <c r="X8" i="6"/>
  <c r="W8" i="6"/>
  <c r="V8" i="6"/>
  <c r="U8" i="6"/>
  <c r="AC7" i="6"/>
  <c r="AB7" i="6"/>
  <c r="AA7" i="6"/>
  <c r="Z7" i="6"/>
  <c r="Y7" i="6"/>
  <c r="X7" i="6"/>
  <c r="W7" i="6"/>
  <c r="V7" i="6"/>
  <c r="U7" i="6"/>
  <c r="AC6" i="6"/>
  <c r="AB6" i="6"/>
  <c r="AA6" i="6"/>
  <c r="Z6" i="6"/>
  <c r="Y6" i="6"/>
  <c r="X6" i="6"/>
  <c r="W6" i="6"/>
  <c r="V6" i="6"/>
  <c r="U6" i="6"/>
  <c r="AC5" i="6"/>
  <c r="AB5" i="6"/>
  <c r="AA5" i="6"/>
  <c r="Z5" i="6"/>
  <c r="Y5" i="6"/>
  <c r="X5" i="6"/>
  <c r="W5" i="6"/>
  <c r="V5" i="6"/>
  <c r="U5" i="6"/>
  <c r="AC4" i="6"/>
  <c r="AB4" i="6"/>
  <c r="AA4" i="6"/>
  <c r="Z4" i="6"/>
  <c r="Y4" i="6"/>
  <c r="X4" i="6"/>
  <c r="W4" i="6"/>
  <c r="V4" i="6"/>
  <c r="U4" i="6"/>
  <c r="AC3" i="6"/>
  <c r="AB3" i="6"/>
  <c r="AA3" i="6"/>
  <c r="Z3" i="6"/>
  <c r="Y3" i="6"/>
  <c r="X3" i="6"/>
  <c r="W3" i="6"/>
  <c r="V3" i="6"/>
  <c r="U3" i="6"/>
  <c r="AC2" i="6"/>
  <c r="BG2" i="6" s="1"/>
  <c r="AB2" i="6"/>
  <c r="BF2" i="6" s="1"/>
  <c r="AA2" i="6"/>
  <c r="BE2" i="6" s="1"/>
  <c r="Z2" i="6"/>
  <c r="BD2" i="6" s="1"/>
  <c r="Y2" i="6"/>
  <c r="BC2" i="6" s="1"/>
  <c r="X2" i="6"/>
  <c r="BB2" i="6" s="1"/>
  <c r="W2" i="6"/>
  <c r="BA2" i="6" s="1"/>
  <c r="V2" i="6"/>
  <c r="AZ2" i="6" s="1"/>
  <c r="U2" i="6"/>
  <c r="AY2" i="6" s="1"/>
  <c r="AX2" i="6"/>
  <c r="AW2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E1" i="6"/>
  <c r="AD1" i="6"/>
  <c r="AC1" i="6"/>
  <c r="AB1" i="6"/>
  <c r="AA1" i="6"/>
  <c r="Z1" i="6"/>
  <c r="Y1" i="6"/>
  <c r="X1" i="6"/>
  <c r="W1" i="6"/>
  <c r="V1" i="6"/>
  <c r="U1" i="6"/>
  <c r="AZ1" i="3"/>
  <c r="BA1" i="3"/>
  <c r="AP1" i="3"/>
  <c r="AQ1" i="3"/>
  <c r="AR1" i="3"/>
  <c r="AS1" i="3"/>
  <c r="AT1" i="3"/>
  <c r="AU1" i="3"/>
  <c r="AV1" i="3"/>
  <c r="AW1" i="3"/>
  <c r="AX1" i="3"/>
  <c r="AY1" i="3"/>
  <c r="AO1" i="3"/>
  <c r="AC1" i="3"/>
  <c r="AD1" i="3"/>
  <c r="AE1" i="3"/>
  <c r="AF1" i="3"/>
  <c r="AG1" i="3"/>
  <c r="AH1" i="3"/>
  <c r="AI1" i="3"/>
  <c r="AJ1" i="3"/>
  <c r="AK1" i="3"/>
  <c r="AL1" i="3"/>
  <c r="AM1" i="3"/>
  <c r="AN1" i="3"/>
  <c r="BL5" i="6" l="1"/>
  <c r="BL7" i="6"/>
  <c r="BL8" i="6"/>
  <c r="BL6" i="6"/>
  <c r="S47" i="8"/>
  <c r="R47" i="8"/>
  <c r="T47" i="8"/>
  <c r="Q47" i="8"/>
  <c r="O46" i="8"/>
  <c r="T50" i="11"/>
  <c r="U51" i="11"/>
  <c r="J4" i="11"/>
  <c r="L4" i="11"/>
  <c r="M4" i="11"/>
  <c r="K4" i="11"/>
  <c r="R5" i="11"/>
  <c r="O6" i="11"/>
  <c r="K5" i="11"/>
  <c r="P7" i="11"/>
  <c r="Q7" i="11"/>
  <c r="P50" i="10"/>
  <c r="Q51" i="10"/>
  <c r="BE5" i="3"/>
  <c r="BD4" i="3"/>
  <c r="P49" i="9"/>
  <c r="Q50" i="9"/>
  <c r="BQ25" i="3"/>
  <c r="BQ26" i="3" s="1"/>
  <c r="BQ27" i="3" s="1"/>
  <c r="BQ28" i="3" s="1"/>
  <c r="BQ29" i="3" s="1"/>
  <c r="BQ30" i="3" s="1"/>
  <c r="BQ31" i="3" s="1"/>
  <c r="BQ32" i="3" s="1"/>
  <c r="BQ33" i="3" s="1"/>
  <c r="BQ34" i="3" s="1"/>
  <c r="BQ35" i="3" s="1"/>
  <c r="BQ36" i="3" s="1"/>
  <c r="BQ37" i="3" s="1"/>
  <c r="BQ38" i="3" s="1"/>
  <c r="BQ39" i="3" s="1"/>
  <c r="BQ40" i="3" s="1"/>
  <c r="BQ41" i="3" s="1"/>
  <c r="BQ42" i="3" s="1"/>
  <c r="BQ43" i="3" s="1"/>
  <c r="BQ44" i="3" s="1"/>
  <c r="BQ45" i="3" s="1"/>
  <c r="BG22" i="6"/>
  <c r="BC3" i="6"/>
  <c r="BC4" i="6" s="1"/>
  <c r="BC5" i="6" s="1"/>
  <c r="BC6" i="6" s="1"/>
  <c r="BC7" i="6" s="1"/>
  <c r="BC8" i="6" s="1"/>
  <c r="BC9" i="6" s="1"/>
  <c r="BC10" i="6" s="1"/>
  <c r="BC11" i="6" s="1"/>
  <c r="BC12" i="6" s="1"/>
  <c r="BC13" i="6" s="1"/>
  <c r="BC14" i="6" s="1"/>
  <c r="BC15" i="6" s="1"/>
  <c r="BC16" i="6" s="1"/>
  <c r="BC17" i="6" s="1"/>
  <c r="BC18" i="6" s="1"/>
  <c r="BC19" i="6" s="1"/>
  <c r="BC20" i="6" s="1"/>
  <c r="AW3" i="6"/>
  <c r="AW4" i="6" s="1"/>
  <c r="N10" i="10"/>
  <c r="K11" i="10"/>
  <c r="BO25" i="3"/>
  <c r="BO26" i="3" s="1"/>
  <c r="BO27" i="3" s="1"/>
  <c r="BO28" i="3" s="1"/>
  <c r="BO29" i="3" s="1"/>
  <c r="BO30" i="3" s="1"/>
  <c r="BO31" i="3" s="1"/>
  <c r="BO32" i="3" s="1"/>
  <c r="BO33" i="3" s="1"/>
  <c r="BO34" i="3" s="1"/>
  <c r="BO35" i="3" s="1"/>
  <c r="BO36" i="3" s="1"/>
  <c r="BO37" i="3" s="1"/>
  <c r="BO38" i="3" s="1"/>
  <c r="BO39" i="3" s="1"/>
  <c r="BO40" i="3" s="1"/>
  <c r="BO41" i="3" s="1"/>
  <c r="BO42" i="3" s="1"/>
  <c r="BO43" i="3" s="1"/>
  <c r="BO44" i="3" s="1"/>
  <c r="BO45" i="3" s="1"/>
  <c r="BP25" i="3"/>
  <c r="BP26" i="3" s="1"/>
  <c r="BP27" i="3" s="1"/>
  <c r="BP28" i="3" s="1"/>
  <c r="BP29" i="3" s="1"/>
  <c r="BP30" i="3" s="1"/>
  <c r="BP31" i="3" s="1"/>
  <c r="BP32" i="3" s="1"/>
  <c r="BP33" i="3" s="1"/>
  <c r="BP34" i="3" s="1"/>
  <c r="BP35" i="3" s="1"/>
  <c r="BP36" i="3" s="1"/>
  <c r="BP37" i="3" s="1"/>
  <c r="BP38" i="3" s="1"/>
  <c r="BP39" i="3" s="1"/>
  <c r="BP40" i="3" s="1"/>
  <c r="BP41" i="3" s="1"/>
  <c r="BP42" i="3" s="1"/>
  <c r="BP43" i="3" s="1"/>
  <c r="BP44" i="3" s="1"/>
  <c r="BP45" i="3" s="1"/>
  <c r="BK25" i="3"/>
  <c r="BK26" i="3" s="1"/>
  <c r="BK27" i="3" s="1"/>
  <c r="BK28" i="3" s="1"/>
  <c r="BK29" i="3" s="1"/>
  <c r="BK30" i="3" s="1"/>
  <c r="BK31" i="3" s="1"/>
  <c r="BK32" i="3" s="1"/>
  <c r="BK33" i="3" s="1"/>
  <c r="BK34" i="3" s="1"/>
  <c r="BK35" i="3" s="1"/>
  <c r="BK36" i="3" s="1"/>
  <c r="BK37" i="3" s="1"/>
  <c r="BK38" i="3" s="1"/>
  <c r="BK39" i="3" s="1"/>
  <c r="BK40" i="3" s="1"/>
  <c r="BK41" i="3" s="1"/>
  <c r="BK42" i="3" s="1"/>
  <c r="BK43" i="3" s="1"/>
  <c r="BK44" i="3" s="1"/>
  <c r="BK45" i="3" s="1"/>
  <c r="BL25" i="3"/>
  <c r="BL26" i="3" s="1"/>
  <c r="BL27" i="3" s="1"/>
  <c r="BL28" i="3" s="1"/>
  <c r="BL29" i="3" s="1"/>
  <c r="BL30" i="3" s="1"/>
  <c r="BL31" i="3" s="1"/>
  <c r="BL32" i="3" s="1"/>
  <c r="BL33" i="3" s="1"/>
  <c r="BL34" i="3" s="1"/>
  <c r="BL35" i="3" s="1"/>
  <c r="BL36" i="3" s="1"/>
  <c r="BL37" i="3" s="1"/>
  <c r="BL38" i="3" s="1"/>
  <c r="BL39" i="3" s="1"/>
  <c r="BL40" i="3" s="1"/>
  <c r="BL41" i="3" s="1"/>
  <c r="BL42" i="3" s="1"/>
  <c r="BL43" i="3" s="1"/>
  <c r="BL44" i="3" s="1"/>
  <c r="BL45" i="3" s="1"/>
  <c r="BM25" i="3"/>
  <c r="BM26" i="3" s="1"/>
  <c r="BM27" i="3" s="1"/>
  <c r="BM28" i="3" s="1"/>
  <c r="BM29" i="3" s="1"/>
  <c r="BM30" i="3" s="1"/>
  <c r="BM31" i="3" s="1"/>
  <c r="BM32" i="3" s="1"/>
  <c r="BM33" i="3" s="1"/>
  <c r="BM34" i="3" s="1"/>
  <c r="BM35" i="3" s="1"/>
  <c r="BM36" i="3" s="1"/>
  <c r="BM37" i="3" s="1"/>
  <c r="BM38" i="3" s="1"/>
  <c r="BM39" i="3" s="1"/>
  <c r="BM40" i="3" s="1"/>
  <c r="BM41" i="3" s="1"/>
  <c r="BM42" i="3" s="1"/>
  <c r="BM43" i="3" s="1"/>
  <c r="BM44" i="3" s="1"/>
  <c r="BM45" i="3" s="1"/>
  <c r="BN25" i="3"/>
  <c r="BN26" i="3" s="1"/>
  <c r="BN27" i="3" s="1"/>
  <c r="BN28" i="3" s="1"/>
  <c r="BN29" i="3" s="1"/>
  <c r="BN30" i="3" s="1"/>
  <c r="BN31" i="3" s="1"/>
  <c r="BN32" i="3" s="1"/>
  <c r="BN33" i="3" s="1"/>
  <c r="BN34" i="3" s="1"/>
  <c r="BN35" i="3" s="1"/>
  <c r="BN36" i="3" s="1"/>
  <c r="BN37" i="3" s="1"/>
  <c r="BN38" i="3" s="1"/>
  <c r="BN39" i="3" s="1"/>
  <c r="BN40" i="3" s="1"/>
  <c r="BN41" i="3" s="1"/>
  <c r="BN42" i="3" s="1"/>
  <c r="BN43" i="3" s="1"/>
  <c r="BN44" i="3" s="1"/>
  <c r="BN45" i="3" s="1"/>
  <c r="BD3" i="3"/>
  <c r="BL4" i="6"/>
  <c r="BL9" i="6"/>
  <c r="AY3" i="6"/>
  <c r="AZ3" i="6"/>
  <c r="BA3" i="6"/>
  <c r="BA4" i="6" s="1"/>
  <c r="BA5" i="6" s="1"/>
  <c r="BA6" i="6" s="1"/>
  <c r="BA7" i="6" s="1"/>
  <c r="BA8" i="6" s="1"/>
  <c r="BA9" i="6" s="1"/>
  <c r="BA10" i="6" s="1"/>
  <c r="BA11" i="6" s="1"/>
  <c r="BA12" i="6" s="1"/>
  <c r="BA13" i="6" s="1"/>
  <c r="BA14" i="6" s="1"/>
  <c r="BA15" i="6" s="1"/>
  <c r="BA16" i="6" s="1"/>
  <c r="BA17" i="6" s="1"/>
  <c r="BA18" i="6" s="1"/>
  <c r="BA19" i="6" s="1"/>
  <c r="BA20" i="6" s="1"/>
  <c r="BA21" i="6" s="1"/>
  <c r="BB3" i="6"/>
  <c r="BB4" i="6" s="1"/>
  <c r="BB5" i="6" s="1"/>
  <c r="BB6" i="6" s="1"/>
  <c r="BB7" i="6" s="1"/>
  <c r="BB8" i="6" s="1"/>
  <c r="BB9" i="6" s="1"/>
  <c r="BB10" i="6" s="1"/>
  <c r="BB11" i="6" s="1"/>
  <c r="BB12" i="6" s="1"/>
  <c r="BB13" i="6" s="1"/>
  <c r="BB14" i="6" s="1"/>
  <c r="BB15" i="6" s="1"/>
  <c r="BB16" i="6" s="1"/>
  <c r="BB17" i="6" s="1"/>
  <c r="BB18" i="6" s="1"/>
  <c r="BB19" i="6" s="1"/>
  <c r="BB20" i="6" s="1"/>
  <c r="BB21" i="6" s="1"/>
  <c r="BB22" i="6" s="1"/>
  <c r="BH3" i="6"/>
  <c r="BH4" i="6" s="1"/>
  <c r="BH5" i="6" s="1"/>
  <c r="BH6" i="6" s="1"/>
  <c r="BH7" i="6" s="1"/>
  <c r="BH8" i="6" s="1"/>
  <c r="BH9" i="6" s="1"/>
  <c r="BH10" i="6" s="1"/>
  <c r="BH11" i="6" s="1"/>
  <c r="BH12" i="6" s="1"/>
  <c r="BH13" i="6" s="1"/>
  <c r="BH14" i="6" s="1"/>
  <c r="BH15" i="6" s="1"/>
  <c r="BH16" i="6" s="1"/>
  <c r="BH17" i="6" s="1"/>
  <c r="BH18" i="6" s="1"/>
  <c r="BH19" i="6" s="1"/>
  <c r="BI3" i="6"/>
  <c r="BI4" i="6" s="1"/>
  <c r="BI5" i="6" s="1"/>
  <c r="BI6" i="6" s="1"/>
  <c r="BI7" i="6" s="1"/>
  <c r="BI8" i="6" s="1"/>
  <c r="BI9" i="6" s="1"/>
  <c r="BI10" i="6" s="1"/>
  <c r="BI11" i="6" s="1"/>
  <c r="BI12" i="6" s="1"/>
  <c r="BI13" i="6" s="1"/>
  <c r="BI14" i="6" s="1"/>
  <c r="BI15" i="6" s="1"/>
  <c r="BI16" i="6" s="1"/>
  <c r="BI17" i="6" s="1"/>
  <c r="BI18" i="6" s="1"/>
  <c r="BI19" i="6" s="1"/>
  <c r="BI20" i="6" s="1"/>
  <c r="BI21" i="6" s="1"/>
  <c r="BD3" i="6"/>
  <c r="BD4" i="6" s="1"/>
  <c r="BD5" i="6" s="1"/>
  <c r="BD6" i="6" s="1"/>
  <c r="BD7" i="6" s="1"/>
  <c r="BD8" i="6" s="1"/>
  <c r="BD9" i="6" s="1"/>
  <c r="BD10" i="6" s="1"/>
  <c r="BD11" i="6" s="1"/>
  <c r="BD12" i="6" s="1"/>
  <c r="BD13" i="6" s="1"/>
  <c r="BD14" i="6" s="1"/>
  <c r="BD15" i="6" s="1"/>
  <c r="BD16" i="6" s="1"/>
  <c r="BD17" i="6" s="1"/>
  <c r="BD18" i="6" s="1"/>
  <c r="BD19" i="6" s="1"/>
  <c r="BD20" i="6" s="1"/>
  <c r="BD21" i="6" s="1"/>
  <c r="BC23" i="6"/>
  <c r="BC24" i="6" s="1"/>
  <c r="BC25" i="6" s="1"/>
  <c r="BC26" i="6" s="1"/>
  <c r="BC27" i="6" s="1"/>
  <c r="BC28" i="6" s="1"/>
  <c r="BE3" i="6"/>
  <c r="BE4" i="6" s="1"/>
  <c r="BE5" i="6" s="1"/>
  <c r="BE6" i="6" s="1"/>
  <c r="BE7" i="6" s="1"/>
  <c r="BE8" i="6" s="1"/>
  <c r="BE9" i="6" s="1"/>
  <c r="BE10" i="6" s="1"/>
  <c r="BE11" i="6" s="1"/>
  <c r="BE12" i="6" s="1"/>
  <c r="BE13" i="6" s="1"/>
  <c r="BE14" i="6" s="1"/>
  <c r="BE15" i="6" s="1"/>
  <c r="BE16" i="6" s="1"/>
  <c r="BE17" i="6" s="1"/>
  <c r="BE18" i="6" s="1"/>
  <c r="BE19" i="6" s="1"/>
  <c r="BE20" i="6" s="1"/>
  <c r="BE21" i="6" s="1"/>
  <c r="BF3" i="6"/>
  <c r="BF4" i="6" s="1"/>
  <c r="BF5" i="6" s="1"/>
  <c r="BF6" i="6" s="1"/>
  <c r="BF7" i="6" s="1"/>
  <c r="BF8" i="6" s="1"/>
  <c r="BF9" i="6" s="1"/>
  <c r="BF10" i="6" s="1"/>
  <c r="BF11" i="6" s="1"/>
  <c r="BF12" i="6" s="1"/>
  <c r="BF13" i="6" s="1"/>
  <c r="BF14" i="6" s="1"/>
  <c r="BF15" i="6" s="1"/>
  <c r="BF16" i="6" s="1"/>
  <c r="BF17" i="6" s="1"/>
  <c r="BF18" i="6" s="1"/>
  <c r="BF19" i="6" s="1"/>
  <c r="BF20" i="6" s="1"/>
  <c r="BF21" i="6" s="1"/>
  <c r="BG3" i="6"/>
  <c r="BG4" i="6" s="1"/>
  <c r="BG5" i="6" s="1"/>
  <c r="BG6" i="6" s="1"/>
  <c r="BG7" i="6" s="1"/>
  <c r="BG8" i="6" s="1"/>
  <c r="BG9" i="6" s="1"/>
  <c r="BG10" i="6" s="1"/>
  <c r="BG11" i="6" s="1"/>
  <c r="BG12" i="6" s="1"/>
  <c r="BG13" i="6" s="1"/>
  <c r="BG14" i="6" s="1"/>
  <c r="BG15" i="6" s="1"/>
  <c r="BG16" i="6" s="1"/>
  <c r="BG17" i="6" s="1"/>
  <c r="BG18" i="6" s="1"/>
  <c r="BG19" i="6" s="1"/>
  <c r="AW5" i="6"/>
  <c r="AW6" i="6" s="1"/>
  <c r="AW7" i="6" s="1"/>
  <c r="AW8" i="6" s="1"/>
  <c r="AW9" i="6" s="1"/>
  <c r="AW10" i="6" s="1"/>
  <c r="AW11" i="6" s="1"/>
  <c r="AW12" i="6" s="1"/>
  <c r="AW13" i="6" s="1"/>
  <c r="AW14" i="6" s="1"/>
  <c r="AW15" i="6" s="1"/>
  <c r="AW16" i="6" s="1"/>
  <c r="AW17" i="6" s="1"/>
  <c r="AW18" i="6" s="1"/>
  <c r="AW19" i="6" s="1"/>
  <c r="AW20" i="6" s="1"/>
  <c r="AW21" i="6" s="1"/>
  <c r="AX3" i="6"/>
  <c r="AX4" i="6" s="1"/>
  <c r="AX5" i="6" s="1"/>
  <c r="AX6" i="6" s="1"/>
  <c r="AX7" i="6" s="1"/>
  <c r="AX8" i="6" s="1"/>
  <c r="AX9" i="6" s="1"/>
  <c r="AX10" i="6" s="1"/>
  <c r="AX11" i="6" s="1"/>
  <c r="AX12" i="6" s="1"/>
  <c r="AX13" i="6" s="1"/>
  <c r="AX14" i="6" s="1"/>
  <c r="AX15" i="6" s="1"/>
  <c r="AX16" i="6" s="1"/>
  <c r="AX17" i="6" s="1"/>
  <c r="AX18" i="6" s="1"/>
  <c r="AX19" i="6" s="1"/>
  <c r="AX20" i="6" s="1"/>
  <c r="AX21" i="6" s="1"/>
  <c r="AZ4" i="6"/>
  <c r="AZ5" i="6" s="1"/>
  <c r="AZ6" i="6" s="1"/>
  <c r="AZ7" i="6" s="1"/>
  <c r="AZ8" i="6" s="1"/>
  <c r="AZ9" i="6" s="1"/>
  <c r="AZ10" i="6" s="1"/>
  <c r="AZ11" i="6" s="1"/>
  <c r="AZ12" i="6" s="1"/>
  <c r="AZ13" i="6" s="1"/>
  <c r="AZ14" i="6" s="1"/>
  <c r="AZ15" i="6" s="1"/>
  <c r="AZ16" i="6" s="1"/>
  <c r="AZ17" i="6" s="1"/>
  <c r="AZ18" i="6" s="1"/>
  <c r="AZ19" i="6" s="1"/>
  <c r="AZ20" i="6" s="1"/>
  <c r="AZ21" i="6" s="1"/>
  <c r="AY4" i="6"/>
  <c r="AY5" i="6" s="1"/>
  <c r="AY6" i="6" s="1"/>
  <c r="AY7" i="6" s="1"/>
  <c r="AY8" i="6" s="1"/>
  <c r="AY9" i="6" s="1"/>
  <c r="AY10" i="6" s="1"/>
  <c r="AY11" i="6" s="1"/>
  <c r="AY12" i="6" s="1"/>
  <c r="AY13" i="6" s="1"/>
  <c r="AY14" i="6" s="1"/>
  <c r="AY15" i="6" s="1"/>
  <c r="AY16" i="6" s="1"/>
  <c r="AY17" i="6" s="1"/>
  <c r="AY18" i="6" s="1"/>
  <c r="AY19" i="6" s="1"/>
  <c r="AY20" i="6" s="1"/>
  <c r="AY21" i="6" s="1"/>
  <c r="AV3" i="6"/>
  <c r="AV4" i="6" s="1"/>
  <c r="BJ2" i="6"/>
  <c r="AU3" i="6"/>
  <c r="AB1" i="3"/>
  <c r="P4" i="3"/>
  <c r="Q4" i="3"/>
  <c r="R4" i="3"/>
  <c r="S4" i="3"/>
  <c r="T4" i="3"/>
  <c r="U4" i="3"/>
  <c r="V4" i="3"/>
  <c r="W4" i="3"/>
  <c r="X4" i="3"/>
  <c r="Y4" i="3"/>
  <c r="Z4" i="3"/>
  <c r="AA4" i="3"/>
  <c r="P5" i="3"/>
  <c r="Q5" i="3"/>
  <c r="R5" i="3"/>
  <c r="S5" i="3"/>
  <c r="T5" i="3"/>
  <c r="U5" i="3"/>
  <c r="V5" i="3"/>
  <c r="W5" i="3"/>
  <c r="X5" i="3"/>
  <c r="Y5" i="3"/>
  <c r="Z5" i="3"/>
  <c r="AA5" i="3"/>
  <c r="P6" i="3"/>
  <c r="Q6" i="3"/>
  <c r="R6" i="3"/>
  <c r="S6" i="3"/>
  <c r="T6" i="3"/>
  <c r="U6" i="3"/>
  <c r="V6" i="3"/>
  <c r="W6" i="3"/>
  <c r="X6" i="3"/>
  <c r="Y6" i="3"/>
  <c r="Z6" i="3"/>
  <c r="AA6" i="3"/>
  <c r="P7" i="3"/>
  <c r="Q7" i="3"/>
  <c r="R7" i="3"/>
  <c r="S7" i="3"/>
  <c r="T7" i="3"/>
  <c r="U7" i="3"/>
  <c r="V7" i="3"/>
  <c r="W7" i="3"/>
  <c r="X7" i="3"/>
  <c r="Y7" i="3"/>
  <c r="Z7" i="3"/>
  <c r="AA7" i="3"/>
  <c r="P8" i="3"/>
  <c r="Q8" i="3"/>
  <c r="R8" i="3"/>
  <c r="S8" i="3"/>
  <c r="T8" i="3"/>
  <c r="U8" i="3"/>
  <c r="V8" i="3"/>
  <c r="W8" i="3"/>
  <c r="X8" i="3"/>
  <c r="Y8" i="3"/>
  <c r="Z8" i="3"/>
  <c r="AA8" i="3"/>
  <c r="P9" i="3"/>
  <c r="Q9" i="3"/>
  <c r="R9" i="3"/>
  <c r="S9" i="3"/>
  <c r="T9" i="3"/>
  <c r="U9" i="3"/>
  <c r="V9" i="3"/>
  <c r="W9" i="3"/>
  <c r="X9" i="3"/>
  <c r="Y9" i="3"/>
  <c r="Z9" i="3"/>
  <c r="AA9" i="3"/>
  <c r="P10" i="3"/>
  <c r="Q10" i="3"/>
  <c r="R10" i="3"/>
  <c r="S10" i="3"/>
  <c r="T10" i="3"/>
  <c r="U10" i="3"/>
  <c r="V10" i="3"/>
  <c r="W10" i="3"/>
  <c r="X10" i="3"/>
  <c r="Y10" i="3"/>
  <c r="Z10" i="3"/>
  <c r="AA10" i="3"/>
  <c r="P11" i="3"/>
  <c r="Q11" i="3"/>
  <c r="R11" i="3"/>
  <c r="S11" i="3"/>
  <c r="T11" i="3"/>
  <c r="U11" i="3"/>
  <c r="V11" i="3"/>
  <c r="W11" i="3"/>
  <c r="X11" i="3"/>
  <c r="Y11" i="3"/>
  <c r="Z11" i="3"/>
  <c r="AA11" i="3"/>
  <c r="P12" i="3"/>
  <c r="Q12" i="3"/>
  <c r="R12" i="3"/>
  <c r="S12" i="3"/>
  <c r="T12" i="3"/>
  <c r="U12" i="3"/>
  <c r="V12" i="3"/>
  <c r="W12" i="3"/>
  <c r="X12" i="3"/>
  <c r="Y12" i="3"/>
  <c r="Z12" i="3"/>
  <c r="AA12" i="3"/>
  <c r="P13" i="3"/>
  <c r="Q13" i="3"/>
  <c r="R13" i="3"/>
  <c r="S13" i="3"/>
  <c r="T13" i="3"/>
  <c r="U13" i="3"/>
  <c r="V13" i="3"/>
  <c r="W13" i="3"/>
  <c r="X13" i="3"/>
  <c r="Y13" i="3"/>
  <c r="Z13" i="3"/>
  <c r="AA13" i="3"/>
  <c r="P14" i="3"/>
  <c r="Q14" i="3"/>
  <c r="R14" i="3"/>
  <c r="S14" i="3"/>
  <c r="T14" i="3"/>
  <c r="U14" i="3"/>
  <c r="V14" i="3"/>
  <c r="W14" i="3"/>
  <c r="X14" i="3"/>
  <c r="Y14" i="3"/>
  <c r="Z14" i="3"/>
  <c r="AA14" i="3"/>
  <c r="P15" i="3"/>
  <c r="Q15" i="3"/>
  <c r="R15" i="3"/>
  <c r="S15" i="3"/>
  <c r="T15" i="3"/>
  <c r="U15" i="3"/>
  <c r="V15" i="3"/>
  <c r="W15" i="3"/>
  <c r="X15" i="3"/>
  <c r="Y15" i="3"/>
  <c r="Z15" i="3"/>
  <c r="AA15" i="3"/>
  <c r="P16" i="3"/>
  <c r="Q16" i="3"/>
  <c r="R16" i="3"/>
  <c r="S16" i="3"/>
  <c r="T16" i="3"/>
  <c r="U16" i="3"/>
  <c r="V16" i="3"/>
  <c r="W16" i="3"/>
  <c r="X16" i="3"/>
  <c r="Y16" i="3"/>
  <c r="Z16" i="3"/>
  <c r="AA16" i="3"/>
  <c r="P17" i="3"/>
  <c r="Q17" i="3"/>
  <c r="R17" i="3"/>
  <c r="S17" i="3"/>
  <c r="T17" i="3"/>
  <c r="U17" i="3"/>
  <c r="V17" i="3"/>
  <c r="W17" i="3"/>
  <c r="X17" i="3"/>
  <c r="Y17" i="3"/>
  <c r="Z17" i="3"/>
  <c r="AA17" i="3"/>
  <c r="P18" i="3"/>
  <c r="Q18" i="3"/>
  <c r="R18" i="3"/>
  <c r="S18" i="3"/>
  <c r="T18" i="3"/>
  <c r="U18" i="3"/>
  <c r="V18" i="3"/>
  <c r="W18" i="3"/>
  <c r="X18" i="3"/>
  <c r="Y18" i="3"/>
  <c r="Z18" i="3"/>
  <c r="AA18" i="3"/>
  <c r="P19" i="3"/>
  <c r="Q19" i="3"/>
  <c r="R19" i="3"/>
  <c r="S19" i="3"/>
  <c r="T19" i="3"/>
  <c r="U19" i="3"/>
  <c r="V19" i="3"/>
  <c r="W19" i="3"/>
  <c r="X19" i="3"/>
  <c r="Y19" i="3"/>
  <c r="Z19" i="3"/>
  <c r="AA19" i="3"/>
  <c r="P20" i="3"/>
  <c r="Q20" i="3"/>
  <c r="R20" i="3"/>
  <c r="S20" i="3"/>
  <c r="T20" i="3"/>
  <c r="U20" i="3"/>
  <c r="V20" i="3"/>
  <c r="W20" i="3"/>
  <c r="X20" i="3"/>
  <c r="Y20" i="3"/>
  <c r="Z20" i="3"/>
  <c r="AA20" i="3"/>
  <c r="P21" i="3"/>
  <c r="Q21" i="3"/>
  <c r="R21" i="3"/>
  <c r="S21" i="3"/>
  <c r="T21" i="3"/>
  <c r="U21" i="3"/>
  <c r="V21" i="3"/>
  <c r="W21" i="3"/>
  <c r="X21" i="3"/>
  <c r="Y21" i="3"/>
  <c r="Z21" i="3"/>
  <c r="AA21" i="3"/>
  <c r="P22" i="3"/>
  <c r="Q22" i="3"/>
  <c r="R22" i="3"/>
  <c r="S22" i="3"/>
  <c r="T22" i="3"/>
  <c r="U22" i="3"/>
  <c r="V22" i="3"/>
  <c r="W22" i="3"/>
  <c r="X22" i="3"/>
  <c r="Y22" i="3"/>
  <c r="Z22" i="3"/>
  <c r="AA22" i="3"/>
  <c r="P23" i="3"/>
  <c r="Q23" i="3"/>
  <c r="R23" i="3"/>
  <c r="S23" i="3"/>
  <c r="T23" i="3"/>
  <c r="U23" i="3"/>
  <c r="V23" i="3"/>
  <c r="W23" i="3"/>
  <c r="X23" i="3"/>
  <c r="Y23" i="3"/>
  <c r="Z23" i="3"/>
  <c r="AA23" i="3"/>
  <c r="P24" i="3"/>
  <c r="Q24" i="3"/>
  <c r="R24" i="3"/>
  <c r="S24" i="3"/>
  <c r="T24" i="3"/>
  <c r="U24" i="3"/>
  <c r="V24" i="3"/>
  <c r="W24" i="3"/>
  <c r="X24" i="3"/>
  <c r="Y24" i="3"/>
  <c r="Z24" i="3"/>
  <c r="AA24" i="3"/>
  <c r="P25" i="3"/>
  <c r="Q25" i="3"/>
  <c r="R25" i="3"/>
  <c r="S25" i="3"/>
  <c r="T25" i="3"/>
  <c r="U25" i="3"/>
  <c r="V25" i="3"/>
  <c r="W25" i="3"/>
  <c r="X25" i="3"/>
  <c r="Y25" i="3"/>
  <c r="AA25" i="3"/>
  <c r="P26" i="3"/>
  <c r="Q26" i="3"/>
  <c r="R26" i="3"/>
  <c r="S26" i="3"/>
  <c r="T26" i="3"/>
  <c r="U26" i="3"/>
  <c r="V26" i="3"/>
  <c r="W26" i="3"/>
  <c r="X26" i="3"/>
  <c r="Y26" i="3"/>
  <c r="Z26" i="3"/>
  <c r="AA26" i="3"/>
  <c r="P3" i="3"/>
  <c r="Q3" i="3"/>
  <c r="R3" i="3"/>
  <c r="S3" i="3"/>
  <c r="T3" i="3"/>
  <c r="U3" i="3"/>
  <c r="V3" i="3"/>
  <c r="W3" i="3"/>
  <c r="X3" i="3"/>
  <c r="Y3" i="3"/>
  <c r="Z3" i="3"/>
  <c r="AA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3" i="3"/>
  <c r="AA2" i="3"/>
  <c r="BA2" i="3" s="1"/>
  <c r="Z2" i="3"/>
  <c r="AZ2" i="3" s="1"/>
  <c r="Y2" i="3"/>
  <c r="AY2" i="3" s="1"/>
  <c r="X2" i="3"/>
  <c r="AX2" i="3" s="1"/>
  <c r="W2" i="3"/>
  <c r="AW2" i="3" s="1"/>
  <c r="V2" i="3"/>
  <c r="AV2" i="3" s="1"/>
  <c r="U2" i="3"/>
  <c r="AU2" i="3" s="1"/>
  <c r="T2" i="3"/>
  <c r="AT2" i="3" s="1"/>
  <c r="S2" i="3"/>
  <c r="AS2" i="3" s="1"/>
  <c r="R2" i="3"/>
  <c r="AR2" i="3" s="1"/>
  <c r="Q2" i="3"/>
  <c r="AQ2" i="3" s="1"/>
  <c r="P2" i="3"/>
  <c r="AP2" i="3" s="1"/>
  <c r="O2" i="3"/>
  <c r="AO2" i="3" s="1"/>
  <c r="AA1" i="3"/>
  <c r="Z1" i="3"/>
  <c r="Y1" i="3"/>
  <c r="X1" i="3"/>
  <c r="W1" i="3"/>
  <c r="V1" i="3"/>
  <c r="U1" i="3"/>
  <c r="T1" i="3"/>
  <c r="S1" i="3"/>
  <c r="R1" i="3"/>
  <c r="Q1" i="3"/>
  <c r="P1" i="3"/>
  <c r="O1" i="3"/>
  <c r="O47" i="8" l="1"/>
  <c r="Q48" i="8"/>
  <c r="T48" i="8"/>
  <c r="R48" i="8"/>
  <c r="S48" i="8"/>
  <c r="U52" i="11"/>
  <c r="T51" i="11"/>
  <c r="Q8" i="11"/>
  <c r="P8" i="11"/>
  <c r="O7" i="11"/>
  <c r="R6" i="11"/>
  <c r="J5" i="11"/>
  <c r="M5" i="11"/>
  <c r="L5" i="11"/>
  <c r="Q52" i="10"/>
  <c r="P51" i="10"/>
  <c r="BE6" i="3"/>
  <c r="BD5" i="3"/>
  <c r="P50" i="9"/>
  <c r="Q51" i="9"/>
  <c r="AP3" i="3"/>
  <c r="AP4" i="3" s="1"/>
  <c r="AP5" i="3" s="1"/>
  <c r="AP6" i="3" s="1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P17" i="3" s="1"/>
  <c r="AP18" i="3" s="1"/>
  <c r="AP19" i="3" s="1"/>
  <c r="AP20" i="3" s="1"/>
  <c r="AP21" i="3" s="1"/>
  <c r="AP22" i="3" s="1"/>
  <c r="AP23" i="3" s="1"/>
  <c r="AP24" i="3" s="1"/>
  <c r="AP25" i="3" s="1"/>
  <c r="AP26" i="3" s="1"/>
  <c r="AP27" i="3" s="1"/>
  <c r="AP28" i="3" s="1"/>
  <c r="AP29" i="3" s="1"/>
  <c r="AP30" i="3" s="1"/>
  <c r="AP31" i="3" s="1"/>
  <c r="K12" i="10"/>
  <c r="N11" i="10"/>
  <c r="AS3" i="3"/>
  <c r="AS4" i="3" s="1"/>
  <c r="AS5" i="3" s="1"/>
  <c r="AS6" i="3" s="1"/>
  <c r="AS7" i="3" s="1"/>
  <c r="AS8" i="3" s="1"/>
  <c r="AS9" i="3" s="1"/>
  <c r="AS10" i="3" s="1"/>
  <c r="AS11" i="3" s="1"/>
  <c r="AS12" i="3" s="1"/>
  <c r="AS13" i="3" s="1"/>
  <c r="AS14" i="3" s="1"/>
  <c r="AS15" i="3" s="1"/>
  <c r="AS16" i="3" s="1"/>
  <c r="AS17" i="3" s="1"/>
  <c r="AS18" i="3" s="1"/>
  <c r="AS19" i="3" s="1"/>
  <c r="AS20" i="3" s="1"/>
  <c r="AS21" i="3" s="1"/>
  <c r="AS22" i="3" s="1"/>
  <c r="AS23" i="3" s="1"/>
  <c r="AS24" i="3" s="1"/>
  <c r="AS25" i="3" s="1"/>
  <c r="AS26" i="3" s="1"/>
  <c r="AS27" i="3" s="1"/>
  <c r="AS28" i="3" s="1"/>
  <c r="AS29" i="3" s="1"/>
  <c r="AS30" i="3" s="1"/>
  <c r="AS31" i="3" s="1"/>
  <c r="AS32" i="3" s="1"/>
  <c r="AT3" i="3"/>
  <c r="AT4" i="3" s="1"/>
  <c r="AT5" i="3" s="1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T30" i="3" s="1"/>
  <c r="AU3" i="3"/>
  <c r="AU4" i="3" s="1"/>
  <c r="AU5" i="3" s="1"/>
  <c r="AU6" i="3" s="1"/>
  <c r="AU7" i="3" s="1"/>
  <c r="AU8" i="3" s="1"/>
  <c r="AU9" i="3" s="1"/>
  <c r="AU10" i="3" s="1"/>
  <c r="AU11" i="3" s="1"/>
  <c r="AU12" i="3" s="1"/>
  <c r="AU13" i="3" s="1"/>
  <c r="AU14" i="3" s="1"/>
  <c r="AU15" i="3" s="1"/>
  <c r="AU16" i="3" s="1"/>
  <c r="AU17" i="3" s="1"/>
  <c r="AU18" i="3" s="1"/>
  <c r="AU19" i="3" s="1"/>
  <c r="AU20" i="3" s="1"/>
  <c r="AU21" i="3" s="1"/>
  <c r="AU22" i="3" s="1"/>
  <c r="AU23" i="3" s="1"/>
  <c r="AU24" i="3" s="1"/>
  <c r="AU25" i="3" s="1"/>
  <c r="AU26" i="3" s="1"/>
  <c r="AU27" i="3" s="1"/>
  <c r="AU28" i="3" s="1"/>
  <c r="AU29" i="3" s="1"/>
  <c r="AU30" i="3" s="1"/>
  <c r="AU31" i="3" s="1"/>
  <c r="AP32" i="3"/>
  <c r="AQ3" i="3"/>
  <c r="AQ4" i="3" s="1"/>
  <c r="AQ5" i="3" s="1"/>
  <c r="AQ6" i="3" s="1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Q17" i="3" s="1"/>
  <c r="AQ18" i="3" s="1"/>
  <c r="AQ19" i="3" s="1"/>
  <c r="AQ20" i="3" s="1"/>
  <c r="AQ21" i="3" s="1"/>
  <c r="AQ22" i="3" s="1"/>
  <c r="AQ23" i="3" s="1"/>
  <c r="AQ24" i="3" s="1"/>
  <c r="AQ25" i="3" s="1"/>
  <c r="AQ26" i="3" s="1"/>
  <c r="AQ27" i="3" s="1"/>
  <c r="AQ28" i="3" s="1"/>
  <c r="AQ29" i="3" s="1"/>
  <c r="AQ30" i="3" s="1"/>
  <c r="AQ31" i="3" s="1"/>
  <c r="AQ32" i="3" s="1"/>
  <c r="AR3" i="3"/>
  <c r="AR4" i="3" s="1"/>
  <c r="AR5" i="3" s="1"/>
  <c r="AR6" i="3" s="1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BL10" i="6"/>
  <c r="BI22" i="6"/>
  <c r="AZ22" i="6"/>
  <c r="AY22" i="6"/>
  <c r="AX22" i="6"/>
  <c r="BF22" i="6"/>
  <c r="BF23" i="6" s="1"/>
  <c r="BF24" i="6" s="1"/>
  <c r="BF25" i="6" s="1"/>
  <c r="BF26" i="6" s="1"/>
  <c r="BF27" i="6" s="1"/>
  <c r="BF28" i="6" s="1"/>
  <c r="BF29" i="6" s="1"/>
  <c r="BF30" i="6" s="1"/>
  <c r="BF31" i="6" s="1"/>
  <c r="BF32" i="6" s="1"/>
  <c r="BF33" i="6" s="1"/>
  <c r="BF34" i="6" s="1"/>
  <c r="BF35" i="6" s="1"/>
  <c r="BF36" i="6" s="1"/>
  <c r="BF37" i="6" s="1"/>
  <c r="BF38" i="6" s="1"/>
  <c r="BF39" i="6" s="1"/>
  <c r="BF40" i="6" s="1"/>
  <c r="BF41" i="6" s="1"/>
  <c r="BF42" i="6" s="1"/>
  <c r="BF43" i="6" s="1"/>
  <c r="BF44" i="6" s="1"/>
  <c r="BF45" i="6" s="1"/>
  <c r="BF46" i="6" s="1"/>
  <c r="BB23" i="6"/>
  <c r="BB24" i="6" s="1"/>
  <c r="BB25" i="6" s="1"/>
  <c r="BB26" i="6" s="1"/>
  <c r="BB27" i="6" s="1"/>
  <c r="BB28" i="6" s="1"/>
  <c r="BB29" i="6" s="1"/>
  <c r="BE22" i="6"/>
  <c r="BD22" i="6"/>
  <c r="BA22" i="6"/>
  <c r="AW22" i="6"/>
  <c r="AW23" i="6" s="1"/>
  <c r="AW24" i="6" s="1"/>
  <c r="AW25" i="6" s="1"/>
  <c r="AW26" i="6" s="1"/>
  <c r="AW27" i="6" s="1"/>
  <c r="AW28" i="6" s="1"/>
  <c r="AW29" i="6" s="1"/>
  <c r="BG23" i="6"/>
  <c r="BG24" i="6" s="1"/>
  <c r="BG25" i="6" s="1"/>
  <c r="BG26" i="6" s="1"/>
  <c r="BG27" i="6" s="1"/>
  <c r="BG28" i="6" s="1"/>
  <c r="BG29" i="6" s="1"/>
  <c r="BG20" i="6"/>
  <c r="BH21" i="6" s="1"/>
  <c r="BH22" i="6" s="1"/>
  <c r="BJ3" i="6"/>
  <c r="AG3" i="6" s="1"/>
  <c r="AU4" i="6"/>
  <c r="AV5" i="6"/>
  <c r="BC29" i="6"/>
  <c r="AX3" i="3"/>
  <c r="AX4" i="3" s="1"/>
  <c r="AX5" i="3" s="1"/>
  <c r="AX6" i="3" s="1"/>
  <c r="AX7" i="3" s="1"/>
  <c r="AX8" i="3" s="1"/>
  <c r="AX9" i="3" s="1"/>
  <c r="AX10" i="3" s="1"/>
  <c r="AX11" i="3" s="1"/>
  <c r="AX12" i="3" s="1"/>
  <c r="AX13" i="3" s="1"/>
  <c r="AX14" i="3" s="1"/>
  <c r="AX15" i="3" s="1"/>
  <c r="AX16" i="3" s="1"/>
  <c r="AX17" i="3" s="1"/>
  <c r="AX18" i="3" s="1"/>
  <c r="AX19" i="3" s="1"/>
  <c r="AX20" i="3" s="1"/>
  <c r="AX21" i="3" s="1"/>
  <c r="AX22" i="3" s="1"/>
  <c r="AX23" i="3" s="1"/>
  <c r="AX24" i="3" s="1"/>
  <c r="AX25" i="3" s="1"/>
  <c r="AX26" i="3" s="1"/>
  <c r="AX27" i="3" s="1"/>
  <c r="AX28" i="3" s="1"/>
  <c r="AX29" i="3" s="1"/>
  <c r="AX30" i="3" s="1"/>
  <c r="AY3" i="3"/>
  <c r="AV3" i="3"/>
  <c r="AV4" i="3" s="1"/>
  <c r="AV5" i="3" s="1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V17" i="3" s="1"/>
  <c r="AV18" i="3" s="1"/>
  <c r="AV19" i="3" s="1"/>
  <c r="AV20" i="3" s="1"/>
  <c r="AV21" i="3" s="1"/>
  <c r="AV22" i="3" s="1"/>
  <c r="AV23" i="3" s="1"/>
  <c r="AV24" i="3" s="1"/>
  <c r="AV25" i="3" s="1"/>
  <c r="AV26" i="3" s="1"/>
  <c r="AV27" i="3" s="1"/>
  <c r="AV28" i="3" s="1"/>
  <c r="AV29" i="3" s="1"/>
  <c r="AV30" i="3" s="1"/>
  <c r="AV31" i="3" s="1"/>
  <c r="AW3" i="3"/>
  <c r="AW4" i="3" s="1"/>
  <c r="AW5" i="3" s="1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AW17" i="3" s="1"/>
  <c r="AW18" i="3" s="1"/>
  <c r="AW19" i="3" s="1"/>
  <c r="AW20" i="3" s="1"/>
  <c r="AW21" i="3" s="1"/>
  <c r="AW22" i="3" s="1"/>
  <c r="AW23" i="3" s="1"/>
  <c r="AW24" i="3" s="1"/>
  <c r="AW25" i="3" s="1"/>
  <c r="AW26" i="3" s="1"/>
  <c r="AW27" i="3" s="1"/>
  <c r="AW28" i="3" s="1"/>
  <c r="AW29" i="3" s="1"/>
  <c r="AW30" i="3" s="1"/>
  <c r="AW31" i="3" s="1"/>
  <c r="AZ3" i="3"/>
  <c r="AZ4" i="3" s="1"/>
  <c r="AZ5" i="3" s="1"/>
  <c r="AZ6" i="3" s="1"/>
  <c r="AZ7" i="3" s="1"/>
  <c r="AZ8" i="3" s="1"/>
  <c r="AZ9" i="3" s="1"/>
  <c r="AZ10" i="3" s="1"/>
  <c r="AZ11" i="3" s="1"/>
  <c r="AZ12" i="3" s="1"/>
  <c r="AZ13" i="3" s="1"/>
  <c r="AZ14" i="3" s="1"/>
  <c r="AZ15" i="3" s="1"/>
  <c r="AZ16" i="3" s="1"/>
  <c r="AZ17" i="3" s="1"/>
  <c r="AZ18" i="3" s="1"/>
  <c r="AZ19" i="3" s="1"/>
  <c r="AZ20" i="3" s="1"/>
  <c r="AZ21" i="3" s="1"/>
  <c r="AZ22" i="3" s="1"/>
  <c r="AZ23" i="3" s="1"/>
  <c r="AZ24" i="3" s="1"/>
  <c r="AZ25" i="3" s="1"/>
  <c r="AZ26" i="3" s="1"/>
  <c r="AZ27" i="3" s="1"/>
  <c r="BB2" i="3"/>
  <c r="AO3" i="3"/>
  <c r="BA3" i="3"/>
  <c r="BA4" i="3" s="1"/>
  <c r="BA5" i="3" s="1"/>
  <c r="BA6" i="3" s="1"/>
  <c r="BA7" i="3" s="1"/>
  <c r="BA8" i="3" s="1"/>
  <c r="BA9" i="3" s="1"/>
  <c r="BA10" i="3" s="1"/>
  <c r="BA11" i="3" s="1"/>
  <c r="BA12" i="3" s="1"/>
  <c r="BA13" i="3" s="1"/>
  <c r="BA14" i="3" s="1"/>
  <c r="BA15" i="3" s="1"/>
  <c r="BA16" i="3" s="1"/>
  <c r="BA17" i="3" s="1"/>
  <c r="BA18" i="3" s="1"/>
  <c r="BA19" i="3" s="1"/>
  <c r="BA20" i="3" s="1"/>
  <c r="BA21" i="3" s="1"/>
  <c r="BA22" i="3" s="1"/>
  <c r="BA23" i="3" s="1"/>
  <c r="BA24" i="3" s="1"/>
  <c r="BA25" i="3" s="1"/>
  <c r="BA26" i="3" s="1"/>
  <c r="BA27" i="3" s="1"/>
  <c r="BA28" i="3" s="1"/>
  <c r="BA29" i="3" s="1"/>
  <c r="BA30" i="3" s="1"/>
  <c r="BA31" i="3" s="1"/>
  <c r="BA32" i="3" s="1"/>
  <c r="T49" i="8" l="1"/>
  <c r="R49" i="8"/>
  <c r="Q49" i="8"/>
  <c r="S49" i="8"/>
  <c r="O48" i="8"/>
  <c r="T52" i="11"/>
  <c r="U53" i="11"/>
  <c r="J6" i="11"/>
  <c r="L6" i="11"/>
  <c r="M6" i="11"/>
  <c r="K6" i="11"/>
  <c r="O8" i="11"/>
  <c r="R7" i="11"/>
  <c r="P9" i="11"/>
  <c r="Q9" i="11"/>
  <c r="P52" i="10"/>
  <c r="Q53" i="10"/>
  <c r="BE7" i="3"/>
  <c r="BD6" i="3"/>
  <c r="Q52" i="9"/>
  <c r="P51" i="9"/>
  <c r="N12" i="10"/>
  <c r="K13" i="10"/>
  <c r="AZ28" i="3"/>
  <c r="AX31" i="3"/>
  <c r="AR32" i="3"/>
  <c r="AP33" i="3"/>
  <c r="AW32" i="3"/>
  <c r="AT31" i="3"/>
  <c r="AV32" i="3"/>
  <c r="AU32" i="3"/>
  <c r="AQ33" i="3"/>
  <c r="BA33" i="3"/>
  <c r="AS33" i="3"/>
  <c r="BL11" i="6"/>
  <c r="AY4" i="3"/>
  <c r="AX23" i="6"/>
  <c r="AX24" i="6" s="1"/>
  <c r="AX25" i="6" s="1"/>
  <c r="AX26" i="6" s="1"/>
  <c r="AX27" i="6" s="1"/>
  <c r="AX28" i="6" s="1"/>
  <c r="AX29" i="6" s="1"/>
  <c r="AX30" i="6" s="1"/>
  <c r="BA23" i="6"/>
  <c r="BA24" i="6" s="1"/>
  <c r="BA25" i="6" s="1"/>
  <c r="BA26" i="6" s="1"/>
  <c r="BA27" i="6" s="1"/>
  <c r="BA28" i="6" s="1"/>
  <c r="BA29" i="6" s="1"/>
  <c r="BA30" i="6" s="1"/>
  <c r="AY23" i="6"/>
  <c r="AY24" i="6" s="1"/>
  <c r="AY25" i="6" s="1"/>
  <c r="AY26" i="6" s="1"/>
  <c r="AY27" i="6" s="1"/>
  <c r="AY28" i="6" s="1"/>
  <c r="AY29" i="6" s="1"/>
  <c r="AY30" i="6" s="1"/>
  <c r="AY31" i="6" s="1"/>
  <c r="BD23" i="6"/>
  <c r="BD24" i="6" s="1"/>
  <c r="BD25" i="6" s="1"/>
  <c r="BD26" i="6" s="1"/>
  <c r="BD27" i="6" s="1"/>
  <c r="BD28" i="6" s="1"/>
  <c r="BD29" i="6" s="1"/>
  <c r="BD30" i="6" s="1"/>
  <c r="AZ23" i="6"/>
  <c r="AZ24" i="6" s="1"/>
  <c r="AZ25" i="6" s="1"/>
  <c r="AZ26" i="6" s="1"/>
  <c r="AZ27" i="6" s="1"/>
  <c r="AZ28" i="6" s="1"/>
  <c r="AZ29" i="6" s="1"/>
  <c r="AZ30" i="6" s="1"/>
  <c r="BE23" i="6"/>
  <c r="BE24" i="6" s="1"/>
  <c r="BE25" i="6" s="1"/>
  <c r="BE26" i="6" s="1"/>
  <c r="BE27" i="6" s="1"/>
  <c r="BE28" i="6" s="1"/>
  <c r="BE29" i="6" s="1"/>
  <c r="BE30" i="6" s="1"/>
  <c r="AU5" i="6"/>
  <c r="AU6" i="6" s="1"/>
  <c r="BJ4" i="6"/>
  <c r="AG4" i="6" s="1"/>
  <c r="AF3" i="6"/>
  <c r="AV6" i="6"/>
  <c r="AW30" i="6"/>
  <c r="BG30" i="6"/>
  <c r="BB30" i="6"/>
  <c r="BC30" i="6"/>
  <c r="BB3" i="3"/>
  <c r="AO4" i="3"/>
  <c r="O49" i="8" l="1"/>
  <c r="S50" i="8"/>
  <c r="Q50" i="8"/>
  <c r="R50" i="8"/>
  <c r="T50" i="8"/>
  <c r="T53" i="11"/>
  <c r="U54" i="11"/>
  <c r="Q10" i="11"/>
  <c r="P10" i="11"/>
  <c r="J7" i="11"/>
  <c r="L7" i="11"/>
  <c r="M7" i="11"/>
  <c r="K7" i="11"/>
  <c r="O9" i="11"/>
  <c r="R8" i="11"/>
  <c r="K8" i="11" s="1"/>
  <c r="P53" i="10"/>
  <c r="Q54" i="10"/>
  <c r="BE8" i="3"/>
  <c r="BD7" i="3"/>
  <c r="P52" i="9"/>
  <c r="Q53" i="9"/>
  <c r="AL3" i="3"/>
  <c r="AB3" i="3"/>
  <c r="K14" i="10"/>
  <c r="N13" i="10"/>
  <c r="AZ29" i="3"/>
  <c r="BA34" i="3"/>
  <c r="AP34" i="3"/>
  <c r="AV33" i="3"/>
  <c r="AQ34" i="3"/>
  <c r="AX32" i="3"/>
  <c r="AU33" i="3"/>
  <c r="AT32" i="3"/>
  <c r="AR33" i="3"/>
  <c r="AS34" i="3"/>
  <c r="AW33" i="3"/>
  <c r="BL12" i="6"/>
  <c r="AJ3" i="3"/>
  <c r="AK3" i="3"/>
  <c r="AM3" i="3"/>
  <c r="AN3" i="3"/>
  <c r="AC3" i="3"/>
  <c r="AI3" i="3"/>
  <c r="AD3" i="3"/>
  <c r="AE3" i="3"/>
  <c r="AF3" i="3"/>
  <c r="AG3" i="3"/>
  <c r="AH3" i="3"/>
  <c r="AY5" i="3"/>
  <c r="AF4" i="6"/>
  <c r="AV7" i="6"/>
  <c r="BJ5" i="6"/>
  <c r="AG5" i="6" s="1"/>
  <c r="AF5" i="6"/>
  <c r="BG31" i="6"/>
  <c r="AX31" i="6"/>
  <c r="BA31" i="6"/>
  <c r="BD31" i="6"/>
  <c r="AY32" i="6"/>
  <c r="AZ31" i="6"/>
  <c r="BC31" i="6"/>
  <c r="BE31" i="6"/>
  <c r="AW31" i="6"/>
  <c r="BB31" i="6"/>
  <c r="BB4" i="3"/>
  <c r="AO5" i="3"/>
  <c r="T51" i="8" l="1"/>
  <c r="R51" i="8"/>
  <c r="Q51" i="8"/>
  <c r="S51" i="8"/>
  <c r="O50" i="8"/>
  <c r="U55" i="11"/>
  <c r="T54" i="11"/>
  <c r="O10" i="11"/>
  <c r="R9" i="11"/>
  <c r="P11" i="11"/>
  <c r="J8" i="11"/>
  <c r="L8" i="11"/>
  <c r="M8" i="11"/>
  <c r="Q11" i="11"/>
  <c r="Q55" i="10"/>
  <c r="P54" i="10"/>
  <c r="BE9" i="3"/>
  <c r="BD8" i="3"/>
  <c r="P53" i="9"/>
  <c r="Q54" i="9"/>
  <c r="AL4" i="3"/>
  <c r="K15" i="10"/>
  <c r="N14" i="10"/>
  <c r="AZ30" i="3"/>
  <c r="AS35" i="3"/>
  <c r="AR34" i="3"/>
  <c r="AP35" i="3"/>
  <c r="AU34" i="3"/>
  <c r="AQ35" i="3"/>
  <c r="AV34" i="3"/>
  <c r="AW34" i="3"/>
  <c r="BA35" i="3"/>
  <c r="AT33" i="3"/>
  <c r="AX33" i="3"/>
  <c r="BL13" i="6"/>
  <c r="AY6" i="3"/>
  <c r="AJ4" i="3"/>
  <c r="AK4" i="3"/>
  <c r="AM4" i="3"/>
  <c r="AB4" i="3"/>
  <c r="AN4" i="3"/>
  <c r="AC4" i="3"/>
  <c r="AD4" i="3"/>
  <c r="AE4" i="3"/>
  <c r="AF4" i="3"/>
  <c r="AG4" i="3"/>
  <c r="AI4" i="3"/>
  <c r="AH4" i="3"/>
  <c r="AU7" i="6"/>
  <c r="BJ6" i="6"/>
  <c r="AG6" i="6" s="1"/>
  <c r="AV8" i="6"/>
  <c r="AX32" i="6"/>
  <c r="BE32" i="6"/>
  <c r="BC32" i="6"/>
  <c r="AY33" i="6"/>
  <c r="BD32" i="6"/>
  <c r="AZ32" i="6"/>
  <c r="BG32" i="6"/>
  <c r="BA32" i="6"/>
  <c r="BB32" i="6"/>
  <c r="AW32" i="6"/>
  <c r="AO6" i="3"/>
  <c r="BB5" i="3"/>
  <c r="O51" i="8" l="1"/>
  <c r="S52" i="8"/>
  <c r="Q52" i="8"/>
  <c r="R52" i="8"/>
  <c r="T52" i="8"/>
  <c r="T55" i="11"/>
  <c r="U56" i="11"/>
  <c r="Q12" i="11"/>
  <c r="P12" i="11"/>
  <c r="J9" i="11"/>
  <c r="M9" i="11"/>
  <c r="L9" i="11"/>
  <c r="K9" i="11"/>
  <c r="O11" i="11"/>
  <c r="R10" i="11"/>
  <c r="P55" i="10"/>
  <c r="Q56" i="10"/>
  <c r="BE10" i="3"/>
  <c r="BD9" i="3"/>
  <c r="Q55" i="9"/>
  <c r="P54" i="9"/>
  <c r="AL5" i="3"/>
  <c r="K16" i="10"/>
  <c r="N15" i="10"/>
  <c r="AZ31" i="3"/>
  <c r="AT34" i="3"/>
  <c r="BA36" i="3"/>
  <c r="AW35" i="3"/>
  <c r="AQ36" i="3"/>
  <c r="AU35" i="3"/>
  <c r="AP36" i="3"/>
  <c r="AX34" i="3"/>
  <c r="AR35" i="3"/>
  <c r="AV35" i="3"/>
  <c r="AS36" i="3"/>
  <c r="BL14" i="6"/>
  <c r="AJ5" i="3"/>
  <c r="AK5" i="3"/>
  <c r="AM5" i="3"/>
  <c r="AB5" i="3"/>
  <c r="AI5" i="3"/>
  <c r="AC5" i="3"/>
  <c r="AN5" i="3"/>
  <c r="AD5" i="3"/>
  <c r="AE5" i="3"/>
  <c r="AF5" i="3"/>
  <c r="AG5" i="3"/>
  <c r="AH5" i="3"/>
  <c r="AY7" i="3"/>
  <c r="AF6" i="6"/>
  <c r="AV9" i="6"/>
  <c r="AU8" i="6"/>
  <c r="BJ7" i="6"/>
  <c r="AG7" i="6" s="1"/>
  <c r="BG33" i="6"/>
  <c r="AY34" i="6"/>
  <c r="BE33" i="6"/>
  <c r="BC33" i="6"/>
  <c r="AZ33" i="6"/>
  <c r="BD33" i="6"/>
  <c r="BB33" i="6"/>
  <c r="BA33" i="6"/>
  <c r="AW33" i="6"/>
  <c r="AX33" i="6"/>
  <c r="BB6" i="3"/>
  <c r="AO7" i="3"/>
  <c r="R53" i="8" l="1"/>
  <c r="Q53" i="8"/>
  <c r="T53" i="8"/>
  <c r="S53" i="8"/>
  <c r="O52" i="8"/>
  <c r="U57" i="11"/>
  <c r="T56" i="11"/>
  <c r="J10" i="11"/>
  <c r="L10" i="11"/>
  <c r="M10" i="11"/>
  <c r="K10" i="11"/>
  <c r="O12" i="11"/>
  <c r="R11" i="11"/>
  <c r="K11" i="11"/>
  <c r="P13" i="11"/>
  <c r="Q13" i="11"/>
  <c r="P56" i="10"/>
  <c r="Q57" i="10"/>
  <c r="BE11" i="3"/>
  <c r="BD10" i="3"/>
  <c r="P55" i="9"/>
  <c r="Q56" i="9"/>
  <c r="AL6" i="3"/>
  <c r="N16" i="10"/>
  <c r="K17" i="10"/>
  <c r="AZ32" i="3"/>
  <c r="AP37" i="3"/>
  <c r="BA37" i="3"/>
  <c r="AX35" i="3"/>
  <c r="AW36" i="3"/>
  <c r="AV36" i="3"/>
  <c r="AU36" i="3"/>
  <c r="AR36" i="3"/>
  <c r="AQ37" i="3"/>
  <c r="AS37" i="3"/>
  <c r="AT35" i="3"/>
  <c r="BL15" i="6"/>
  <c r="AY8" i="3"/>
  <c r="AJ6" i="3"/>
  <c r="AK6" i="3"/>
  <c r="AM6" i="3"/>
  <c r="AB6" i="3"/>
  <c r="AN6" i="3"/>
  <c r="AC6" i="3"/>
  <c r="AD6" i="3"/>
  <c r="AE6" i="3"/>
  <c r="AI6" i="3"/>
  <c r="AF6" i="3"/>
  <c r="AG6" i="3"/>
  <c r="AH6" i="3"/>
  <c r="AF7" i="6"/>
  <c r="AU9" i="6"/>
  <c r="BJ8" i="6"/>
  <c r="AG8" i="6" s="1"/>
  <c r="AV10" i="6"/>
  <c r="BE34" i="6"/>
  <c r="AX34" i="6"/>
  <c r="BD34" i="6"/>
  <c r="AY35" i="6"/>
  <c r="BG34" i="6"/>
  <c r="BA34" i="6"/>
  <c r="BB34" i="6"/>
  <c r="AW34" i="6"/>
  <c r="AZ34" i="6"/>
  <c r="BC34" i="6"/>
  <c r="AO8" i="3"/>
  <c r="BB7" i="3"/>
  <c r="O53" i="8" l="1"/>
  <c r="S54" i="8"/>
  <c r="T54" i="8"/>
  <c r="Q54" i="8"/>
  <c r="R54" i="8"/>
  <c r="T57" i="11"/>
  <c r="U58" i="11"/>
  <c r="P14" i="11"/>
  <c r="Q14" i="11"/>
  <c r="J11" i="11"/>
  <c r="L11" i="11"/>
  <c r="M11" i="11"/>
  <c r="O13" i="11"/>
  <c r="R12" i="11"/>
  <c r="K12" i="11" s="1"/>
  <c r="Q58" i="10"/>
  <c r="P57" i="10"/>
  <c r="BE12" i="3"/>
  <c r="BD11" i="3"/>
  <c r="Q57" i="9"/>
  <c r="P56" i="9"/>
  <c r="AF8" i="6"/>
  <c r="N17" i="10"/>
  <c r="K18" i="10"/>
  <c r="AZ33" i="3"/>
  <c r="BA38" i="3"/>
  <c r="AW37" i="3"/>
  <c r="AX36" i="3"/>
  <c r="AP38" i="3"/>
  <c r="AT36" i="3"/>
  <c r="AQ38" i="3"/>
  <c r="AR37" i="3"/>
  <c r="AU37" i="3"/>
  <c r="AV37" i="3"/>
  <c r="AS38" i="3"/>
  <c r="BL16" i="6"/>
  <c r="AJ7" i="3"/>
  <c r="AK7" i="3"/>
  <c r="AM7" i="3"/>
  <c r="AB7" i="3"/>
  <c r="AC7" i="3"/>
  <c r="AD7" i="3"/>
  <c r="AE7" i="3"/>
  <c r="AN7" i="3"/>
  <c r="AF7" i="3"/>
  <c r="AG7" i="3"/>
  <c r="AH7" i="3"/>
  <c r="AI7" i="3"/>
  <c r="AY9" i="3"/>
  <c r="AL7" i="3"/>
  <c r="AV11" i="6"/>
  <c r="AU10" i="6"/>
  <c r="BJ9" i="6"/>
  <c r="AG9" i="6" s="1"/>
  <c r="AY36" i="6"/>
  <c r="AZ35" i="6"/>
  <c r="BB35" i="6"/>
  <c r="AW35" i="6"/>
  <c r="BD35" i="6"/>
  <c r="BG35" i="6"/>
  <c r="BE35" i="6"/>
  <c r="AX35" i="6"/>
  <c r="BA35" i="6"/>
  <c r="BC35" i="6"/>
  <c r="AO9" i="3"/>
  <c r="BB8" i="3"/>
  <c r="Q55" i="8" l="1"/>
  <c r="T55" i="8"/>
  <c r="R55" i="8"/>
  <c r="S55" i="8"/>
  <c r="O54" i="8"/>
  <c r="U59" i="11"/>
  <c r="T58" i="11"/>
  <c r="J12" i="11"/>
  <c r="L12" i="11"/>
  <c r="M12" i="11"/>
  <c r="O14" i="11"/>
  <c r="R13" i="11"/>
  <c r="Q15" i="11"/>
  <c r="P15" i="11"/>
  <c r="P58" i="10"/>
  <c r="Q59" i="10"/>
  <c r="BE13" i="3"/>
  <c r="BD12" i="3"/>
  <c r="Q58" i="9"/>
  <c r="P57" i="9"/>
  <c r="N18" i="10"/>
  <c r="K19" i="10"/>
  <c r="AZ34" i="3"/>
  <c r="AT37" i="3"/>
  <c r="AV38" i="3"/>
  <c r="AP39" i="3"/>
  <c r="AR38" i="3"/>
  <c r="AQ39" i="3"/>
  <c r="AW38" i="3"/>
  <c r="AU38" i="3"/>
  <c r="AX37" i="3"/>
  <c r="BA39" i="3"/>
  <c r="AS39" i="3"/>
  <c r="BL17" i="6"/>
  <c r="AJ8" i="3"/>
  <c r="AK8" i="3"/>
  <c r="AM8" i="3"/>
  <c r="AI8" i="3"/>
  <c r="AB8" i="3"/>
  <c r="AC8" i="3"/>
  <c r="AD8" i="3"/>
  <c r="AE8" i="3"/>
  <c r="AF8" i="3"/>
  <c r="AN8" i="3"/>
  <c r="AG8" i="3"/>
  <c r="AH8" i="3"/>
  <c r="AL8" i="3"/>
  <c r="AY10" i="3"/>
  <c r="AF9" i="6"/>
  <c r="AU11" i="6"/>
  <c r="BJ10" i="6"/>
  <c r="AG10" i="6" s="1"/>
  <c r="AV12" i="6"/>
  <c r="AW36" i="6"/>
  <c r="BB36" i="6"/>
  <c r="BE36" i="6"/>
  <c r="BC36" i="6"/>
  <c r="BG36" i="6"/>
  <c r="AZ36" i="6"/>
  <c r="BA36" i="6"/>
  <c r="AY37" i="6"/>
  <c r="AX36" i="6"/>
  <c r="BD36" i="6"/>
  <c r="AO10" i="3"/>
  <c r="BB9" i="3"/>
  <c r="O55" i="8" l="1"/>
  <c r="S56" i="8"/>
  <c r="R56" i="8"/>
  <c r="T56" i="8"/>
  <c r="Q56" i="8"/>
  <c r="U60" i="11"/>
  <c r="T59" i="11"/>
  <c r="Q16" i="11"/>
  <c r="P16" i="11"/>
  <c r="J13" i="11"/>
  <c r="M13" i="11"/>
  <c r="L13" i="11"/>
  <c r="K13" i="11"/>
  <c r="O15" i="11"/>
  <c r="R14" i="11"/>
  <c r="K14" i="11"/>
  <c r="Q60" i="10"/>
  <c r="P59" i="10"/>
  <c r="BE14" i="3"/>
  <c r="BD13" i="3"/>
  <c r="P58" i="9"/>
  <c r="Q59" i="9"/>
  <c r="AF10" i="6"/>
  <c r="K20" i="10"/>
  <c r="N19" i="10"/>
  <c r="AZ35" i="3"/>
  <c r="AX38" i="3"/>
  <c r="AR39" i="3"/>
  <c r="AP40" i="3"/>
  <c r="AQ40" i="3"/>
  <c r="AS40" i="3"/>
  <c r="AU39" i="3"/>
  <c r="AT38" i="3"/>
  <c r="AW39" i="3"/>
  <c r="BA40" i="3"/>
  <c r="AV39" i="3"/>
  <c r="BL18" i="6"/>
  <c r="AJ9" i="3"/>
  <c r="AK9" i="3"/>
  <c r="AM9" i="3"/>
  <c r="AB9" i="3"/>
  <c r="AC9" i="3"/>
  <c r="AD9" i="3"/>
  <c r="AE9" i="3"/>
  <c r="AF9" i="3"/>
  <c r="AI9" i="3"/>
  <c r="AG9" i="3"/>
  <c r="AN9" i="3"/>
  <c r="AH9" i="3"/>
  <c r="AL9" i="3"/>
  <c r="AY11" i="3"/>
  <c r="AV13" i="6"/>
  <c r="AU12" i="6"/>
  <c r="BJ11" i="6"/>
  <c r="AG11" i="6" s="1"/>
  <c r="AZ37" i="6"/>
  <c r="BE37" i="6"/>
  <c r="BA37" i="6"/>
  <c r="BC37" i="6"/>
  <c r="BG37" i="6"/>
  <c r="BB37" i="6"/>
  <c r="BD37" i="6"/>
  <c r="AX37" i="6"/>
  <c r="AY38" i="6"/>
  <c r="AW37" i="6"/>
  <c r="AO11" i="3"/>
  <c r="BB10" i="3"/>
  <c r="Q57" i="8" l="1"/>
  <c r="T57" i="8"/>
  <c r="R57" i="8"/>
  <c r="S57" i="8"/>
  <c r="O56" i="8"/>
  <c r="T60" i="11"/>
  <c r="U61" i="11"/>
  <c r="O16" i="11"/>
  <c r="R15" i="11"/>
  <c r="J14" i="11"/>
  <c r="M14" i="11"/>
  <c r="L14" i="11"/>
  <c r="P17" i="11"/>
  <c r="Q17" i="11"/>
  <c r="Q61" i="10"/>
  <c r="P60" i="10"/>
  <c r="BE15" i="3"/>
  <c r="BD14" i="3"/>
  <c r="P59" i="9"/>
  <c r="Q60" i="9"/>
  <c r="K21" i="10"/>
  <c r="N20" i="10"/>
  <c r="AZ36" i="3"/>
  <c r="AU40" i="3"/>
  <c r="AT39" i="3"/>
  <c r="AP41" i="3"/>
  <c r="AV40" i="3"/>
  <c r="AR40" i="3"/>
  <c r="AQ41" i="3"/>
  <c r="AS41" i="3"/>
  <c r="BA41" i="3"/>
  <c r="AX39" i="3"/>
  <c r="AW40" i="3"/>
  <c r="BL19" i="6"/>
  <c r="AJ10" i="3"/>
  <c r="AK10" i="3"/>
  <c r="AM10" i="3"/>
  <c r="AB10" i="3"/>
  <c r="AC10" i="3"/>
  <c r="AI10" i="3"/>
  <c r="AD10" i="3"/>
  <c r="AE10" i="3"/>
  <c r="AF10" i="3"/>
  <c r="AG10" i="3"/>
  <c r="AH10" i="3"/>
  <c r="AN10" i="3"/>
  <c r="AL10" i="3"/>
  <c r="AY12" i="3"/>
  <c r="AU13" i="6"/>
  <c r="BJ12" i="6"/>
  <c r="AG12" i="6" s="1"/>
  <c r="AF11" i="6"/>
  <c r="AV14" i="6"/>
  <c r="AX38" i="6"/>
  <c r="BB38" i="6"/>
  <c r="BC38" i="6"/>
  <c r="BA38" i="6"/>
  <c r="AW38" i="6"/>
  <c r="BD38" i="6"/>
  <c r="BE38" i="6"/>
  <c r="AZ38" i="6"/>
  <c r="BG38" i="6"/>
  <c r="AY39" i="6"/>
  <c r="AO12" i="3"/>
  <c r="BB11" i="3"/>
  <c r="S58" i="8" l="1"/>
  <c r="T58" i="8"/>
  <c r="O57" i="8"/>
  <c r="R58" i="8"/>
  <c r="Q58" i="8"/>
  <c r="U62" i="11"/>
  <c r="T61" i="11"/>
  <c r="P18" i="11"/>
  <c r="Q18" i="11"/>
  <c r="J15" i="11"/>
  <c r="M15" i="11"/>
  <c r="L15" i="11"/>
  <c r="K15" i="11"/>
  <c r="O17" i="11"/>
  <c r="R16" i="11"/>
  <c r="P61" i="10"/>
  <c r="Q62" i="10"/>
  <c r="BE16" i="3"/>
  <c r="BD15" i="3"/>
  <c r="Q61" i="9"/>
  <c r="P60" i="9"/>
  <c r="K22" i="10"/>
  <c r="N21" i="10"/>
  <c r="AZ37" i="3"/>
  <c r="AR41" i="3"/>
  <c r="AP42" i="3"/>
  <c r="AW41" i="3"/>
  <c r="BA42" i="3"/>
  <c r="AS42" i="3"/>
  <c r="AT40" i="3"/>
  <c r="AV41" i="3"/>
  <c r="AQ42" i="3"/>
  <c r="AX40" i="3"/>
  <c r="AU41" i="3"/>
  <c r="BL20" i="6"/>
  <c r="AJ11" i="3"/>
  <c r="AI11" i="3"/>
  <c r="AK11" i="3"/>
  <c r="AM11" i="3"/>
  <c r="AB11" i="3"/>
  <c r="AC11" i="3"/>
  <c r="AN11" i="3"/>
  <c r="AD11" i="3"/>
  <c r="AE11" i="3"/>
  <c r="AF11" i="3"/>
  <c r="AG11" i="3"/>
  <c r="AH11" i="3"/>
  <c r="AL11" i="3"/>
  <c r="AY13" i="3"/>
  <c r="AF12" i="6"/>
  <c r="AV15" i="6"/>
  <c r="AU14" i="6"/>
  <c r="BJ13" i="6"/>
  <c r="AG13" i="6" s="1"/>
  <c r="AW39" i="6"/>
  <c r="BA39" i="6"/>
  <c r="BC39" i="6"/>
  <c r="BB39" i="6"/>
  <c r="AZ39" i="6"/>
  <c r="BE39" i="6"/>
  <c r="BD39" i="6"/>
  <c r="AY40" i="6"/>
  <c r="BG39" i="6"/>
  <c r="AX39" i="6"/>
  <c r="AO13" i="3"/>
  <c r="BB12" i="3"/>
  <c r="R59" i="8" l="1"/>
  <c r="Q59" i="8"/>
  <c r="O58" i="8"/>
  <c r="T59" i="8"/>
  <c r="S59" i="8"/>
  <c r="T62" i="11"/>
  <c r="U63" i="11"/>
  <c r="T63" i="11" s="1"/>
  <c r="J16" i="11"/>
  <c r="L16" i="11"/>
  <c r="M16" i="11"/>
  <c r="K16" i="11"/>
  <c r="O18" i="11"/>
  <c r="R17" i="11"/>
  <c r="Q19" i="11"/>
  <c r="P19" i="11"/>
  <c r="P62" i="10"/>
  <c r="Q63" i="10"/>
  <c r="P63" i="10" s="1"/>
  <c r="BE17" i="3"/>
  <c r="BD16" i="3"/>
  <c r="P61" i="9"/>
  <c r="Q62" i="9"/>
  <c r="N22" i="10"/>
  <c r="K23" i="10"/>
  <c r="AZ38" i="3"/>
  <c r="AV42" i="3"/>
  <c r="AQ43" i="3"/>
  <c r="AW42" i="3"/>
  <c r="AS43" i="3"/>
  <c r="BA43" i="3"/>
  <c r="AP43" i="3"/>
  <c r="AR42" i="3"/>
  <c r="AX41" i="3"/>
  <c r="AT41" i="3"/>
  <c r="AU42" i="3"/>
  <c r="BL21" i="6"/>
  <c r="AJ12" i="3"/>
  <c r="AN12" i="3"/>
  <c r="AK12" i="3"/>
  <c r="AM12" i="3"/>
  <c r="AB12" i="3"/>
  <c r="AC12" i="3"/>
  <c r="AD12" i="3"/>
  <c r="AE12" i="3"/>
  <c r="AI12" i="3"/>
  <c r="AF12" i="3"/>
  <c r="AG12" i="3"/>
  <c r="AH12" i="3"/>
  <c r="AL12" i="3"/>
  <c r="AY14" i="3"/>
  <c r="AF13" i="6"/>
  <c r="AU15" i="6"/>
  <c r="BJ14" i="6"/>
  <c r="AG14" i="6" s="1"/>
  <c r="AV16" i="6"/>
  <c r="AX40" i="6"/>
  <c r="BB40" i="6"/>
  <c r="AY41" i="6"/>
  <c r="AW40" i="6"/>
  <c r="BC40" i="6"/>
  <c r="BG40" i="6"/>
  <c r="BA40" i="6"/>
  <c r="BD40" i="6"/>
  <c r="BE40" i="6"/>
  <c r="AZ40" i="6"/>
  <c r="AO14" i="3"/>
  <c r="BB13" i="3"/>
  <c r="Q60" i="8" l="1"/>
  <c r="S60" i="8"/>
  <c r="T60" i="8"/>
  <c r="O59" i="8"/>
  <c r="R60" i="8"/>
  <c r="Q20" i="11"/>
  <c r="J17" i="11"/>
  <c r="M17" i="11"/>
  <c r="L17" i="11"/>
  <c r="P20" i="11"/>
  <c r="K17" i="11"/>
  <c r="O19" i="11"/>
  <c r="R18" i="11"/>
  <c r="K18" i="11" s="1"/>
  <c r="BE18" i="3"/>
  <c r="BD17" i="3"/>
  <c r="Q63" i="9"/>
  <c r="P62" i="9"/>
  <c r="K24" i="10"/>
  <c r="N23" i="10"/>
  <c r="AZ39" i="3"/>
  <c r="AP44" i="3"/>
  <c r="AS44" i="3"/>
  <c r="AR43" i="3"/>
  <c r="AQ44" i="3"/>
  <c r="AU43" i="3"/>
  <c r="AX42" i="3"/>
  <c r="BA44" i="3"/>
  <c r="AW43" i="3"/>
  <c r="AT42" i="3"/>
  <c r="AV43" i="3"/>
  <c r="BL22" i="6"/>
  <c r="AF14" i="6"/>
  <c r="AY15" i="3"/>
  <c r="AJ13" i="3"/>
  <c r="AK13" i="3"/>
  <c r="AN13" i="3"/>
  <c r="AM13" i="3"/>
  <c r="AB13" i="3"/>
  <c r="AI13" i="3"/>
  <c r="AC13" i="3"/>
  <c r="AD13" i="3"/>
  <c r="AE13" i="3"/>
  <c r="AF13" i="3"/>
  <c r="AG13" i="3"/>
  <c r="AH13" i="3"/>
  <c r="AL13" i="3"/>
  <c r="AV17" i="6"/>
  <c r="AU16" i="6"/>
  <c r="BJ15" i="6"/>
  <c r="AG15" i="6" s="1"/>
  <c r="BD41" i="6"/>
  <c r="AZ41" i="6"/>
  <c r="BE41" i="6"/>
  <c r="AW41" i="6"/>
  <c r="BB41" i="6"/>
  <c r="BG41" i="6"/>
  <c r="BC41" i="6"/>
  <c r="BA41" i="6"/>
  <c r="AY42" i="6"/>
  <c r="AX41" i="6"/>
  <c r="AO15" i="3"/>
  <c r="BB14" i="3"/>
  <c r="R61" i="8" l="1"/>
  <c r="O60" i="8"/>
  <c r="T61" i="8"/>
  <c r="S61" i="8"/>
  <c r="Q61" i="8"/>
  <c r="Q21" i="11"/>
  <c r="J18" i="11"/>
  <c r="M18" i="11"/>
  <c r="L18" i="11"/>
  <c r="O20" i="11"/>
  <c r="R19" i="11"/>
  <c r="K19" i="11"/>
  <c r="P21" i="11"/>
  <c r="BE19" i="3"/>
  <c r="BD18" i="3"/>
  <c r="P63" i="9"/>
  <c r="Q64" i="9"/>
  <c r="N24" i="10"/>
  <c r="K25" i="10"/>
  <c r="AZ40" i="3"/>
  <c r="AR44" i="3"/>
  <c r="AP45" i="3"/>
  <c r="AW44" i="3"/>
  <c r="AS45" i="3"/>
  <c r="AT43" i="3"/>
  <c r="AV44" i="3"/>
  <c r="AQ45" i="3"/>
  <c r="BA45" i="3"/>
  <c r="AX43" i="3"/>
  <c r="AU44" i="3"/>
  <c r="BL23" i="6"/>
  <c r="AJ14" i="3"/>
  <c r="AK14" i="3"/>
  <c r="AI14" i="3"/>
  <c r="AN14" i="3"/>
  <c r="AM14" i="3"/>
  <c r="AB14" i="3"/>
  <c r="AC14" i="3"/>
  <c r="AD14" i="3"/>
  <c r="AE14" i="3"/>
  <c r="AF14" i="3"/>
  <c r="AG14" i="3"/>
  <c r="AH14" i="3"/>
  <c r="AL14" i="3"/>
  <c r="AY16" i="3"/>
  <c r="AV18" i="6"/>
  <c r="AU17" i="6"/>
  <c r="BJ16" i="6"/>
  <c r="AG16" i="6" s="1"/>
  <c r="AF15" i="6"/>
  <c r="BE42" i="6"/>
  <c r="BB42" i="6"/>
  <c r="AW42" i="6"/>
  <c r="AY43" i="6"/>
  <c r="AX42" i="6"/>
  <c r="BA42" i="6"/>
  <c r="BC42" i="6"/>
  <c r="AZ42" i="6"/>
  <c r="BG42" i="6"/>
  <c r="BD42" i="6"/>
  <c r="AO16" i="3"/>
  <c r="BB15" i="3"/>
  <c r="T62" i="8" l="1"/>
  <c r="O61" i="8"/>
  <c r="Q62" i="8"/>
  <c r="S62" i="8"/>
  <c r="R62" i="8"/>
  <c r="P22" i="11"/>
  <c r="Q22" i="11"/>
  <c r="J19" i="11"/>
  <c r="M19" i="11"/>
  <c r="L19" i="11"/>
  <c r="O21" i="11"/>
  <c r="R20" i="11"/>
  <c r="K20" i="11" s="1"/>
  <c r="BE20" i="3"/>
  <c r="BD19" i="3"/>
  <c r="P64" i="9"/>
  <c r="Q65" i="9"/>
  <c r="K26" i="10"/>
  <c r="N25" i="10"/>
  <c r="AZ41" i="3"/>
  <c r="AR45" i="3"/>
  <c r="AX44" i="3"/>
  <c r="AV45" i="3"/>
  <c r="AU45" i="3"/>
  <c r="AW45" i="3"/>
  <c r="AT44" i="3"/>
  <c r="BL24" i="6"/>
  <c r="AJ15" i="3"/>
  <c r="AK15" i="3"/>
  <c r="AM15" i="3"/>
  <c r="AN15" i="3"/>
  <c r="AB15" i="3"/>
  <c r="AC15" i="3"/>
  <c r="AI15" i="3"/>
  <c r="AD15" i="3"/>
  <c r="AE15" i="3"/>
  <c r="AF15" i="3"/>
  <c r="AG15" i="3"/>
  <c r="AH15" i="3"/>
  <c r="AY17" i="3"/>
  <c r="AL15" i="3"/>
  <c r="AU18" i="6"/>
  <c r="BJ17" i="6"/>
  <c r="AG17" i="6" s="1"/>
  <c r="AF17" i="6"/>
  <c r="AV19" i="6"/>
  <c r="AF16" i="6"/>
  <c r="BB43" i="6"/>
  <c r="BA43" i="6"/>
  <c r="BG43" i="6"/>
  <c r="AW43" i="6"/>
  <c r="AZ43" i="6"/>
  <c r="BD43" i="6"/>
  <c r="BC43" i="6"/>
  <c r="AX43" i="6"/>
  <c r="BE43" i="6"/>
  <c r="AY44" i="6"/>
  <c r="AO17" i="3"/>
  <c r="BB16" i="3"/>
  <c r="O62" i="8" l="1"/>
  <c r="S63" i="8"/>
  <c r="Q63" i="8"/>
  <c r="R63" i="8"/>
  <c r="T63" i="8"/>
  <c r="Q23" i="11"/>
  <c r="J20" i="11"/>
  <c r="M20" i="11"/>
  <c r="L20" i="11"/>
  <c r="O22" i="11"/>
  <c r="R21" i="11"/>
  <c r="K21" i="11" s="1"/>
  <c r="P23" i="11"/>
  <c r="BE21" i="3"/>
  <c r="BD20" i="3"/>
  <c r="P65" i="9"/>
  <c r="Q66" i="9"/>
  <c r="P66" i="9" s="1"/>
  <c r="N26" i="10"/>
  <c r="K27" i="10"/>
  <c r="AZ42" i="3"/>
  <c r="AT45" i="3"/>
  <c r="AX45" i="3"/>
  <c r="BL25" i="6"/>
  <c r="AJ16" i="3"/>
  <c r="AK16" i="3"/>
  <c r="AM16" i="3"/>
  <c r="AB16" i="3"/>
  <c r="AN16" i="3"/>
  <c r="AC16" i="3"/>
  <c r="AD16" i="3"/>
  <c r="AE16" i="3"/>
  <c r="AI16" i="3"/>
  <c r="AF16" i="3"/>
  <c r="AG16" i="3"/>
  <c r="AH16" i="3"/>
  <c r="AL16" i="3"/>
  <c r="AY18" i="3"/>
  <c r="AV20" i="6"/>
  <c r="AU19" i="6"/>
  <c r="BJ18" i="6"/>
  <c r="AG18" i="6" s="1"/>
  <c r="BE44" i="6"/>
  <c r="AX44" i="6"/>
  <c r="AZ44" i="6"/>
  <c r="BA44" i="6"/>
  <c r="BG44" i="6"/>
  <c r="AY45" i="6"/>
  <c r="BB44" i="6"/>
  <c r="BD44" i="6"/>
  <c r="BC44" i="6"/>
  <c r="AW44" i="6"/>
  <c r="AO18" i="3"/>
  <c r="BB17" i="3"/>
  <c r="O63" i="8" l="1"/>
  <c r="P24" i="11"/>
  <c r="J21" i="11"/>
  <c r="M21" i="11"/>
  <c r="L21" i="11"/>
  <c r="O23" i="11"/>
  <c r="R22" i="11"/>
  <c r="Q24" i="11"/>
  <c r="BE22" i="3"/>
  <c r="BD21" i="3"/>
  <c r="AL17" i="3"/>
  <c r="AF18" i="6"/>
  <c r="K28" i="10"/>
  <c r="N27" i="10"/>
  <c r="AZ43" i="3"/>
  <c r="BL26" i="6"/>
  <c r="AJ17" i="3"/>
  <c r="AK17" i="3"/>
  <c r="AM17" i="3"/>
  <c r="AB17" i="3"/>
  <c r="AI17" i="3"/>
  <c r="AC17" i="3"/>
  <c r="AN17" i="3"/>
  <c r="AD17" i="3"/>
  <c r="AE17" i="3"/>
  <c r="AF17" i="3"/>
  <c r="AG17" i="3"/>
  <c r="AH17" i="3"/>
  <c r="AY19" i="3"/>
  <c r="AU20" i="6"/>
  <c r="BJ19" i="6"/>
  <c r="AG19" i="6" s="1"/>
  <c r="AF19" i="6"/>
  <c r="AV21" i="6"/>
  <c r="AV22" i="6" s="1"/>
  <c r="AY46" i="6"/>
  <c r="AW45" i="6"/>
  <c r="BG45" i="6"/>
  <c r="AX45" i="6"/>
  <c r="BD45" i="6"/>
  <c r="BA45" i="6"/>
  <c r="BB45" i="6"/>
  <c r="AZ45" i="6"/>
  <c r="BE45" i="6"/>
  <c r="BC45" i="6"/>
  <c r="AO19" i="3"/>
  <c r="BB18" i="3"/>
  <c r="Q25" i="11" l="1"/>
  <c r="J22" i="11"/>
  <c r="M22" i="11"/>
  <c r="L22" i="11"/>
  <c r="K22" i="11"/>
  <c r="O24" i="11"/>
  <c r="R23" i="11"/>
  <c r="K23" i="11" s="1"/>
  <c r="P25" i="11"/>
  <c r="BE23" i="3"/>
  <c r="BD22" i="3"/>
  <c r="N28" i="10"/>
  <c r="K29" i="10"/>
  <c r="AZ44" i="3"/>
  <c r="BL27" i="6"/>
  <c r="AJ18" i="3"/>
  <c r="AK18" i="3"/>
  <c r="AN18" i="3"/>
  <c r="AM18" i="3"/>
  <c r="AB18" i="3"/>
  <c r="AC18" i="3"/>
  <c r="AD18" i="3"/>
  <c r="AE18" i="3"/>
  <c r="AF18" i="3"/>
  <c r="AG18" i="3"/>
  <c r="AH18" i="3"/>
  <c r="AI18" i="3"/>
  <c r="AL18" i="3"/>
  <c r="AY20" i="3"/>
  <c r="AU21" i="6"/>
  <c r="AU22" i="6" s="1"/>
  <c r="BJ20" i="6"/>
  <c r="AG20" i="6" s="1"/>
  <c r="BA46" i="6"/>
  <c r="BD46" i="6"/>
  <c r="BC46" i="6"/>
  <c r="AZ46" i="6"/>
  <c r="BB46" i="6"/>
  <c r="AW46" i="6"/>
  <c r="AX46" i="6"/>
  <c r="BG46" i="6"/>
  <c r="BE46" i="6"/>
  <c r="AO20" i="3"/>
  <c r="BB19" i="3"/>
  <c r="P26" i="11" l="1"/>
  <c r="J23" i="11"/>
  <c r="L23" i="11"/>
  <c r="M23" i="11"/>
  <c r="Q26" i="11"/>
  <c r="O25" i="11"/>
  <c r="R24" i="11"/>
  <c r="BE24" i="3"/>
  <c r="BD23" i="3"/>
  <c r="N29" i="10"/>
  <c r="K30" i="10"/>
  <c r="AZ45" i="3"/>
  <c r="BL28" i="6"/>
  <c r="AJ19" i="3"/>
  <c r="AK19" i="3"/>
  <c r="AI19" i="3"/>
  <c r="AM19" i="3"/>
  <c r="AB19" i="3"/>
  <c r="AC19" i="3"/>
  <c r="AD19" i="3"/>
  <c r="AE19" i="3"/>
  <c r="AN19" i="3"/>
  <c r="AF19" i="3"/>
  <c r="AG19" i="3"/>
  <c r="AH19" i="3"/>
  <c r="AL19" i="3"/>
  <c r="AY21" i="3"/>
  <c r="AF20" i="6"/>
  <c r="AV23" i="6"/>
  <c r="AO21" i="3"/>
  <c r="BB20" i="3"/>
  <c r="O26" i="11" l="1"/>
  <c r="R25" i="11"/>
  <c r="J24" i="11"/>
  <c r="M24" i="11"/>
  <c r="L24" i="11"/>
  <c r="P27" i="11"/>
  <c r="K24" i="11"/>
  <c r="Q27" i="11"/>
  <c r="BD24" i="3"/>
  <c r="BE25" i="3"/>
  <c r="N30" i="10"/>
  <c r="K31" i="10"/>
  <c r="BL29" i="6"/>
  <c r="AJ20" i="3"/>
  <c r="AI20" i="3"/>
  <c r="AK20" i="3"/>
  <c r="AD20" i="3"/>
  <c r="AM20" i="3"/>
  <c r="AB20" i="3"/>
  <c r="AC20" i="3"/>
  <c r="AE20" i="3"/>
  <c r="AF20" i="3"/>
  <c r="AN20" i="3"/>
  <c r="AG20" i="3"/>
  <c r="AH20" i="3"/>
  <c r="AL20" i="3"/>
  <c r="AY22" i="3"/>
  <c r="AV24" i="6"/>
  <c r="AU23" i="6"/>
  <c r="AO22" i="3"/>
  <c r="BB21" i="3"/>
  <c r="Q28" i="11" l="1"/>
  <c r="J25" i="11"/>
  <c r="L25" i="11"/>
  <c r="M25" i="11"/>
  <c r="P28" i="11"/>
  <c r="K25" i="11"/>
  <c r="O27" i="11"/>
  <c r="R26" i="11"/>
  <c r="BE26" i="3"/>
  <c r="BD25" i="3"/>
  <c r="K32" i="10"/>
  <c r="N31" i="10"/>
  <c r="BL30" i="6"/>
  <c r="AJ21" i="3"/>
  <c r="AK21" i="3"/>
  <c r="AM21" i="3"/>
  <c r="AB21" i="3"/>
  <c r="AD21" i="3"/>
  <c r="AC21" i="3"/>
  <c r="AI21" i="3"/>
  <c r="AE21" i="3"/>
  <c r="AF21" i="3"/>
  <c r="AG21" i="3"/>
  <c r="AN21" i="3"/>
  <c r="AH21" i="3"/>
  <c r="AL21" i="3"/>
  <c r="AY23" i="3"/>
  <c r="AU24" i="6"/>
  <c r="AV25" i="6"/>
  <c r="AO23" i="3"/>
  <c r="BB22" i="3"/>
  <c r="J26" i="11" l="1"/>
  <c r="M26" i="11"/>
  <c r="L26" i="11"/>
  <c r="K26" i="11"/>
  <c r="O28" i="11"/>
  <c r="R27" i="11"/>
  <c r="P29" i="11"/>
  <c r="Q29" i="11"/>
  <c r="BE27" i="3"/>
  <c r="BD26" i="3"/>
  <c r="K33" i="10"/>
  <c r="N32" i="10"/>
  <c r="BL31" i="6"/>
  <c r="AJ22" i="3"/>
  <c r="AK22" i="3"/>
  <c r="AM22" i="3"/>
  <c r="AB22" i="3"/>
  <c r="AC22" i="3"/>
  <c r="AD22" i="3"/>
  <c r="AE22" i="3"/>
  <c r="AI22" i="3"/>
  <c r="AF22" i="3"/>
  <c r="AG22" i="3"/>
  <c r="AH22" i="3"/>
  <c r="AN22" i="3"/>
  <c r="AL22" i="3"/>
  <c r="AY24" i="3"/>
  <c r="AV26" i="6"/>
  <c r="AU25" i="6"/>
  <c r="AO24" i="3"/>
  <c r="BB23" i="3"/>
  <c r="C22" i="8" s="1"/>
  <c r="P22" i="8" s="1"/>
  <c r="H22" i="8" l="1"/>
  <c r="Q30" i="11"/>
  <c r="P30" i="11"/>
  <c r="J27" i="11"/>
  <c r="M27" i="11"/>
  <c r="L27" i="11"/>
  <c r="K27" i="11"/>
  <c r="O29" i="11"/>
  <c r="R28" i="11"/>
  <c r="BE28" i="3"/>
  <c r="BD27" i="3"/>
  <c r="K34" i="10"/>
  <c r="N33" i="10"/>
  <c r="BL32" i="6"/>
  <c r="AJ23" i="3"/>
  <c r="AK23" i="3"/>
  <c r="AM23" i="3"/>
  <c r="AD23" i="3"/>
  <c r="AB23" i="3"/>
  <c r="AI23" i="3"/>
  <c r="AC23" i="3"/>
  <c r="AE23" i="3"/>
  <c r="AN23" i="3"/>
  <c r="AF23" i="3"/>
  <c r="AG23" i="3"/>
  <c r="AH23" i="3"/>
  <c r="AL23" i="3"/>
  <c r="AY25" i="3"/>
  <c r="AU26" i="6"/>
  <c r="AV27" i="6"/>
  <c r="AO25" i="3"/>
  <c r="BB24" i="3"/>
  <c r="C23" i="8" s="1"/>
  <c r="P23" i="8" s="1"/>
  <c r="H23" i="8" l="1"/>
  <c r="M22" i="8"/>
  <c r="K22" i="8"/>
  <c r="L22" i="8"/>
  <c r="N22" i="8"/>
  <c r="I22" i="8"/>
  <c r="J22" i="8"/>
  <c r="J28" i="11"/>
  <c r="M28" i="11"/>
  <c r="L28" i="11"/>
  <c r="K28" i="11"/>
  <c r="O30" i="11"/>
  <c r="R29" i="11"/>
  <c r="P31" i="11"/>
  <c r="Q31" i="11"/>
  <c r="BE29" i="3"/>
  <c r="BD28" i="3"/>
  <c r="N34" i="10"/>
  <c r="K35" i="10"/>
  <c r="BL33" i="6"/>
  <c r="AY26" i="3"/>
  <c r="AY27" i="3" s="1"/>
  <c r="AJ24" i="3"/>
  <c r="AN24" i="3"/>
  <c r="AD24" i="3"/>
  <c r="AK24" i="3"/>
  <c r="AM24" i="3"/>
  <c r="AB24" i="3"/>
  <c r="AC24" i="3"/>
  <c r="AE24" i="3"/>
  <c r="AF24" i="3"/>
  <c r="AG24" i="3"/>
  <c r="AH24" i="3"/>
  <c r="AI24" i="3"/>
  <c r="AL24" i="3"/>
  <c r="AU27" i="6"/>
  <c r="AV28" i="6"/>
  <c r="AO26" i="3"/>
  <c r="BB25" i="3"/>
  <c r="C24" i="8" s="1"/>
  <c r="P24" i="8" s="1"/>
  <c r="H24" i="8" l="1"/>
  <c r="N23" i="8"/>
  <c r="L23" i="8"/>
  <c r="K23" i="8"/>
  <c r="M23" i="8"/>
  <c r="I23" i="8"/>
  <c r="J23" i="8"/>
  <c r="Q32" i="11"/>
  <c r="J29" i="11"/>
  <c r="M29" i="11"/>
  <c r="L29" i="11"/>
  <c r="P32" i="11"/>
  <c r="K29" i="11"/>
  <c r="O31" i="11"/>
  <c r="R30" i="11"/>
  <c r="K30" i="11" s="1"/>
  <c r="BE30" i="3"/>
  <c r="BD29" i="3"/>
  <c r="K36" i="10"/>
  <c r="N35" i="10"/>
  <c r="BB26" i="3"/>
  <c r="C25" i="8" s="1"/>
  <c r="P25" i="8" s="1"/>
  <c r="AO27" i="3"/>
  <c r="AY28" i="3"/>
  <c r="BL34" i="6"/>
  <c r="AJ26" i="3"/>
  <c r="AI26" i="3"/>
  <c r="AK26" i="3"/>
  <c r="AN26" i="3"/>
  <c r="AF26" i="3"/>
  <c r="AG26" i="3"/>
  <c r="AH26" i="3"/>
  <c r="AJ25" i="3"/>
  <c r="AK25" i="3"/>
  <c r="AN25" i="3"/>
  <c r="AD25" i="3"/>
  <c r="AM25" i="3"/>
  <c r="AB25" i="3"/>
  <c r="AC25" i="3"/>
  <c r="AE25" i="3"/>
  <c r="AF25" i="3"/>
  <c r="AG25" i="3"/>
  <c r="AI25" i="3"/>
  <c r="AH25" i="3"/>
  <c r="AL25" i="3"/>
  <c r="AL26" i="3"/>
  <c r="AV29" i="6"/>
  <c r="AU28" i="6"/>
  <c r="H25" i="8" l="1"/>
  <c r="M24" i="8"/>
  <c r="K24" i="8"/>
  <c r="L24" i="8"/>
  <c r="N24" i="8"/>
  <c r="I24" i="8"/>
  <c r="J24" i="8"/>
  <c r="J30" i="11"/>
  <c r="M30" i="11"/>
  <c r="L30" i="11"/>
  <c r="O32" i="11"/>
  <c r="R31" i="11"/>
  <c r="P33" i="11"/>
  <c r="Q33" i="11"/>
  <c r="AE26" i="3"/>
  <c r="AC26" i="3"/>
  <c r="AB26" i="3"/>
  <c r="AM26" i="3"/>
  <c r="BE31" i="3"/>
  <c r="BD30" i="3"/>
  <c r="AD26" i="3"/>
  <c r="N36" i="10"/>
  <c r="K37" i="10"/>
  <c r="AY29" i="3"/>
  <c r="AO28" i="3"/>
  <c r="BB27" i="3"/>
  <c r="C26" i="8" s="1"/>
  <c r="P26" i="8" s="1"/>
  <c r="AB27" i="3"/>
  <c r="BL35" i="6"/>
  <c r="AV30" i="6"/>
  <c r="AU29" i="6"/>
  <c r="H26" i="8" l="1"/>
  <c r="K25" i="8"/>
  <c r="N25" i="8"/>
  <c r="L25" i="8"/>
  <c r="M25" i="8"/>
  <c r="I25" i="8"/>
  <c r="J25" i="8"/>
  <c r="Q34" i="11"/>
  <c r="P34" i="11"/>
  <c r="J31" i="11"/>
  <c r="M31" i="11"/>
  <c r="L31" i="11"/>
  <c r="K31" i="11"/>
  <c r="O33" i="11"/>
  <c r="R32" i="11"/>
  <c r="K32" i="11"/>
  <c r="BE32" i="3"/>
  <c r="BD31" i="3"/>
  <c r="K38" i="10"/>
  <c r="N37" i="10"/>
  <c r="AM27" i="3"/>
  <c r="AD27" i="3"/>
  <c r="AH27" i="3"/>
  <c r="AC27" i="3"/>
  <c r="AG27" i="3"/>
  <c r="AK27" i="3"/>
  <c r="AI27" i="3"/>
  <c r="AE27" i="3"/>
  <c r="AN27" i="3"/>
  <c r="AF27" i="3"/>
  <c r="AJ27" i="3"/>
  <c r="AL27" i="3"/>
  <c r="AO29" i="3"/>
  <c r="BB28" i="3"/>
  <c r="C27" i="8" s="1"/>
  <c r="P27" i="8" s="1"/>
  <c r="AB28" i="3"/>
  <c r="AY30" i="3"/>
  <c r="BL36" i="6"/>
  <c r="AU30" i="6"/>
  <c r="AV31" i="6"/>
  <c r="H27" i="8" l="1"/>
  <c r="K26" i="8"/>
  <c r="M26" i="8"/>
  <c r="L26" i="8"/>
  <c r="N26" i="8"/>
  <c r="I26" i="8"/>
  <c r="J26" i="8"/>
  <c r="O34" i="11"/>
  <c r="R33" i="11"/>
  <c r="J32" i="11"/>
  <c r="L32" i="11"/>
  <c r="M32" i="11"/>
  <c r="P35" i="11"/>
  <c r="Q35" i="11"/>
  <c r="BE33" i="3"/>
  <c r="BD32" i="3"/>
  <c r="N38" i="10"/>
  <c r="K39" i="10"/>
  <c r="AY31" i="3"/>
  <c r="AM28" i="3"/>
  <c r="AN28" i="3"/>
  <c r="AE28" i="3"/>
  <c r="AI28" i="3"/>
  <c r="AJ28" i="3"/>
  <c r="AG28" i="3"/>
  <c r="AK28" i="3"/>
  <c r="AH28" i="3"/>
  <c r="AF28" i="3"/>
  <c r="AD28" i="3"/>
  <c r="AC28" i="3"/>
  <c r="AL28" i="3"/>
  <c r="AO30" i="3"/>
  <c r="BB29" i="3"/>
  <c r="C28" i="8" s="1"/>
  <c r="P28" i="8" s="1"/>
  <c r="BL37" i="6"/>
  <c r="AV32" i="6"/>
  <c r="AU31" i="6"/>
  <c r="H28" i="8" l="1"/>
  <c r="M27" i="8"/>
  <c r="K27" i="8"/>
  <c r="N27" i="8"/>
  <c r="L27" i="8"/>
  <c r="I27" i="8"/>
  <c r="J27" i="8"/>
  <c r="Q36" i="11"/>
  <c r="P36" i="11"/>
  <c r="J33" i="11"/>
  <c r="M33" i="11"/>
  <c r="L33" i="11"/>
  <c r="K33" i="11"/>
  <c r="O35" i="11"/>
  <c r="R34" i="11"/>
  <c r="BE34" i="3"/>
  <c r="BD33" i="3"/>
  <c r="AB29" i="3"/>
  <c r="K40" i="10"/>
  <c r="N39" i="10"/>
  <c r="AM29" i="3"/>
  <c r="AC29" i="3"/>
  <c r="AI29" i="3"/>
  <c r="AE29" i="3"/>
  <c r="AH29" i="3"/>
  <c r="AK29" i="3"/>
  <c r="AJ29" i="3"/>
  <c r="AD29" i="3"/>
  <c r="AN29" i="3"/>
  <c r="AG29" i="3"/>
  <c r="AF29" i="3"/>
  <c r="AL29" i="3"/>
  <c r="AO31" i="3"/>
  <c r="BB30" i="3"/>
  <c r="C29" i="8" s="1"/>
  <c r="P29" i="8" s="1"/>
  <c r="AY32" i="3"/>
  <c r="BL38" i="6"/>
  <c r="AU32" i="6"/>
  <c r="AV33" i="6"/>
  <c r="H29" i="8" l="1"/>
  <c r="J29" i="8" s="1"/>
  <c r="K28" i="8"/>
  <c r="M28" i="8"/>
  <c r="N28" i="8"/>
  <c r="L28" i="8"/>
  <c r="I28" i="8"/>
  <c r="J28" i="8"/>
  <c r="J34" i="11"/>
  <c r="L34" i="11"/>
  <c r="M34" i="11"/>
  <c r="K34" i="11"/>
  <c r="O36" i="11"/>
  <c r="R35" i="11"/>
  <c r="K35" i="11" s="1"/>
  <c r="P37" i="11"/>
  <c r="Q37" i="11"/>
  <c r="AB30" i="3"/>
  <c r="BE35" i="3"/>
  <c r="BD34" i="3"/>
  <c r="N40" i="10"/>
  <c r="K41" i="10"/>
  <c r="AY33" i="3"/>
  <c r="AM30" i="3"/>
  <c r="AH30" i="3"/>
  <c r="AE30" i="3"/>
  <c r="AC30" i="3"/>
  <c r="AG30" i="3"/>
  <c r="AN30" i="3"/>
  <c r="AK30" i="3"/>
  <c r="AJ30" i="3"/>
  <c r="AF30" i="3"/>
  <c r="AD30" i="3"/>
  <c r="AI30" i="3"/>
  <c r="AL30" i="3"/>
  <c r="AO32" i="3"/>
  <c r="BB31" i="3"/>
  <c r="C30" i="8" s="1"/>
  <c r="P30" i="8" s="1"/>
  <c r="BL39" i="6"/>
  <c r="AV34" i="6"/>
  <c r="AU33" i="6"/>
  <c r="H30" i="8" l="1"/>
  <c r="K29" i="8"/>
  <c r="L29" i="8"/>
  <c r="N29" i="8"/>
  <c r="M29" i="8"/>
  <c r="I29" i="8"/>
  <c r="P38" i="11"/>
  <c r="O37" i="11"/>
  <c r="R36" i="11"/>
  <c r="Q38" i="11"/>
  <c r="J35" i="11"/>
  <c r="M35" i="11"/>
  <c r="L35" i="11"/>
  <c r="BE36" i="3"/>
  <c r="BD35" i="3"/>
  <c r="AB31" i="3"/>
  <c r="N41" i="10"/>
  <c r="K42" i="10"/>
  <c r="AK31" i="3"/>
  <c r="AM31" i="3"/>
  <c r="AG31" i="3"/>
  <c r="AH31" i="3"/>
  <c r="AN31" i="3"/>
  <c r="AE31" i="3"/>
  <c r="AF31" i="3"/>
  <c r="AC31" i="3"/>
  <c r="AD31" i="3"/>
  <c r="AJ31" i="3"/>
  <c r="AI31" i="3"/>
  <c r="AL31" i="3"/>
  <c r="AO33" i="3"/>
  <c r="BB32" i="3"/>
  <c r="C31" i="8" s="1"/>
  <c r="P31" i="8" s="1"/>
  <c r="AY34" i="3"/>
  <c r="BL40" i="6"/>
  <c r="AU34" i="6"/>
  <c r="AV35" i="6"/>
  <c r="H31" i="8" l="1"/>
  <c r="M30" i="8"/>
  <c r="N30" i="8"/>
  <c r="K30" i="8"/>
  <c r="L30" i="8"/>
  <c r="I30" i="8"/>
  <c r="J30" i="8"/>
  <c r="J36" i="11"/>
  <c r="M36" i="11"/>
  <c r="L36" i="11"/>
  <c r="Q39" i="11"/>
  <c r="K36" i="11"/>
  <c r="O38" i="11"/>
  <c r="R37" i="11"/>
  <c r="K37" i="11"/>
  <c r="P39" i="11"/>
  <c r="AB32" i="3"/>
  <c r="BE37" i="3"/>
  <c r="BD36" i="3"/>
  <c r="N42" i="10"/>
  <c r="K43" i="10"/>
  <c r="AY35" i="3"/>
  <c r="AM32" i="3"/>
  <c r="AK32" i="3"/>
  <c r="AE32" i="3"/>
  <c r="AD32" i="3"/>
  <c r="AC32" i="3"/>
  <c r="AN32" i="3"/>
  <c r="AH32" i="3"/>
  <c r="AF32" i="3"/>
  <c r="AG32" i="3"/>
  <c r="AJ32" i="3"/>
  <c r="AI32" i="3"/>
  <c r="AL32" i="3"/>
  <c r="AO34" i="3"/>
  <c r="BB33" i="3"/>
  <c r="C32" i="8" s="1"/>
  <c r="P32" i="8" s="1"/>
  <c r="BL41" i="6"/>
  <c r="AV36" i="6"/>
  <c r="AU35" i="6"/>
  <c r="H32" i="8" l="1"/>
  <c r="L31" i="8"/>
  <c r="M31" i="8"/>
  <c r="K31" i="8"/>
  <c r="N31" i="8"/>
  <c r="I31" i="8"/>
  <c r="J31" i="8"/>
  <c r="J37" i="11"/>
  <c r="L37" i="11"/>
  <c r="M37" i="11"/>
  <c r="P40" i="11"/>
  <c r="O39" i="11"/>
  <c r="R38" i="11"/>
  <c r="K38" i="11" s="1"/>
  <c r="Q40" i="11"/>
  <c r="BE38" i="3"/>
  <c r="BD37" i="3"/>
  <c r="K44" i="10"/>
  <c r="N43" i="10"/>
  <c r="AM33" i="3"/>
  <c r="AK33" i="3"/>
  <c r="AG33" i="3"/>
  <c r="AC33" i="3"/>
  <c r="AI33" i="3"/>
  <c r="AJ33" i="3"/>
  <c r="AH33" i="3"/>
  <c r="AF33" i="3"/>
  <c r="AE33" i="3"/>
  <c r="AN33" i="3"/>
  <c r="AD33" i="3"/>
  <c r="AL33" i="3"/>
  <c r="AB33" i="3"/>
  <c r="AO35" i="3"/>
  <c r="BB34" i="3"/>
  <c r="C33" i="8" s="1"/>
  <c r="P33" i="8" s="1"/>
  <c r="AY36" i="3"/>
  <c r="BL42" i="6"/>
  <c r="AU36" i="6"/>
  <c r="AV37" i="6"/>
  <c r="H33" i="8" l="1"/>
  <c r="N32" i="8"/>
  <c r="K32" i="8"/>
  <c r="M32" i="8"/>
  <c r="L32" i="8"/>
  <c r="I32" i="8"/>
  <c r="J32" i="8"/>
  <c r="Q41" i="11"/>
  <c r="O40" i="11"/>
  <c r="R39" i="11"/>
  <c r="J38" i="11"/>
  <c r="M38" i="11"/>
  <c r="L38" i="11"/>
  <c r="P41" i="11"/>
  <c r="AB34" i="3"/>
  <c r="BE39" i="3"/>
  <c r="BD38" i="3"/>
  <c r="K45" i="10"/>
  <c r="N44" i="10"/>
  <c r="AY37" i="3"/>
  <c r="AM34" i="3"/>
  <c r="AK34" i="3"/>
  <c r="AI34" i="3"/>
  <c r="AE34" i="3"/>
  <c r="AG34" i="3"/>
  <c r="AD34" i="3"/>
  <c r="AH34" i="3"/>
  <c r="AJ34" i="3"/>
  <c r="AC34" i="3"/>
  <c r="AN34" i="3"/>
  <c r="AF34" i="3"/>
  <c r="AL34" i="3"/>
  <c r="AO36" i="3"/>
  <c r="BB35" i="3"/>
  <c r="C34" i="8" s="1"/>
  <c r="P34" i="8" s="1"/>
  <c r="AB35" i="3"/>
  <c r="BL43" i="6"/>
  <c r="AV38" i="6"/>
  <c r="AU37" i="6"/>
  <c r="H34" i="8" l="1"/>
  <c r="J34" i="8" s="1"/>
  <c r="K33" i="8"/>
  <c r="L33" i="8"/>
  <c r="M33" i="8"/>
  <c r="N33" i="8"/>
  <c r="I33" i="8"/>
  <c r="J33" i="8"/>
  <c r="P42" i="11"/>
  <c r="J39" i="11"/>
  <c r="L39" i="11"/>
  <c r="M39" i="11"/>
  <c r="K39" i="11"/>
  <c r="O41" i="11"/>
  <c r="R40" i="11"/>
  <c r="K40" i="11" s="1"/>
  <c r="Q42" i="11"/>
  <c r="BE40" i="3"/>
  <c r="BD39" i="3"/>
  <c r="K46" i="10"/>
  <c r="N45" i="10"/>
  <c r="AM35" i="3"/>
  <c r="AG35" i="3"/>
  <c r="AN35" i="3"/>
  <c r="AJ35" i="3"/>
  <c r="AC35" i="3"/>
  <c r="AF35" i="3"/>
  <c r="AE35" i="3"/>
  <c r="AK35" i="3"/>
  <c r="AD35" i="3"/>
  <c r="AH35" i="3"/>
  <c r="AI35" i="3"/>
  <c r="AL35" i="3"/>
  <c r="AO37" i="3"/>
  <c r="BB36" i="3"/>
  <c r="AB36" i="3"/>
  <c r="AY38" i="3"/>
  <c r="BL44" i="6"/>
  <c r="AU38" i="6"/>
  <c r="AV39" i="6"/>
  <c r="AI15" i="6"/>
  <c r="AJ16" i="6"/>
  <c r="AQ20" i="6"/>
  <c r="AH17" i="6"/>
  <c r="AP11" i="6"/>
  <c r="AO3" i="6"/>
  <c r="AK7" i="6"/>
  <c r="AT19" i="6"/>
  <c r="AK9" i="6"/>
  <c r="AI6" i="6"/>
  <c r="AP4" i="6"/>
  <c r="AP8" i="6"/>
  <c r="AK12" i="6"/>
  <c r="AT13" i="6"/>
  <c r="AN18" i="6"/>
  <c r="AN14" i="6"/>
  <c r="AO5" i="6"/>
  <c r="AO10" i="6"/>
  <c r="N34" i="8" l="1"/>
  <c r="M34" i="8"/>
  <c r="L34" i="8"/>
  <c r="K34" i="8"/>
  <c r="I34" i="8"/>
  <c r="Q43" i="11"/>
  <c r="J40" i="11"/>
  <c r="L40" i="11"/>
  <c r="M40" i="11"/>
  <c r="O42" i="11"/>
  <c r="R41" i="11"/>
  <c r="K41" i="11"/>
  <c r="P43" i="11"/>
  <c r="BE41" i="3"/>
  <c r="BD40" i="3"/>
  <c r="N46" i="10"/>
  <c r="K47" i="10"/>
  <c r="AY39" i="3"/>
  <c r="AM36" i="3"/>
  <c r="AN36" i="3"/>
  <c r="AH36" i="3"/>
  <c r="AE36" i="3"/>
  <c r="AF36" i="3"/>
  <c r="AI36" i="3"/>
  <c r="AG36" i="3"/>
  <c r="AC36" i="3"/>
  <c r="AK36" i="3"/>
  <c r="AD36" i="3"/>
  <c r="AJ36" i="3"/>
  <c r="AL36" i="3"/>
  <c r="AO38" i="3"/>
  <c r="BB37" i="3"/>
  <c r="C35" i="8" s="1"/>
  <c r="P35" i="8" s="1"/>
  <c r="AB37" i="3"/>
  <c r="BL45" i="6"/>
  <c r="BL46" i="6"/>
  <c r="AV40" i="6"/>
  <c r="AU39" i="6"/>
  <c r="AO19" i="6"/>
  <c r="AR19" i="6"/>
  <c r="AT18" i="6"/>
  <c r="AJ17" i="6"/>
  <c r="AR16" i="6"/>
  <c r="AM14" i="6"/>
  <c r="AP14" i="6"/>
  <c r="AQ11" i="6"/>
  <c r="AN11" i="6"/>
  <c r="AL11" i="6"/>
  <c r="AS6" i="6"/>
  <c r="AI11" i="6"/>
  <c r="AT7" i="6"/>
  <c r="AT6" i="6"/>
  <c r="AR12" i="6"/>
  <c r="AN6" i="6"/>
  <c r="AN13" i="6"/>
  <c r="AN4" i="6"/>
  <c r="AK11" i="6"/>
  <c r="AL13" i="6"/>
  <c r="AM12" i="6"/>
  <c r="AH13" i="6"/>
  <c r="AR7" i="6"/>
  <c r="AM11" i="6"/>
  <c r="AS5" i="6"/>
  <c r="AI13" i="6"/>
  <c r="AN16" i="6"/>
  <c r="AN19" i="6"/>
  <c r="AO16" i="6"/>
  <c r="AR3" i="6"/>
  <c r="AL19" i="6"/>
  <c r="AP15" i="6"/>
  <c r="AN12" i="6"/>
  <c r="AN9" i="6"/>
  <c r="AN3" i="6"/>
  <c r="AK20" i="6"/>
  <c r="AM19" i="6"/>
  <c r="AN15" i="6"/>
  <c r="AR14" i="6"/>
  <c r="AP19" i="6"/>
  <c r="AP12" i="6"/>
  <c r="AH9" i="6"/>
  <c r="AQ3" i="6"/>
  <c r="AJ19" i="6"/>
  <c r="AK18" i="6"/>
  <c r="AL15" i="6"/>
  <c r="AQ12" i="6"/>
  <c r="AM7" i="6"/>
  <c r="AS3" i="6"/>
  <c r="AK16" i="6"/>
  <c r="AR15" i="6"/>
  <c r="AI16" i="6"/>
  <c r="AQ19" i="6"/>
  <c r="AO9" i="6"/>
  <c r="AO15" i="6"/>
  <c r="AS20" i="6"/>
  <c r="AJ18" i="6"/>
  <c r="AJ15" i="6"/>
  <c r="AH12" i="6"/>
  <c r="AN7" i="6"/>
  <c r="AL20" i="6"/>
  <c r="AM3" i="6"/>
  <c r="AR11" i="6"/>
  <c r="AR20" i="6"/>
  <c r="AN20" i="6"/>
  <c r="AH18" i="6"/>
  <c r="AK15" i="6"/>
  <c r="AS12" i="6"/>
  <c r="AJ7" i="6"/>
  <c r="AQ10" i="6"/>
  <c r="AM5" i="6"/>
  <c r="AR10" i="6"/>
  <c r="AK8" i="6"/>
  <c r="AJ14" i="6"/>
  <c r="AJ8" i="6"/>
  <c r="AL18" i="6"/>
  <c r="AS17" i="6"/>
  <c r="AL16" i="6"/>
  <c r="AL14" i="6"/>
  <c r="AM13" i="6"/>
  <c r="AS10" i="6"/>
  <c r="AI9" i="6"/>
  <c r="AI8" i="6"/>
  <c r="AS7" i="6"/>
  <c r="AP6" i="6"/>
  <c r="AT5" i="6"/>
  <c r="AI4" i="6"/>
  <c r="AL3" i="6"/>
  <c r="AK10" i="6"/>
  <c r="AN17" i="6"/>
  <c r="AL4" i="6"/>
  <c r="AK14" i="6"/>
  <c r="AL10" i="6"/>
  <c r="AM17" i="6"/>
  <c r="AT10" i="6"/>
  <c r="AM18" i="6"/>
  <c r="AI14" i="6"/>
  <c r="AN10" i="6"/>
  <c r="AT9" i="6"/>
  <c r="AT8" i="6"/>
  <c r="AO7" i="6"/>
  <c r="AL6" i="6"/>
  <c r="AP5" i="6"/>
  <c r="AQ4" i="6"/>
  <c r="AP3" i="6"/>
  <c r="AS8" i="6"/>
  <c r="AH5" i="6"/>
  <c r="AR6" i="6"/>
  <c r="AJ5" i="6"/>
  <c r="AR18" i="6"/>
  <c r="AP13" i="6"/>
  <c r="AH20" i="6"/>
  <c r="AI19" i="6"/>
  <c r="AP18" i="6"/>
  <c r="AP17" i="6"/>
  <c r="AH16" i="6"/>
  <c r="AS15" i="6"/>
  <c r="AH14" i="6"/>
  <c r="AQ13" i="6"/>
  <c r="AI12" i="6"/>
  <c r="AT11" i="6"/>
  <c r="AP10" i="6"/>
  <c r="AM9" i="6"/>
  <c r="AN8" i="6"/>
  <c r="AL7" i="6"/>
  <c r="AQ6" i="6"/>
  <c r="AQ5" i="6"/>
  <c r="AH4" i="6"/>
  <c r="AJ3" i="6"/>
  <c r="AP20" i="6"/>
  <c r="AS18" i="6"/>
  <c r="AL17" i="6"/>
  <c r="AP16" i="6"/>
  <c r="AQ15" i="6"/>
  <c r="AS14" i="6"/>
  <c r="AS13" i="6"/>
  <c r="AJ12" i="6"/>
  <c r="AJ11" i="6"/>
  <c r="AI10" i="6"/>
  <c r="AQ9" i="6"/>
  <c r="AH8" i="6"/>
  <c r="AP7" i="6"/>
  <c r="AM6" i="6"/>
  <c r="AK5" i="6"/>
  <c r="AM4" i="6"/>
  <c r="AT3" i="6"/>
  <c r="AT17" i="6"/>
  <c r="AK6" i="6"/>
  <c r="AP9" i="6"/>
  <c r="AT20" i="6"/>
  <c r="AQ16" i="6"/>
  <c r="AI20" i="6"/>
  <c r="AK19" i="6"/>
  <c r="AO18" i="6"/>
  <c r="AO17" i="6"/>
  <c r="AS16" i="6"/>
  <c r="AM15" i="6"/>
  <c r="AQ14" i="6"/>
  <c r="AO13" i="6"/>
  <c r="AT12" i="6"/>
  <c r="AS11" i="6"/>
  <c r="AM10" i="6"/>
  <c r="AJ9" i="6"/>
  <c r="AO8" i="6"/>
  <c r="AI7" i="6"/>
  <c r="AO6" i="6"/>
  <c r="AN5" i="6"/>
  <c r="AS4" i="6"/>
  <c r="AK3" i="6"/>
  <c r="AL8" i="6"/>
  <c r="AJ4" i="6"/>
  <c r="AK4" i="6"/>
  <c r="AM20" i="6"/>
  <c r="AR13" i="6"/>
  <c r="AO20" i="6"/>
  <c r="AH19" i="6"/>
  <c r="AI18" i="6"/>
  <c r="AK17" i="6"/>
  <c r="AT16" i="6"/>
  <c r="AH15" i="6"/>
  <c r="AO14" i="6"/>
  <c r="AJ13" i="6"/>
  <c r="AO12" i="6"/>
  <c r="AH11" i="6"/>
  <c r="AJ10" i="6"/>
  <c r="AL9" i="6"/>
  <c r="AQ8" i="6"/>
  <c r="AH7" i="6"/>
  <c r="AJ6" i="6"/>
  <c r="AI5" i="6"/>
  <c r="AT4" i="6"/>
  <c r="AH3" i="6"/>
  <c r="AQ17" i="6"/>
  <c r="AR8" i="6"/>
  <c r="AR9" i="6"/>
  <c r="AR4" i="6"/>
  <c r="AJ20" i="6"/>
  <c r="AS19" i="6"/>
  <c r="AQ18" i="6"/>
  <c r="AI17" i="6"/>
  <c r="AM16" i="6"/>
  <c r="AT15" i="6"/>
  <c r="AT14" i="6"/>
  <c r="AK13" i="6"/>
  <c r="AL12" i="6"/>
  <c r="AO11" i="6"/>
  <c r="AH10" i="6"/>
  <c r="AS9" i="6"/>
  <c r="AM8" i="6"/>
  <c r="AQ7" i="6"/>
  <c r="AH6" i="6"/>
  <c r="AL5" i="6"/>
  <c r="AO4" i="6"/>
  <c r="AI3" i="6"/>
  <c r="AR17" i="6"/>
  <c r="AR5" i="6"/>
  <c r="H35" i="8" l="1"/>
  <c r="O43" i="11"/>
  <c r="R42" i="11"/>
  <c r="P44" i="11"/>
  <c r="J41" i="11"/>
  <c r="L41" i="11"/>
  <c r="M41" i="11"/>
  <c r="Q44" i="11"/>
  <c r="BE42" i="3"/>
  <c r="BD41" i="3"/>
  <c r="K48" i="10"/>
  <c r="N47" i="10"/>
  <c r="AO39" i="3"/>
  <c r="BB38" i="3"/>
  <c r="C36" i="8" s="1"/>
  <c r="P36" i="8" s="1"/>
  <c r="AM37" i="3"/>
  <c r="AH37" i="3"/>
  <c r="AN37" i="3"/>
  <c r="AD37" i="3"/>
  <c r="AJ37" i="3"/>
  <c r="AI37" i="3"/>
  <c r="AG37" i="3"/>
  <c r="AE37" i="3"/>
  <c r="AF37" i="3"/>
  <c r="AC37" i="3"/>
  <c r="AK37" i="3"/>
  <c r="AL37" i="3"/>
  <c r="AY40" i="3"/>
  <c r="AU40" i="6"/>
  <c r="AV41" i="6"/>
  <c r="H36" i="8" l="1"/>
  <c r="M35" i="8"/>
  <c r="K35" i="8"/>
  <c r="L35" i="8"/>
  <c r="N35" i="8"/>
  <c r="I35" i="8"/>
  <c r="J35" i="8"/>
  <c r="J42" i="11"/>
  <c r="M42" i="11"/>
  <c r="L42" i="11"/>
  <c r="K42" i="11"/>
  <c r="Q45" i="11"/>
  <c r="P45" i="11"/>
  <c r="O44" i="11"/>
  <c r="R43" i="11"/>
  <c r="AB38" i="3"/>
  <c r="BE43" i="3"/>
  <c r="BD42" i="3"/>
  <c r="K49" i="10"/>
  <c r="N48" i="10"/>
  <c r="AY41" i="3"/>
  <c r="AM38" i="3"/>
  <c r="AC38" i="3"/>
  <c r="AH38" i="3"/>
  <c r="AG38" i="3"/>
  <c r="AJ38" i="3"/>
  <c r="AI38" i="3"/>
  <c r="AK38" i="3"/>
  <c r="AN38" i="3"/>
  <c r="AF38" i="3"/>
  <c r="AE38" i="3"/>
  <c r="AD38" i="3"/>
  <c r="AL38" i="3"/>
  <c r="AO40" i="3"/>
  <c r="BB39" i="3"/>
  <c r="C37" i="8" s="1"/>
  <c r="P37" i="8" s="1"/>
  <c r="AB39" i="3"/>
  <c r="AV42" i="6"/>
  <c r="AU41" i="6"/>
  <c r="H37" i="8" l="1"/>
  <c r="N36" i="8"/>
  <c r="M36" i="8"/>
  <c r="K36" i="8"/>
  <c r="L36" i="8"/>
  <c r="I36" i="8"/>
  <c r="J36" i="8"/>
  <c r="J43" i="11"/>
  <c r="L43" i="11"/>
  <c r="M43" i="11"/>
  <c r="O45" i="11"/>
  <c r="R44" i="11"/>
  <c r="K44" i="11"/>
  <c r="P46" i="11"/>
  <c r="K43" i="11"/>
  <c r="Q46" i="11"/>
  <c r="BE44" i="3"/>
  <c r="BD43" i="3"/>
  <c r="K50" i="10"/>
  <c r="N49" i="10"/>
  <c r="AM39" i="3"/>
  <c r="AK39" i="3"/>
  <c r="AH39" i="3"/>
  <c r="AD39" i="3"/>
  <c r="AG39" i="3"/>
  <c r="AJ39" i="3"/>
  <c r="AN39" i="3"/>
  <c r="AC39" i="3"/>
  <c r="AI39" i="3"/>
  <c r="AE39" i="3"/>
  <c r="AF39" i="3"/>
  <c r="AL39" i="3"/>
  <c r="AO41" i="3"/>
  <c r="BB40" i="3"/>
  <c r="C38" i="8" s="1"/>
  <c r="P38" i="8" s="1"/>
  <c r="AY42" i="3"/>
  <c r="AU42" i="6"/>
  <c r="AV43" i="6"/>
  <c r="H38" i="8" l="1"/>
  <c r="L37" i="8"/>
  <c r="K37" i="8"/>
  <c r="M37" i="8"/>
  <c r="N37" i="8"/>
  <c r="I37" i="8"/>
  <c r="J37" i="8"/>
  <c r="P47" i="11"/>
  <c r="Q47" i="11"/>
  <c r="J44" i="11"/>
  <c r="M44" i="11"/>
  <c r="L44" i="11"/>
  <c r="O46" i="11"/>
  <c r="R45" i="11"/>
  <c r="K45" i="11" s="1"/>
  <c r="BE45" i="3"/>
  <c r="BD45" i="3" s="1"/>
  <c r="BD44" i="3"/>
  <c r="AB40" i="3"/>
  <c r="N50" i="10"/>
  <c r="K51" i="10"/>
  <c r="AY43" i="3"/>
  <c r="AK40" i="3"/>
  <c r="AM40" i="3"/>
  <c r="AN40" i="3"/>
  <c r="AJ40" i="3"/>
  <c r="AE40" i="3"/>
  <c r="AG40" i="3"/>
  <c r="AH40" i="3"/>
  <c r="AC40" i="3"/>
  <c r="AF40" i="3"/>
  <c r="AD40" i="3"/>
  <c r="AI40" i="3"/>
  <c r="AL40" i="3"/>
  <c r="AO42" i="3"/>
  <c r="BB41" i="3"/>
  <c r="C39" i="8" s="1"/>
  <c r="P39" i="8" s="1"/>
  <c r="AB41" i="3"/>
  <c r="AV44" i="6"/>
  <c r="AU43" i="6"/>
  <c r="H39" i="8" l="1"/>
  <c r="N38" i="8"/>
  <c r="K38" i="8"/>
  <c r="L38" i="8"/>
  <c r="M38" i="8"/>
  <c r="I38" i="8"/>
  <c r="J38" i="8"/>
  <c r="J45" i="11"/>
  <c r="L45" i="11"/>
  <c r="M45" i="11"/>
  <c r="O47" i="11"/>
  <c r="R46" i="11"/>
  <c r="K46" i="11" s="1"/>
  <c r="Q48" i="11"/>
  <c r="P48" i="11"/>
  <c r="K52" i="10"/>
  <c r="N51" i="10"/>
  <c r="AM41" i="3"/>
  <c r="AH41" i="3"/>
  <c r="AJ41" i="3"/>
  <c r="AN41" i="3"/>
  <c r="AI41" i="3"/>
  <c r="AG41" i="3"/>
  <c r="AK41" i="3"/>
  <c r="AD41" i="3"/>
  <c r="AC41" i="3"/>
  <c r="AF41" i="3"/>
  <c r="AE41" i="3"/>
  <c r="AL41" i="3"/>
  <c r="AO43" i="3"/>
  <c r="BB42" i="3"/>
  <c r="C40" i="8" s="1"/>
  <c r="P40" i="8" s="1"/>
  <c r="AB42" i="3"/>
  <c r="AY44" i="3"/>
  <c r="AV45" i="6"/>
  <c r="AU44" i="6"/>
  <c r="H40" i="8" l="1"/>
  <c r="N39" i="8"/>
  <c r="L39" i="8"/>
  <c r="K39" i="8"/>
  <c r="M39" i="8"/>
  <c r="I39" i="8"/>
  <c r="J39" i="8"/>
  <c r="Q49" i="11"/>
  <c r="P49" i="11"/>
  <c r="J46" i="11"/>
  <c r="L46" i="11"/>
  <c r="M46" i="11"/>
  <c r="O48" i="11"/>
  <c r="R47" i="11"/>
  <c r="K47" i="11" s="1"/>
  <c r="N52" i="10"/>
  <c r="K53" i="10"/>
  <c r="AY45" i="3"/>
  <c r="AO44" i="3"/>
  <c r="BB43" i="3"/>
  <c r="C41" i="8" s="1"/>
  <c r="P41" i="8" s="1"/>
  <c r="AB43" i="3"/>
  <c r="AK42" i="3"/>
  <c r="AM42" i="3"/>
  <c r="AD42" i="3"/>
  <c r="AC42" i="3"/>
  <c r="AN42" i="3"/>
  <c r="AI42" i="3"/>
  <c r="AH42" i="3"/>
  <c r="AF42" i="3"/>
  <c r="AG42" i="3"/>
  <c r="AJ42" i="3"/>
  <c r="AE42" i="3"/>
  <c r="AL42" i="3"/>
  <c r="AU45" i="6"/>
  <c r="AV46" i="6"/>
  <c r="H41" i="8" l="1"/>
  <c r="N40" i="8"/>
  <c r="M40" i="8"/>
  <c r="K40" i="8"/>
  <c r="L40" i="8"/>
  <c r="I40" i="8"/>
  <c r="J40" i="8"/>
  <c r="O49" i="11"/>
  <c r="R48" i="11"/>
  <c r="K48" i="11" s="1"/>
  <c r="J47" i="11"/>
  <c r="M47" i="11"/>
  <c r="L47" i="11"/>
  <c r="P50" i="11"/>
  <c r="Q50" i="11"/>
  <c r="N53" i="10"/>
  <c r="K54" i="10"/>
  <c r="AF43" i="3"/>
  <c r="AK43" i="3"/>
  <c r="AM43" i="3"/>
  <c r="AN43" i="3"/>
  <c r="AD43" i="3"/>
  <c r="AE43" i="3"/>
  <c r="AI43" i="3"/>
  <c r="AJ43" i="3"/>
  <c r="AH43" i="3"/>
  <c r="AC43" i="3"/>
  <c r="AG43" i="3"/>
  <c r="AL43" i="3"/>
  <c r="AO45" i="3"/>
  <c r="BB44" i="3"/>
  <c r="C42" i="8" s="1"/>
  <c r="P42" i="8" s="1"/>
  <c r="AU46" i="6"/>
  <c r="H42" i="8" l="1"/>
  <c r="N41" i="8"/>
  <c r="L41" i="8"/>
  <c r="M41" i="8"/>
  <c r="K41" i="8"/>
  <c r="I41" i="8"/>
  <c r="J41" i="8"/>
  <c r="P51" i="11"/>
  <c r="J48" i="11"/>
  <c r="M48" i="11"/>
  <c r="L48" i="11"/>
  <c r="O50" i="11"/>
  <c r="R49" i="11"/>
  <c r="K49" i="11"/>
  <c r="Q51" i="11"/>
  <c r="AB44" i="3"/>
  <c r="N54" i="10"/>
  <c r="K55" i="10"/>
  <c r="AM44" i="3"/>
  <c r="AK44" i="3"/>
  <c r="AE44" i="3"/>
  <c r="AJ44" i="3"/>
  <c r="AN44" i="3"/>
  <c r="AG44" i="3"/>
  <c r="AD44" i="3"/>
  <c r="AH44" i="3"/>
  <c r="AI44" i="3"/>
  <c r="AF44" i="3"/>
  <c r="AC44" i="3"/>
  <c r="AL44" i="3"/>
  <c r="BB45" i="3"/>
  <c r="C43" i="8" s="1"/>
  <c r="P43" i="8" s="1"/>
  <c r="AB45" i="3"/>
  <c r="P44" i="8" l="1"/>
  <c r="H43" i="8"/>
  <c r="M42" i="8"/>
  <c r="L42" i="8"/>
  <c r="K42" i="8"/>
  <c r="N42" i="8"/>
  <c r="I42" i="8"/>
  <c r="J42" i="8"/>
  <c r="Q52" i="11"/>
  <c r="J49" i="11"/>
  <c r="L49" i="11"/>
  <c r="M49" i="11"/>
  <c r="O51" i="11"/>
  <c r="R50" i="11"/>
  <c r="P52" i="11"/>
  <c r="K56" i="10"/>
  <c r="N55" i="10"/>
  <c r="AK45" i="3"/>
  <c r="AM45" i="3"/>
  <c r="AG45" i="3"/>
  <c r="AF45" i="3"/>
  <c r="AN45" i="3"/>
  <c r="AE45" i="3"/>
  <c r="AH45" i="3"/>
  <c r="AD45" i="3"/>
  <c r="AI45" i="3"/>
  <c r="AC45" i="3"/>
  <c r="AJ45" i="3"/>
  <c r="AL45" i="3"/>
  <c r="K43" i="8" l="1"/>
  <c r="N43" i="8"/>
  <c r="L43" i="8"/>
  <c r="M43" i="8"/>
  <c r="I43" i="8"/>
  <c r="J43" i="8"/>
  <c r="P45" i="8"/>
  <c r="H44" i="8"/>
  <c r="J44" i="8" s="1"/>
  <c r="J50" i="11"/>
  <c r="L50" i="11"/>
  <c r="M50" i="11"/>
  <c r="P53" i="11"/>
  <c r="K50" i="11"/>
  <c r="O52" i="11"/>
  <c r="R51" i="11"/>
  <c r="Q53" i="11"/>
  <c r="K57" i="10"/>
  <c r="N56" i="10"/>
  <c r="M44" i="8" l="1"/>
  <c r="L44" i="8"/>
  <c r="N44" i="8"/>
  <c r="K44" i="8"/>
  <c r="I44" i="8"/>
  <c r="P46" i="8"/>
  <c r="H45" i="8"/>
  <c r="Q54" i="11"/>
  <c r="J51" i="11"/>
  <c r="M51" i="11"/>
  <c r="L51" i="11"/>
  <c r="K51" i="11"/>
  <c r="O53" i="11"/>
  <c r="R52" i="11"/>
  <c r="K52" i="11" s="1"/>
  <c r="P54" i="11"/>
  <c r="K58" i="10"/>
  <c r="N57" i="10"/>
  <c r="K45" i="8" l="1"/>
  <c r="N45" i="8"/>
  <c r="L45" i="8"/>
  <c r="M45" i="8"/>
  <c r="I45" i="8"/>
  <c r="P47" i="8"/>
  <c r="H46" i="8"/>
  <c r="J45" i="8"/>
  <c r="P55" i="11"/>
  <c r="J52" i="11"/>
  <c r="L52" i="11"/>
  <c r="M52" i="11"/>
  <c r="O54" i="11"/>
  <c r="R53" i="11"/>
  <c r="K53" i="11"/>
  <c r="Q55" i="11"/>
  <c r="N58" i="10"/>
  <c r="K59" i="10"/>
  <c r="M46" i="8" l="1"/>
  <c r="L46" i="8"/>
  <c r="N46" i="8"/>
  <c r="K46" i="8"/>
  <c r="I46" i="8"/>
  <c r="J46" i="8"/>
  <c r="P48" i="8"/>
  <c r="H47" i="8"/>
  <c r="Q56" i="11"/>
  <c r="J53" i="11"/>
  <c r="M53" i="11"/>
  <c r="L53" i="11"/>
  <c r="O55" i="11"/>
  <c r="R54" i="11"/>
  <c r="P56" i="11"/>
  <c r="K60" i="10"/>
  <c r="N59" i="10"/>
  <c r="K47" i="8" l="1"/>
  <c r="L47" i="8"/>
  <c r="M47" i="8"/>
  <c r="N47" i="8"/>
  <c r="I47" i="8"/>
  <c r="P49" i="8"/>
  <c r="H48" i="8"/>
  <c r="J48" i="8" s="1"/>
  <c r="J47" i="8"/>
  <c r="P57" i="11"/>
  <c r="J54" i="11"/>
  <c r="L54" i="11"/>
  <c r="M54" i="11"/>
  <c r="O56" i="11"/>
  <c r="R55" i="11"/>
  <c r="K54" i="11"/>
  <c r="Q57" i="11"/>
  <c r="K61" i="10"/>
  <c r="N60" i="10"/>
  <c r="P50" i="8" l="1"/>
  <c r="H49" i="8"/>
  <c r="L48" i="8"/>
  <c r="M48" i="8"/>
  <c r="N48" i="8"/>
  <c r="K48" i="8"/>
  <c r="I48" i="8"/>
  <c r="Q58" i="11"/>
  <c r="J55" i="11"/>
  <c r="L55" i="11"/>
  <c r="M55" i="11"/>
  <c r="K55" i="11"/>
  <c r="O57" i="11"/>
  <c r="R56" i="11"/>
  <c r="K56" i="11" s="1"/>
  <c r="P58" i="11"/>
  <c r="K62" i="10"/>
  <c r="N61" i="10"/>
  <c r="K49" i="8" l="1"/>
  <c r="L49" i="8"/>
  <c r="N49" i="8"/>
  <c r="M49" i="8"/>
  <c r="I49" i="8"/>
  <c r="J49" i="8"/>
  <c r="P51" i="8"/>
  <c r="H50" i="8"/>
  <c r="P59" i="11"/>
  <c r="J56" i="11"/>
  <c r="L56" i="11"/>
  <c r="M56" i="11"/>
  <c r="O58" i="11"/>
  <c r="R57" i="11"/>
  <c r="Q59" i="11"/>
  <c r="N62" i="10"/>
  <c r="K63" i="10"/>
  <c r="N63" i="10" s="1"/>
  <c r="L50" i="8" l="1"/>
  <c r="N50" i="8"/>
  <c r="K50" i="8"/>
  <c r="M50" i="8"/>
  <c r="I50" i="8"/>
  <c r="J50" i="8"/>
  <c r="P52" i="8"/>
  <c r="H51" i="8"/>
  <c r="Q60" i="11"/>
  <c r="J57" i="11"/>
  <c r="M57" i="11"/>
  <c r="L57" i="11"/>
  <c r="K57" i="11"/>
  <c r="O59" i="11"/>
  <c r="R58" i="11"/>
  <c r="K58" i="11"/>
  <c r="P60" i="11"/>
  <c r="BJ22" i="6"/>
  <c r="BJ21" i="6"/>
  <c r="AJ21" i="6" s="1"/>
  <c r="AM22" i="6" l="1"/>
  <c r="BI23" i="6"/>
  <c r="M51" i="8"/>
  <c r="K51" i="8"/>
  <c r="L51" i="8"/>
  <c r="N51" i="8"/>
  <c r="I51" i="8"/>
  <c r="J51" i="8"/>
  <c r="P53" i="8"/>
  <c r="H52" i="8"/>
  <c r="P61" i="11"/>
  <c r="J58" i="11"/>
  <c r="L58" i="11"/>
  <c r="M58" i="11"/>
  <c r="O60" i="11"/>
  <c r="R59" i="11"/>
  <c r="K59" i="11"/>
  <c r="Q61" i="11"/>
  <c r="AS22" i="6"/>
  <c r="AJ22" i="6"/>
  <c r="AT21" i="6"/>
  <c r="AN22" i="6"/>
  <c r="AR21" i="6"/>
  <c r="AR22" i="6"/>
  <c r="AS21" i="6"/>
  <c r="AF22" i="6"/>
  <c r="AH21" i="6"/>
  <c r="AI22" i="6"/>
  <c r="AK21" i="6"/>
  <c r="AQ22" i="6"/>
  <c r="AK22" i="6"/>
  <c r="AP22" i="6"/>
  <c r="AG22" i="6"/>
  <c r="AO21" i="6"/>
  <c r="AO22" i="6"/>
  <c r="AQ21" i="6"/>
  <c r="AH22" i="6"/>
  <c r="AI21" i="6"/>
  <c r="AL22" i="6"/>
  <c r="AF21" i="6"/>
  <c r="AL21" i="6"/>
  <c r="AM21" i="6"/>
  <c r="AG21" i="6"/>
  <c r="AN21" i="6"/>
  <c r="AP21" i="6"/>
  <c r="AT22" i="6"/>
  <c r="K52" i="8" l="1"/>
  <c r="N52" i="8"/>
  <c r="M52" i="8"/>
  <c r="L52" i="8"/>
  <c r="I52" i="8"/>
  <c r="J52" i="8"/>
  <c r="P54" i="8"/>
  <c r="H53" i="8"/>
  <c r="O61" i="11"/>
  <c r="R60" i="11"/>
  <c r="Q62" i="11"/>
  <c r="J59" i="11"/>
  <c r="M59" i="11"/>
  <c r="L59" i="11"/>
  <c r="P62" i="11"/>
  <c r="M53" i="8" l="1"/>
  <c r="N53" i="8"/>
  <c r="K53" i="8"/>
  <c r="L53" i="8"/>
  <c r="I53" i="8"/>
  <c r="J53" i="8"/>
  <c r="P55" i="8"/>
  <c r="H54" i="8"/>
  <c r="P63" i="11"/>
  <c r="Q63" i="11"/>
  <c r="J60" i="11"/>
  <c r="L60" i="11"/>
  <c r="M60" i="11"/>
  <c r="K60" i="11"/>
  <c r="O62" i="11"/>
  <c r="R61" i="11"/>
  <c r="K61" i="11"/>
  <c r="N54" i="8" l="1"/>
  <c r="K54" i="8"/>
  <c r="L54" i="8"/>
  <c r="M54" i="8"/>
  <c r="I54" i="8"/>
  <c r="J54" i="8"/>
  <c r="P56" i="8"/>
  <c r="H55" i="8"/>
  <c r="J61" i="11"/>
  <c r="M61" i="11"/>
  <c r="L61" i="11"/>
  <c r="O63" i="11"/>
  <c r="R62" i="11"/>
  <c r="K62" i="11"/>
  <c r="M55" i="8" l="1"/>
  <c r="L55" i="8"/>
  <c r="N55" i="8"/>
  <c r="K55" i="8"/>
  <c r="I55" i="8"/>
  <c r="J55" i="8"/>
  <c r="P57" i="8"/>
  <c r="H56" i="8"/>
  <c r="J62" i="11"/>
  <c r="L62" i="11"/>
  <c r="M62" i="11"/>
  <c r="R63" i="11"/>
  <c r="K56" i="8" l="1"/>
  <c r="N56" i="8"/>
  <c r="L56" i="8"/>
  <c r="M56" i="8"/>
  <c r="I56" i="8"/>
  <c r="J56" i="8"/>
  <c r="P58" i="8"/>
  <c r="H57" i="8"/>
  <c r="J63" i="11"/>
  <c r="L63" i="11"/>
  <c r="M63" i="11"/>
  <c r="K63" i="11"/>
  <c r="P59" i="8" l="1"/>
  <c r="H58" i="8"/>
  <c r="N57" i="8"/>
  <c r="L57" i="8"/>
  <c r="M57" i="8"/>
  <c r="K57" i="8"/>
  <c r="I57" i="8"/>
  <c r="J57" i="8"/>
  <c r="L58" i="8" l="1"/>
  <c r="K58" i="8"/>
  <c r="N58" i="8"/>
  <c r="M58" i="8"/>
  <c r="I58" i="8"/>
  <c r="J58" i="8"/>
  <c r="P60" i="8"/>
  <c r="H59" i="8"/>
  <c r="M59" i="8" l="1"/>
  <c r="N59" i="8"/>
  <c r="L59" i="8"/>
  <c r="K59" i="8"/>
  <c r="I59" i="8"/>
  <c r="J59" i="8"/>
  <c r="P61" i="8"/>
  <c r="H60" i="8"/>
  <c r="BI24" i="6"/>
  <c r="BI25" i="6"/>
  <c r="BI26" i="6" s="1"/>
  <c r="BH23" i="6"/>
  <c r="BH24" i="6" s="1"/>
  <c r="L60" i="8" l="1"/>
  <c r="N60" i="8"/>
  <c r="K60" i="8"/>
  <c r="M60" i="8"/>
  <c r="I60" i="8"/>
  <c r="J60" i="8"/>
  <c r="P62" i="8"/>
  <c r="H61" i="8"/>
  <c r="BH25" i="6"/>
  <c r="BJ24" i="6"/>
  <c r="BI27" i="6"/>
  <c r="BJ23" i="6"/>
  <c r="AS23" i="6" s="1"/>
  <c r="N61" i="8" l="1"/>
  <c r="K61" i="8"/>
  <c r="L61" i="8"/>
  <c r="M61" i="8"/>
  <c r="I61" i="8"/>
  <c r="J61" i="8"/>
  <c r="P63" i="8"/>
  <c r="H62" i="8"/>
  <c r="AH23" i="6"/>
  <c r="AM23" i="6"/>
  <c r="AP23" i="6"/>
  <c r="AR23" i="6"/>
  <c r="AI23" i="6"/>
  <c r="AG23" i="6"/>
  <c r="AL23" i="6"/>
  <c r="AF23" i="6"/>
  <c r="AQ23" i="6"/>
  <c r="AN23" i="6"/>
  <c r="AO23" i="6"/>
  <c r="AJ23" i="6"/>
  <c r="AK23" i="6"/>
  <c r="BI28" i="6"/>
  <c r="AO24" i="6"/>
  <c r="AM24" i="6"/>
  <c r="AH24" i="6"/>
  <c r="AN24" i="6"/>
  <c r="AT24" i="6"/>
  <c r="AR24" i="6"/>
  <c r="AF24" i="6"/>
  <c r="AJ24" i="6"/>
  <c r="AG24" i="6"/>
  <c r="AQ24" i="6"/>
  <c r="AP24" i="6"/>
  <c r="AK24" i="6"/>
  <c r="AL24" i="6"/>
  <c r="AI24" i="6"/>
  <c r="AS24" i="6"/>
  <c r="BH26" i="6"/>
  <c r="BJ25" i="6"/>
  <c r="AS25" i="6" s="1"/>
  <c r="M62" i="8" l="1"/>
  <c r="N62" i="8"/>
  <c r="K62" i="8"/>
  <c r="L62" i="8"/>
  <c r="I62" i="8"/>
  <c r="J62" i="8"/>
  <c r="H63" i="8"/>
  <c r="AL25" i="6"/>
  <c r="AG25" i="6"/>
  <c r="AN25" i="6"/>
  <c r="AR25" i="6"/>
  <c r="AO25" i="6"/>
  <c r="AM25" i="6"/>
  <c r="AK25" i="6"/>
  <c r="AJ25" i="6"/>
  <c r="AP25" i="6"/>
  <c r="AF25" i="6"/>
  <c r="AQ25" i="6"/>
  <c r="AH25" i="6"/>
  <c r="AI25" i="6"/>
  <c r="AT25" i="6"/>
  <c r="BH27" i="6"/>
  <c r="BJ26" i="6"/>
  <c r="AS26" i="6"/>
  <c r="BI29" i="6"/>
  <c r="K63" i="8" l="1"/>
  <c r="N63" i="8"/>
  <c r="M63" i="8"/>
  <c r="L63" i="8"/>
  <c r="I63" i="8"/>
  <c r="J63" i="8"/>
  <c r="BI30" i="6"/>
  <c r="AO26" i="6"/>
  <c r="AP26" i="6"/>
  <c r="AJ26" i="6"/>
  <c r="AM26" i="6"/>
  <c r="AQ26" i="6"/>
  <c r="AN26" i="6"/>
  <c r="AG26" i="6"/>
  <c r="AH26" i="6"/>
  <c r="AF26" i="6"/>
  <c r="AI26" i="6"/>
  <c r="AK26" i="6"/>
  <c r="AL26" i="6"/>
  <c r="AR26" i="6"/>
  <c r="AT26" i="6"/>
  <c r="BJ27" i="6"/>
  <c r="BH28" i="6"/>
  <c r="AS27" i="6"/>
  <c r="BJ28" i="6" l="1"/>
  <c r="BH29" i="6"/>
  <c r="AS28" i="6"/>
  <c r="AI27" i="6"/>
  <c r="AK27" i="6"/>
  <c r="AQ27" i="6"/>
  <c r="AN27" i="6"/>
  <c r="AP27" i="6"/>
  <c r="AO27" i="6"/>
  <c r="AR27" i="6"/>
  <c r="AM27" i="6"/>
  <c r="AL27" i="6"/>
  <c r="AH27" i="6"/>
  <c r="AF27" i="6"/>
  <c r="AJ27" i="6"/>
  <c r="AG27" i="6"/>
  <c r="AT27" i="6"/>
  <c r="BI31" i="6"/>
  <c r="BI32" i="6" l="1"/>
  <c r="BJ29" i="6"/>
  <c r="AS29" i="6"/>
  <c r="BH30" i="6"/>
  <c r="AM28" i="6"/>
  <c r="AL28" i="6"/>
  <c r="AR28" i="6"/>
  <c r="AJ28" i="6"/>
  <c r="AF28" i="6"/>
  <c r="AO28" i="6"/>
  <c r="AK28" i="6"/>
  <c r="AN28" i="6"/>
  <c r="AG28" i="6"/>
  <c r="AI28" i="6"/>
  <c r="AQ28" i="6"/>
  <c r="AP28" i="6"/>
  <c r="AH28" i="6"/>
  <c r="AT28" i="6"/>
  <c r="BJ30" i="6" l="1"/>
  <c r="BH31" i="6"/>
  <c r="AJ29" i="6"/>
  <c r="AO29" i="6"/>
  <c r="AM29" i="6"/>
  <c r="AN29" i="6"/>
  <c r="AQ29" i="6"/>
  <c r="AK29" i="6"/>
  <c r="AL29" i="6"/>
  <c r="AR29" i="6"/>
  <c r="AP29" i="6"/>
  <c r="AI29" i="6"/>
  <c r="AF29" i="6"/>
  <c r="AG29" i="6"/>
  <c r="AH29" i="6"/>
  <c r="AT29" i="6"/>
  <c r="BI33" i="6"/>
  <c r="BI34" i="6" l="1"/>
  <c r="BH32" i="6"/>
  <c r="BJ31" i="6"/>
  <c r="AS31" i="6"/>
  <c r="AP30" i="6"/>
  <c r="AO30" i="6"/>
  <c r="AQ30" i="6"/>
  <c r="AM30" i="6"/>
  <c r="AR30" i="6"/>
  <c r="AF30" i="6"/>
  <c r="AJ30" i="6"/>
  <c r="AK30" i="6"/>
  <c r="AN30" i="6"/>
  <c r="AH30" i="6"/>
  <c r="AI30" i="6"/>
  <c r="AL30" i="6"/>
  <c r="AG30" i="6"/>
  <c r="AT30" i="6"/>
  <c r="AS30" i="6"/>
  <c r="AH31" i="6" l="1"/>
  <c r="AP31" i="6"/>
  <c r="AN31" i="6"/>
  <c r="AG31" i="6"/>
  <c r="AI31" i="6"/>
  <c r="AF31" i="6"/>
  <c r="AO31" i="6"/>
  <c r="AK31" i="6"/>
  <c r="AJ31" i="6"/>
  <c r="AL31" i="6"/>
  <c r="AR31" i="6"/>
  <c r="AQ31" i="6"/>
  <c r="AM31" i="6"/>
  <c r="AT31" i="6"/>
  <c r="BJ32" i="6"/>
  <c r="BH33" i="6"/>
  <c r="BI35" i="6"/>
  <c r="BI36" i="6" l="1"/>
  <c r="BH34" i="6"/>
  <c r="BJ33" i="6"/>
  <c r="AO32" i="6"/>
  <c r="AM32" i="6"/>
  <c r="AG32" i="6"/>
  <c r="AR32" i="6"/>
  <c r="AQ32" i="6"/>
  <c r="AJ32" i="6"/>
  <c r="AN32" i="6"/>
  <c r="AK32" i="6"/>
  <c r="AL32" i="6"/>
  <c r="AP32" i="6"/>
  <c r="AF32" i="6"/>
  <c r="AH32" i="6"/>
  <c r="AI32" i="6"/>
  <c r="AT32" i="6"/>
  <c r="AS32" i="6"/>
  <c r="AI33" i="6" l="1"/>
  <c r="AK33" i="6"/>
  <c r="AR33" i="6"/>
  <c r="AQ33" i="6"/>
  <c r="AG33" i="6"/>
  <c r="AJ33" i="6"/>
  <c r="AN33" i="6"/>
  <c r="AL33" i="6"/>
  <c r="AM33" i="6"/>
  <c r="AP33" i="6"/>
  <c r="AH33" i="6"/>
  <c r="AF33" i="6"/>
  <c r="AO33" i="6"/>
  <c r="AT33" i="6"/>
  <c r="AS33" i="6"/>
  <c r="BH35" i="6"/>
  <c r="BJ34" i="6"/>
  <c r="BI37" i="6"/>
  <c r="BI38" i="6" l="1"/>
  <c r="AG34" i="6"/>
  <c r="AQ34" i="6"/>
  <c r="AK34" i="6"/>
  <c r="AN34" i="6"/>
  <c r="AR34" i="6"/>
  <c r="AI34" i="6"/>
  <c r="AF34" i="6"/>
  <c r="AL34" i="6"/>
  <c r="AH34" i="6"/>
  <c r="AM34" i="6"/>
  <c r="AO34" i="6"/>
  <c r="AP34" i="6"/>
  <c r="AJ34" i="6"/>
  <c r="AT34" i="6"/>
  <c r="BH36" i="6"/>
  <c r="BJ35" i="6"/>
  <c r="AS34" i="6"/>
  <c r="AM35" i="6" l="1"/>
  <c r="AP35" i="6"/>
  <c r="AI35" i="6"/>
  <c r="AJ35" i="6"/>
  <c r="AH35" i="6"/>
  <c r="AK35" i="6"/>
  <c r="AF35" i="6"/>
  <c r="AR35" i="6"/>
  <c r="AL35" i="6"/>
  <c r="AN35" i="6"/>
  <c r="AQ35" i="6"/>
  <c r="AO35" i="6"/>
  <c r="AG35" i="6"/>
  <c r="AT35" i="6"/>
  <c r="BJ36" i="6"/>
  <c r="BH37" i="6"/>
  <c r="AS35" i="6"/>
  <c r="BI39" i="6"/>
  <c r="BI40" i="6" l="1"/>
  <c r="BH38" i="6"/>
  <c r="BJ37" i="6"/>
  <c r="AP36" i="6"/>
  <c r="AI36" i="6"/>
  <c r="AH36" i="6"/>
  <c r="AJ36" i="6"/>
  <c r="AN36" i="6"/>
  <c r="AR36" i="6"/>
  <c r="AK36" i="6"/>
  <c r="AG36" i="6"/>
  <c r="AL36" i="6"/>
  <c r="AQ36" i="6"/>
  <c r="AO36" i="6"/>
  <c r="AM36" i="6"/>
  <c r="AF36" i="6"/>
  <c r="AT36" i="6"/>
  <c r="AS36" i="6"/>
  <c r="BJ38" i="6" l="1"/>
  <c r="AS38" i="6"/>
  <c r="BH39" i="6"/>
  <c r="AL37" i="6"/>
  <c r="AF37" i="6"/>
  <c r="AJ37" i="6"/>
  <c r="AR37" i="6"/>
  <c r="AH37" i="6"/>
  <c r="AP37" i="6"/>
  <c r="AG37" i="6"/>
  <c r="AO37" i="6"/>
  <c r="AI37" i="6"/>
  <c r="AQ37" i="6"/>
  <c r="AK37" i="6"/>
  <c r="AN37" i="6"/>
  <c r="AM37" i="6"/>
  <c r="AT37" i="6"/>
  <c r="AS37" i="6"/>
  <c r="BI41" i="6"/>
  <c r="BI42" i="6" l="1"/>
  <c r="BH40" i="6"/>
  <c r="BJ39" i="6"/>
  <c r="AK38" i="6"/>
  <c r="AO38" i="6"/>
  <c r="AQ38" i="6"/>
  <c r="AH38" i="6"/>
  <c r="AR38" i="6"/>
  <c r="AN38" i="6"/>
  <c r="AP38" i="6"/>
  <c r="AG38" i="6"/>
  <c r="AM38" i="6"/>
  <c r="AL38" i="6"/>
  <c r="AJ38" i="6"/>
  <c r="AI38" i="6"/>
  <c r="AF38" i="6"/>
  <c r="AT38" i="6"/>
  <c r="AJ39" i="6" l="1"/>
  <c r="AN39" i="6"/>
  <c r="AG39" i="6"/>
  <c r="AL39" i="6"/>
  <c r="AI39" i="6"/>
  <c r="AP39" i="6"/>
  <c r="AF39" i="6"/>
  <c r="AM39" i="6"/>
  <c r="AK39" i="6"/>
  <c r="AH39" i="6"/>
  <c r="AO39" i="6"/>
  <c r="AQ39" i="6"/>
  <c r="AR39" i="6"/>
  <c r="AT39" i="6"/>
  <c r="BJ40" i="6"/>
  <c r="AS40" i="6" s="1"/>
  <c r="BH41" i="6"/>
  <c r="AS39" i="6"/>
  <c r="BI43" i="6"/>
  <c r="BI44" i="6" l="1"/>
  <c r="BH42" i="6"/>
  <c r="BJ41" i="6"/>
  <c r="AM40" i="6"/>
  <c r="AK40" i="6"/>
  <c r="AQ40" i="6"/>
  <c r="AO40" i="6"/>
  <c r="AG40" i="6"/>
  <c r="AL40" i="6"/>
  <c r="AR40" i="6"/>
  <c r="AN40" i="6"/>
  <c r="AF40" i="6"/>
  <c r="AI40" i="6"/>
  <c r="AP40" i="6"/>
  <c r="AH40" i="6"/>
  <c r="AJ40" i="6"/>
  <c r="AT40" i="6"/>
  <c r="AQ41" i="6" l="1"/>
  <c r="AJ41" i="6"/>
  <c r="AH41" i="6"/>
  <c r="AG41" i="6"/>
  <c r="AK41" i="6"/>
  <c r="AM41" i="6"/>
  <c r="AL41" i="6"/>
  <c r="AR41" i="6"/>
  <c r="AI41" i="6"/>
  <c r="AF41" i="6"/>
  <c r="AP41" i="6"/>
  <c r="AO41" i="6"/>
  <c r="AN41" i="6"/>
  <c r="AT41" i="6"/>
  <c r="BH43" i="6"/>
  <c r="BJ42" i="6"/>
  <c r="AS42" i="6" s="1"/>
  <c r="AS41" i="6"/>
  <c r="BI45" i="6"/>
  <c r="BI46" i="6" l="1"/>
  <c r="AH42" i="6"/>
  <c r="AP42" i="6"/>
  <c r="AR42" i="6"/>
  <c r="AN42" i="6"/>
  <c r="AL42" i="6"/>
  <c r="AM42" i="6"/>
  <c r="AG42" i="6"/>
  <c r="AK42" i="6"/>
  <c r="AO42" i="6"/>
  <c r="AJ42" i="6"/>
  <c r="AI42" i="6"/>
  <c r="AQ42" i="6"/>
  <c r="AF42" i="6"/>
  <c r="AT42" i="6"/>
  <c r="BH44" i="6"/>
  <c r="BJ43" i="6"/>
  <c r="AP43" i="6" l="1"/>
  <c r="AK43" i="6"/>
  <c r="AH43" i="6"/>
  <c r="AI43" i="6"/>
  <c r="AJ43" i="6"/>
  <c r="AM43" i="6"/>
  <c r="AG43" i="6"/>
  <c r="AF43" i="6"/>
  <c r="AN43" i="6"/>
  <c r="AL43" i="6"/>
  <c r="AR43" i="6"/>
  <c r="AO43" i="6"/>
  <c r="AQ43" i="6"/>
  <c r="AT43" i="6"/>
  <c r="BH45" i="6"/>
  <c r="BJ44" i="6"/>
  <c r="AS43" i="6"/>
  <c r="AM44" i="6" l="1"/>
  <c r="AG44" i="6"/>
  <c r="AN44" i="6"/>
  <c r="AI44" i="6"/>
  <c r="AP44" i="6"/>
  <c r="AK44" i="6"/>
  <c r="AQ44" i="6"/>
  <c r="AJ44" i="6"/>
  <c r="AF44" i="6"/>
  <c r="AL44" i="6"/>
  <c r="AH44" i="6"/>
  <c r="AO44" i="6"/>
  <c r="AR44" i="6"/>
  <c r="AT44" i="6"/>
  <c r="BJ45" i="6"/>
  <c r="BH46" i="6"/>
  <c r="AS45" i="6"/>
  <c r="AS44" i="6"/>
  <c r="BJ46" i="6" l="1"/>
  <c r="AP45" i="6"/>
  <c r="AI45" i="6"/>
  <c r="AO45" i="6"/>
  <c r="AM45" i="6"/>
  <c r="AH45" i="6"/>
  <c r="AF45" i="6"/>
  <c r="AG45" i="6"/>
  <c r="AQ45" i="6"/>
  <c r="AR45" i="6"/>
  <c r="AK45" i="6"/>
  <c r="AJ45" i="6"/>
  <c r="AN45" i="6"/>
  <c r="AL45" i="6"/>
  <c r="AT45" i="6"/>
  <c r="AO46" i="6" l="1"/>
  <c r="AJ46" i="6"/>
  <c r="AP46" i="6"/>
  <c r="AH46" i="6"/>
  <c r="AQ46" i="6"/>
  <c r="AG46" i="6"/>
  <c r="AM46" i="6"/>
  <c r="AL46" i="6"/>
  <c r="AN46" i="6"/>
  <c r="AR46" i="6"/>
  <c r="AK46" i="6"/>
  <c r="AF46" i="6"/>
  <c r="AI46" i="6"/>
  <c r="AT46" i="6"/>
  <c r="AS46" i="6"/>
</calcChain>
</file>

<file path=xl/comments1.xml><?xml version="1.0" encoding="utf-8"?>
<comments xmlns="http://schemas.openxmlformats.org/spreadsheetml/2006/main">
  <authors>
    <author>Autor</author>
  </authors>
  <commentList>
    <comment ref="A45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aporte 500 reais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A25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aporte de 500 reais em acoes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A2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aporte de 500 reais em hedge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A32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aporte 500 reais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A2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vende bpac, mglu e xpbr31. Poe no caixa</t>
        </r>
      </text>
    </comment>
    <comment ref="BH21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coloquei o caixa como a soma das duas posições que saiu do dia 26</t>
        </r>
      </text>
    </comment>
    <comment ref="BH2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No do fabio esse valor seria 4,67145927752477, mas não parece estar correto pq teria surgido dinheiro do além. Mesmo usando esse valor errado não bate 100%</t>
        </r>
      </text>
    </comment>
  </commentList>
</comments>
</file>

<file path=xl/sharedStrings.xml><?xml version="1.0" encoding="utf-8"?>
<sst xmlns="http://schemas.openxmlformats.org/spreadsheetml/2006/main" count="97" uniqueCount="56">
  <si>
    <t>acao</t>
  </si>
  <si>
    <t>Date</t>
  </si>
  <si>
    <t>VALE3.SA</t>
  </si>
  <si>
    <t>KLBN11.SA</t>
  </si>
  <si>
    <t>MOVI3.SA</t>
  </si>
  <si>
    <t>PNVL3.SA</t>
  </si>
  <si>
    <t>RRRP3.SA</t>
  </si>
  <si>
    <t>TTEN3.SA</t>
  </si>
  <si>
    <t>LAVV3.SA</t>
  </si>
  <si>
    <t>ALSO3.SA</t>
  </si>
  <si>
    <t>YDUQ3.SA</t>
  </si>
  <si>
    <t>TUPY3.SA</t>
  </si>
  <si>
    <t>MGLU3.SA</t>
  </si>
  <si>
    <t>BBAS3.SA</t>
  </si>
  <si>
    <t>caixa</t>
  </si>
  <si>
    <t>BPAC11.SA</t>
  </si>
  <si>
    <t>XPBR31.SA</t>
  </si>
  <si>
    <t>Carteira ações</t>
  </si>
  <si>
    <t>Original</t>
  </si>
  <si>
    <t>Valor carteira</t>
  </si>
  <si>
    <t>LTN 010125</t>
  </si>
  <si>
    <t>LFT 010327</t>
  </si>
  <si>
    <t>NTN-B Princ 150535</t>
  </si>
  <si>
    <t>SPY</t>
  </si>
  <si>
    <t>AAXJ</t>
  </si>
  <si>
    <t>XLU</t>
  </si>
  <si>
    <t>Cota carteira</t>
  </si>
  <si>
    <t>SLV</t>
  </si>
  <si>
    <t>GSG</t>
  </si>
  <si>
    <t>COPX</t>
  </si>
  <si>
    <t>LIT</t>
  </si>
  <si>
    <t>Cota Carteira</t>
  </si>
  <si>
    <t>GLD</t>
  </si>
  <si>
    <t>Valor Carteira</t>
  </si>
  <si>
    <t>timestamp</t>
  </si>
  <si>
    <t>BTC</t>
  </si>
  <si>
    <t>ETH</t>
  </si>
  <si>
    <t>DOT</t>
  </si>
  <si>
    <t>ALGO</t>
  </si>
  <si>
    <t>MATIC</t>
  </si>
  <si>
    <t>rf</t>
  </si>
  <si>
    <t>acao_us</t>
  </si>
  <si>
    <t>commodities</t>
  </si>
  <si>
    <t>valor</t>
  </si>
  <si>
    <t>cripto</t>
  </si>
  <si>
    <t>index</t>
  </si>
  <si>
    <t>Só colocar os dados de preço para cada aba de ativo e puxar as formulas pra baixo. Na aba Cotização é só colocar as novas linhas  de datas e puxar as formulas pra baixo</t>
  </si>
  <si>
    <t>Alterações de carteira tem que ser feitas na linha de data em que ocorrem. É mais complexo, precisa entender o que está acontecendo</t>
  </si>
  <si>
    <t>original rf</t>
  </si>
  <si>
    <t>original acao</t>
  </si>
  <si>
    <t>original acao_us</t>
  </si>
  <si>
    <t>original commodities</t>
  </si>
  <si>
    <t>original valor</t>
  </si>
  <si>
    <t>original cripto</t>
  </si>
  <si>
    <t>original index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</si>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</sst>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R$&quot;\ * #,##0.00_-;\-&quot;R$&quot;\ * #,##0.00_-;_-&quot;R$&quot;\ * &quot;-&quot;??_-;_-@_-"/>
    <numFmt numFmtId="164" formatCode="yyyy\-mm\-dd"/>
    <numFmt numFmtId="165" formatCode="yyyy\-mm\-dd\ hh:mm:ss"/>
    <numFmt numFmtId="166" formatCode="0.0%"/>
    <numFmt numFmtId="167" formatCode="0.00000"/>
    <numFmt numFmtId="168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9" fontId="0" fillId="0" borderId="0" xfId="0" applyNumberFormat="1"/>
    <xf numFmtId="14" fontId="0" fillId="0" borderId="0" xfId="0" applyNumberFormat="1"/>
    <xf numFmtId="166" fontId="0" fillId="0" borderId="0" xfId="0" applyNumberFormat="1"/>
    <xf numFmtId="166" fontId="0" fillId="0" borderId="0" xfId="2" applyNumberFormat="1" applyFont="1"/>
    <xf numFmtId="0" fontId="0" fillId="0" borderId="0" xfId="0"/>
    <xf numFmtId="0" fontId="0" fillId="0" borderId="0" xfId="0"/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0" fillId="0" borderId="0" xfId="0" applyFill="1"/>
    <xf numFmtId="166" fontId="0" fillId="0" borderId="0" xfId="2" applyNumberFormat="1" applyFont="1" applyFill="1"/>
    <xf numFmtId="165" fontId="2" fillId="2" borderId="1" xfId="0" applyNumberFormat="1" applyFont="1" applyFill="1" applyBorder="1" applyAlignment="1">
      <alignment horizontal="center" vertical="top"/>
    </xf>
    <xf numFmtId="0" fontId="0" fillId="2" borderId="0" xfId="0" applyFill="1"/>
    <xf numFmtId="166" fontId="0" fillId="2" borderId="0" xfId="2" applyNumberFormat="1" applyFont="1" applyFill="1"/>
    <xf numFmtId="0" fontId="0" fillId="3" borderId="0" xfId="0" applyFill="1"/>
    <xf numFmtId="44" fontId="0" fillId="0" borderId="0" xfId="1" applyFont="1"/>
    <xf numFmtId="44" fontId="0" fillId="0" borderId="0" xfId="0" applyNumberFormat="1"/>
    <xf numFmtId="0" fontId="0" fillId="0" borderId="0" xfId="0" applyFont="1"/>
    <xf numFmtId="0" fontId="0" fillId="5" borderId="0" xfId="0" applyFont="1" applyFill="1"/>
    <xf numFmtId="0" fontId="2" fillId="5" borderId="0" xfId="0" applyFont="1" applyFill="1"/>
    <xf numFmtId="167" fontId="0" fillId="5" borderId="0" xfId="0" applyNumberFormat="1" applyFill="1"/>
    <xf numFmtId="0" fontId="0" fillId="0" borderId="0" xfId="0"/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0" fillId="5" borderId="0" xfId="0" applyFill="1"/>
    <xf numFmtId="0" fontId="0" fillId="4" borderId="0" xfId="0" applyFill="1"/>
    <xf numFmtId="0" fontId="0" fillId="6" borderId="0" xfId="0" applyFill="1"/>
    <xf numFmtId="166" fontId="0" fillId="6" borderId="0" xfId="2" applyNumberFormat="1" applyFont="1" applyFill="1"/>
    <xf numFmtId="0" fontId="0" fillId="6" borderId="0" xfId="0" applyFont="1" applyFill="1"/>
    <xf numFmtId="44" fontId="0" fillId="6" borderId="0" xfId="0" applyNumberFormat="1" applyFill="1"/>
    <xf numFmtId="44" fontId="0" fillId="6" borderId="0" xfId="1" applyFont="1" applyFill="1"/>
    <xf numFmtId="14" fontId="2" fillId="0" borderId="1" xfId="0" applyNumberFormat="1" applyFont="1" applyBorder="1" applyAlignment="1">
      <alignment horizontal="center" vertical="top"/>
    </xf>
    <xf numFmtId="0" fontId="2" fillId="4" borderId="0" xfId="0" applyFont="1" applyFill="1"/>
    <xf numFmtId="167" fontId="0" fillId="4" borderId="0" xfId="0" applyNumberFormat="1" applyFill="1"/>
    <xf numFmtId="14" fontId="2" fillId="0" borderId="1" xfId="0" applyNumberFormat="1" applyFont="1" applyFill="1" applyBorder="1" applyAlignment="1">
      <alignment horizontal="center" vertical="top"/>
    </xf>
    <xf numFmtId="44" fontId="0" fillId="0" borderId="0" xfId="1" applyFont="1" applyFill="1"/>
    <xf numFmtId="14" fontId="2" fillId="6" borderId="1" xfId="0" applyNumberFormat="1" applyFont="1" applyFill="1" applyBorder="1" applyAlignment="1">
      <alignment horizontal="center" vertical="top"/>
    </xf>
    <xf numFmtId="168" fontId="0" fillId="5" borderId="0" xfId="0" applyNumberFormat="1" applyFont="1" applyFill="1"/>
    <xf numFmtId="10" fontId="0" fillId="0" borderId="0" xfId="0" applyNumberFormat="1"/>
    <xf numFmtId="9" fontId="0" fillId="0" borderId="0" xfId="2" applyFont="1"/>
    <xf numFmtId="9" fontId="0" fillId="6" borderId="0" xfId="2" applyFont="1" applyFill="1"/>
    <xf numFmtId="164" fontId="2" fillId="6" borderId="1" xfId="0" applyNumberFormat="1" applyFont="1" applyFill="1" applyBorder="1" applyAlignment="1">
      <alignment horizontal="center" vertical="top"/>
    </xf>
    <xf numFmtId="167" fontId="0" fillId="6" borderId="0" xfId="0" applyNumberFormat="1" applyFill="1"/>
    <xf numFmtId="164" fontId="2" fillId="0" borderId="1" xfId="0" applyNumberFormat="1" applyFont="1" applyFill="1" applyBorder="1" applyAlignment="1">
      <alignment horizontal="center" vertical="top"/>
    </xf>
    <xf numFmtId="0" fontId="0" fillId="0" borderId="0" xfId="0" applyFill="1" applyBorder="1"/>
    <xf numFmtId="0" fontId="0" fillId="0" borderId="0" xfId="0"/>
    <xf numFmtId="9" fontId="0" fillId="0" borderId="0" xfId="0" applyNumberFormat="1"/>
    <xf numFmtId="168" fontId="0" fillId="5" borderId="0" xfId="0" applyNumberFormat="1" applyFill="1"/>
    <xf numFmtId="168" fontId="0" fillId="6" borderId="0" xfId="0" applyNumberFormat="1" applyFill="1"/>
    <xf numFmtId="167" fontId="0" fillId="0" borderId="0" xfId="0" applyNumberFormat="1"/>
    <xf numFmtId="0" fontId="0" fillId="5" borderId="0" xfId="0" applyFont="1" applyFill="1" applyBorder="1" applyAlignment="1">
      <alignment horizontal="center" vertical="top"/>
    </xf>
    <xf numFmtId="1" fontId="0" fillId="5" borderId="0" xfId="0" applyNumberFormat="1" applyFill="1"/>
    <xf numFmtId="10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workbookViewId="0">
      <selection activeCell="G15" sqref="G15"/>
    </sheetView>
  </sheetViews>
  <sheetFormatPr defaultRowHeight="15" x14ac:dyDescent="0.25"/>
  <cols>
    <col min="1" max="1" width="10.7109375" style="23" bestFit="1" customWidth="1"/>
    <col min="2" max="4" width="9.5703125" style="26" bestFit="1" customWidth="1"/>
    <col min="5" max="5" width="12.5703125" style="26" bestFit="1" customWidth="1"/>
    <col min="6" max="8" width="9.5703125" style="26" bestFit="1" customWidth="1"/>
    <col min="9" max="9" width="7.140625" bestFit="1" customWidth="1"/>
    <col min="10" max="10" width="9.7109375" bestFit="1" customWidth="1"/>
    <col min="11" max="11" width="12.7109375" bestFit="1" customWidth="1"/>
    <col min="12" max="12" width="17.5703125" bestFit="1" customWidth="1"/>
    <col min="13" max="13" width="10.140625" bestFit="1" customWidth="1"/>
    <col min="14" max="14" width="10.85546875" bestFit="1" customWidth="1"/>
    <col min="15" max="15" width="12.5703125" bestFit="1" customWidth="1"/>
    <col min="16" max="16" width="15.28515625" bestFit="1" customWidth="1"/>
    <col min="17" max="17" width="18.42578125" bestFit="1" customWidth="1"/>
    <col min="18" max="18" width="23.140625" bestFit="1" customWidth="1"/>
    <col min="19" max="19" width="15.7109375" bestFit="1" customWidth="1"/>
    <col min="20" max="20" width="16.42578125" bestFit="1" customWidth="1"/>
  </cols>
  <sheetData>
    <row r="1" spans="1:20" x14ac:dyDescent="0.25">
      <c r="A1" s="24" t="s">
        <v>1</v>
      </c>
      <c r="B1" s="52" t="s">
        <v>40</v>
      </c>
      <c r="C1" s="26" t="s">
        <v>0</v>
      </c>
      <c r="D1" s="26" t="s">
        <v>41</v>
      </c>
      <c r="E1" s="26" t="s">
        <v>42</v>
      </c>
      <c r="F1" s="26" t="s">
        <v>43</v>
      </c>
      <c r="G1" s="26" t="s">
        <v>44</v>
      </c>
      <c r="H1" s="26" t="s">
        <v>45</v>
      </c>
      <c r="I1" t="str">
        <f>"Peso "&amp;B1</f>
        <v>Peso rf</v>
      </c>
      <c r="J1" s="47" t="str">
        <f>"Peso "&amp;C1</f>
        <v>Peso acao</v>
      </c>
      <c r="K1" s="47" t="str">
        <f>"Peso "&amp;D1</f>
        <v>Peso acao_us</v>
      </c>
      <c r="L1" s="47" t="str">
        <f>"Peso "&amp;E1</f>
        <v>Peso commodities</v>
      </c>
      <c r="M1" s="47" t="str">
        <f>"Peso "&amp;F1</f>
        <v>Peso valor</v>
      </c>
      <c r="N1" s="47" t="str">
        <f>"Peso "&amp;G1</f>
        <v>Peso cripto</v>
      </c>
      <c r="O1" t="str">
        <f>"Cota "&amp;B1&amp; "* Peso"</f>
        <v>Cota rf* Peso</v>
      </c>
      <c r="P1" s="47" t="str">
        <f>"Cota "&amp;C1&amp; "* Peso"</f>
        <v>Cota acao* Peso</v>
      </c>
      <c r="Q1" s="47" t="str">
        <f>"Cota "&amp;D1&amp; "* Peso"</f>
        <v>Cota acao_us* Peso</v>
      </c>
      <c r="R1" s="47" t="str">
        <f>"Cota "&amp;E1&amp; "* Peso"</f>
        <v>Cota commodities* Peso</v>
      </c>
      <c r="S1" s="47" t="str">
        <f>"Cota "&amp;F1&amp; "* Peso"</f>
        <v>Cota valor* Peso</v>
      </c>
      <c r="T1" s="47" t="str">
        <f>"Cota "&amp;G1&amp; "* Peso"</f>
        <v>Cota cripto* Peso</v>
      </c>
    </row>
    <row r="2" spans="1:20" x14ac:dyDescent="0.25">
      <c r="A2" s="33">
        <v>44683</v>
      </c>
      <c r="B2" s="26">
        <f>VLOOKUP(A2,rf!A:N,14,0)</f>
        <v>99.999999999999986</v>
      </c>
      <c r="C2" s="26">
        <v>99.999999999999986</v>
      </c>
      <c r="D2" s="26">
        <f>IFERROR(VLOOKUP(A2,'Ações US'!A:N,14,0),0)</f>
        <v>100</v>
      </c>
      <c r="E2" s="26">
        <f>IFERROR(VLOOKUP(A2,Commodities!A:R,18,0),0)</f>
        <v>99.999999999999972</v>
      </c>
      <c r="F2" s="26">
        <f>VLOOKUP(A2,Hedge!A:F,6,0)</f>
        <v>100</v>
      </c>
      <c r="G2" s="26">
        <f>VLOOKUP(A2,Alternativos!A:V,22,0)</f>
        <v>100</v>
      </c>
      <c r="H2" s="53">
        <f>SUM(O2:T2)</f>
        <v>99.999999999999986</v>
      </c>
      <c r="I2" s="41">
        <v>0.45</v>
      </c>
      <c r="J2" s="41">
        <v>0.22500000000000001</v>
      </c>
      <c r="K2" s="41">
        <v>0.125</v>
      </c>
      <c r="L2" s="41">
        <v>0.05</v>
      </c>
      <c r="M2" s="41">
        <v>0.05</v>
      </c>
      <c r="N2" s="41">
        <v>0.1</v>
      </c>
      <c r="O2" s="51">
        <f>I2*B2</f>
        <v>44.999999999999993</v>
      </c>
      <c r="P2" s="51">
        <f>J2*C2</f>
        <v>22.499999999999996</v>
      </c>
      <c r="Q2" s="51">
        <f>K2*D2</f>
        <v>12.5</v>
      </c>
      <c r="R2" s="51">
        <f>L2*E2</f>
        <v>4.9999999999999991</v>
      </c>
      <c r="S2" s="51">
        <f>M2*F2</f>
        <v>5</v>
      </c>
      <c r="T2" s="51">
        <f>N2*G2</f>
        <v>10</v>
      </c>
    </row>
    <row r="3" spans="1:20" x14ac:dyDescent="0.25">
      <c r="A3" s="33">
        <v>44684</v>
      </c>
      <c r="B3" s="22">
        <f>VLOOKUP(A3,rf!A:N,14,0)</f>
        <v>99.847703090416175</v>
      </c>
      <c r="C3" s="22">
        <v>99.105230831164718</v>
      </c>
      <c r="D3" s="22">
        <f>IFERROR(VLOOKUP(A3,'Ações US'!A:N,14,0),0)</f>
        <v>100.58663918566822</v>
      </c>
      <c r="E3" s="22">
        <f>IFERROR(VLOOKUP(A3,Commodities!A:R,18,0),0)</f>
        <v>99.432005160666094</v>
      </c>
      <c r="F3" s="22">
        <f>VLOOKUP(A3,Hedge!A:F,6,0)</f>
        <v>100.26492624669829</v>
      </c>
      <c r="G3" s="22">
        <f>VLOOKUP(A3,Alternativos!A:V,22,0)</f>
        <v>104.68542221037872</v>
      </c>
      <c r="H3" s="22">
        <f t="shared" ref="H3:H63" si="0">SUM(O3:T3)</f>
        <v>100.25686201731395</v>
      </c>
      <c r="I3" s="6">
        <f>O3/$H3</f>
        <v>0.44816350209452793</v>
      </c>
      <c r="J3" s="6">
        <f t="shared" ref="J3:N3" si="1">P3/$H3</f>
        <v>0.22241546851088528</v>
      </c>
      <c r="K3" s="6">
        <f t="shared" si="1"/>
        <v>0.12541116533287433</v>
      </c>
      <c r="L3" s="6">
        <f t="shared" si="1"/>
        <v>4.9588628229504432E-2</v>
      </c>
      <c r="M3" s="6">
        <f t="shared" si="1"/>
        <v>5.0004021784256003E-2</v>
      </c>
      <c r="N3" s="6">
        <f t="shared" si="1"/>
        <v>0.10441721404795212</v>
      </c>
      <c r="O3" s="51">
        <f>O2*(B3/B2)</f>
        <v>44.931466390687277</v>
      </c>
      <c r="P3" s="51">
        <f>P2*(C3/C2)</f>
        <v>22.298676937012061</v>
      </c>
      <c r="Q3" s="51">
        <f>Q2*(D3/D2)</f>
        <v>12.573329898208527</v>
      </c>
      <c r="R3" s="51">
        <f>R2*(E3/E2)</f>
        <v>4.9716002580333054</v>
      </c>
      <c r="S3" s="51">
        <f>S2*(F3/F2)</f>
        <v>5.0132463123349149</v>
      </c>
      <c r="T3" s="51">
        <f>T2*(G3/G2)</f>
        <v>10.468542221037872</v>
      </c>
    </row>
    <row r="4" spans="1:20" x14ac:dyDescent="0.25">
      <c r="A4" s="33">
        <v>44685</v>
      </c>
      <c r="B4" s="22">
        <f>VLOOKUP(A4,rf!A:N,14,0)</f>
        <v>99.532879567476272</v>
      </c>
      <c r="C4" s="22">
        <v>101.5548135010629</v>
      </c>
      <c r="D4" s="22">
        <f>IFERROR(VLOOKUP(A4,'Ações US'!A:N,14,0),0)</f>
        <v>102.64705322536443</v>
      </c>
      <c r="E4" s="22">
        <f>IFERROR(VLOOKUP(A4,Commodities!A:R,18,0),0)</f>
        <v>102.39172256194526</v>
      </c>
      <c r="F4" s="22">
        <f>VLOOKUP(A4,Hedge!A:F,6,0)</f>
        <v>101.24978293377916</v>
      </c>
      <c r="G4" s="22">
        <f>VLOOKUP(A4,Alternativos!A:V,22,0)</f>
        <v>98.44708966045313</v>
      </c>
      <c r="H4" s="22">
        <f t="shared" si="0"/>
        <v>100.49729473710558</v>
      </c>
      <c r="I4" s="6">
        <f t="shared" ref="I4:I63" si="2">O4/$H4</f>
        <v>0.44568160687838942</v>
      </c>
      <c r="J4" s="6">
        <f t="shared" ref="J4:J63" si="3">P4/$H4</f>
        <v>0.2273676430546</v>
      </c>
      <c r="K4" s="6">
        <f t="shared" ref="K4:K63" si="4">Q4/$H4</f>
        <v>0.12767390094166528</v>
      </c>
      <c r="L4" s="6">
        <f t="shared" ref="L4:L63" si="5">R4/$H4</f>
        <v>5.0942526776365168E-2</v>
      </c>
      <c r="M4" s="6">
        <f t="shared" ref="M4:M63" si="6">S4/$H4</f>
        <v>5.0374382314788697E-2</v>
      </c>
      <c r="N4" s="6">
        <f t="shared" ref="N4:N63" si="7">T4/$H4</f>
        <v>9.7959940034191326E-2</v>
      </c>
      <c r="O4" s="51">
        <f>O3*(B4/B3)</f>
        <v>44.789795805364321</v>
      </c>
      <c r="P4" s="51">
        <f>P3*(C4/C3)</f>
        <v>22.849833037739153</v>
      </c>
      <c r="Q4" s="51">
        <f>Q3*(D4/D3)</f>
        <v>12.830881653170556</v>
      </c>
      <c r="R4" s="51">
        <f>R3*(E4/E3)</f>
        <v>5.1195861280972634</v>
      </c>
      <c r="S4" s="51">
        <f>S3*(F4/F3)</f>
        <v>5.0624891466889581</v>
      </c>
      <c r="T4" s="51">
        <f>T3*(G4/G3)</f>
        <v>9.8447089660453138</v>
      </c>
    </row>
    <row r="5" spans="1:20" x14ac:dyDescent="0.25">
      <c r="A5" s="33">
        <v>44686</v>
      </c>
      <c r="B5" s="22">
        <f>VLOOKUP(A5,rf!A:N,14,0)</f>
        <v>100.1115837141063</v>
      </c>
      <c r="C5" s="22">
        <v>99.142490262572963</v>
      </c>
      <c r="D5" s="22">
        <f>IFERROR(VLOOKUP(A5,'Ações US'!A:N,14,0),0)</f>
        <v>99.438943205570183</v>
      </c>
      <c r="E5" s="22">
        <f>IFERROR(VLOOKUP(A5,Commodities!A:R,18,0),0)</f>
        <v>100.36148774309598</v>
      </c>
      <c r="F5" s="22">
        <f>VLOOKUP(A5,Hedge!A:F,6,0)</f>
        <v>100.86390598273172</v>
      </c>
      <c r="G5" s="22">
        <f>VLOOKUP(A5,Alternativos!A:V,22,0)</f>
        <v>99.070001149568853</v>
      </c>
      <c r="H5" s="22">
        <f t="shared" si="0"/>
        <v>99.755410682371291</v>
      </c>
      <c r="I5" s="6">
        <f t="shared" si="2"/>
        <v>0.45160670848011525</v>
      </c>
      <c r="J5" s="6">
        <f t="shared" si="3"/>
        <v>0.22361754772486747</v>
      </c>
      <c r="K5" s="6">
        <f t="shared" si="4"/>
        <v>0.12460344572460241</v>
      </c>
      <c r="L5" s="6">
        <f t="shared" si="5"/>
        <v>5.0303781547576649E-2</v>
      </c>
      <c r="M5" s="6">
        <f t="shared" si="6"/>
        <v>5.0555606604583067E-2</v>
      </c>
      <c r="N5" s="6">
        <f t="shared" si="7"/>
        <v>9.9312909918255129E-2</v>
      </c>
      <c r="O5" s="51">
        <f>O4*(B5/B4)</f>
        <v>45.050212671347829</v>
      </c>
      <c r="P5" s="51">
        <f>P4*(C5/C4)</f>
        <v>22.307060309078917</v>
      </c>
      <c r="Q5" s="51">
        <f>Q4*(D5/D4)</f>
        <v>12.429867900696275</v>
      </c>
      <c r="R5" s="51">
        <f>R4*(E5/E4)</f>
        <v>5.0180743871547993</v>
      </c>
      <c r="S5" s="51">
        <f>S4*(F5/F4)</f>
        <v>5.0431952991365865</v>
      </c>
      <c r="T5" s="51">
        <f>T4*(G5/G4)</f>
        <v>9.9070001149568849</v>
      </c>
    </row>
    <row r="6" spans="1:20" x14ac:dyDescent="0.25">
      <c r="A6" s="33">
        <v>44687</v>
      </c>
      <c r="B6" s="22">
        <f>VLOOKUP(A6,rf!A:N,14,0)</f>
        <v>99.621996429653478</v>
      </c>
      <c r="C6" s="22">
        <v>97.383526807936605</v>
      </c>
      <c r="D6" s="22">
        <f>IFERROR(VLOOKUP(A6,'Ações US'!A:N,14,0),0)</f>
        <v>98.821439197538808</v>
      </c>
      <c r="E6" s="22">
        <f>IFERROR(VLOOKUP(A6,Commodities!A:R,18,0),0)</f>
        <v>99.989984093543356</v>
      </c>
      <c r="F6" s="22">
        <f>VLOOKUP(A6,Hedge!A:F,6,0)</f>
        <v>101.03092393929317</v>
      </c>
      <c r="G6" s="22">
        <f>VLOOKUP(A6,Alternativos!A:V,22,0)</f>
        <v>98.69685937628698</v>
      </c>
      <c r="H6" s="22">
        <f t="shared" si="0"/>
        <v>99.014603164092676</v>
      </c>
      <c r="I6" s="6">
        <f t="shared" si="2"/>
        <v>0.45276047129178898</v>
      </c>
      <c r="J6" s="6">
        <f t="shared" si="3"/>
        <v>0.22129355500696282</v>
      </c>
      <c r="K6" s="6">
        <f t="shared" si="4"/>
        <v>0.124756142073516</v>
      </c>
      <c r="L6" s="6">
        <f t="shared" si="5"/>
        <v>5.0492543977495037E-2</v>
      </c>
      <c r="M6" s="6">
        <f t="shared" si="6"/>
        <v>5.1018193635467557E-2</v>
      </c>
      <c r="N6" s="6">
        <f t="shared" si="7"/>
        <v>9.9679094014769598E-2</v>
      </c>
      <c r="O6" s="51">
        <f>O5*(B6/B5)</f>
        <v>44.82989839334406</v>
      </c>
      <c r="P6" s="51">
        <f>P5*(C6/C5)</f>
        <v>21.911293531785738</v>
      </c>
      <c r="Q6" s="51">
        <f>Q5*(D6/D5)</f>
        <v>12.352679899692353</v>
      </c>
      <c r="R6" s="51">
        <f>R5*(E6/E5)</f>
        <v>4.9994992046771687</v>
      </c>
      <c r="S6" s="51">
        <f>S5*(F6/F5)</f>
        <v>5.0515461969646589</v>
      </c>
      <c r="T6" s="51">
        <f>T5*(G6/G5)</f>
        <v>9.8696859376286969</v>
      </c>
    </row>
    <row r="7" spans="1:20" x14ac:dyDescent="0.25">
      <c r="A7" s="33">
        <v>44690</v>
      </c>
      <c r="B7" s="22">
        <f>VLOOKUP(A7,rf!A:N,14,0)</f>
        <v>99.247324301653606</v>
      </c>
      <c r="C7" s="22">
        <v>94.382648046109395</v>
      </c>
      <c r="D7" s="22">
        <f>IFERROR(VLOOKUP(A7,'Ações US'!A:N,14,0),0)</f>
        <v>96.220022174007894</v>
      </c>
      <c r="E7" s="22">
        <f>IFERROR(VLOOKUP(A7,Commodities!A:R,18,0),0)</f>
        <v>94.96735068403575</v>
      </c>
      <c r="F7" s="22">
        <f>VLOOKUP(A7,Hedge!A:F,6,0)</f>
        <v>99.568047008634139</v>
      </c>
      <c r="G7" s="22">
        <f>VLOOKUP(A7,Alternativos!A:V,22,0)</f>
        <v>85.871638231279917</v>
      </c>
      <c r="H7" s="22">
        <f t="shared" si="0"/>
        <v>96.23882822563121</v>
      </c>
      <c r="I7" s="6">
        <f t="shared" si="2"/>
        <v>0.46406732874008028</v>
      </c>
      <c r="J7" s="6">
        <f t="shared" si="3"/>
        <v>0.22066037380034123</v>
      </c>
      <c r="K7" s="6">
        <f t="shared" si="4"/>
        <v>0.12497557372116583</v>
      </c>
      <c r="L7" s="6">
        <f t="shared" si="5"/>
        <v>4.9339415511889612E-2</v>
      </c>
      <c r="M7" s="6">
        <f t="shared" si="6"/>
        <v>5.1729665065745403E-2</v>
      </c>
      <c r="N7" s="6">
        <f t="shared" si="7"/>
        <v>8.9227643160777581E-2</v>
      </c>
      <c r="O7" s="51">
        <f>O6*(B7/B6)</f>
        <v>44.661295935744114</v>
      </c>
      <c r="P7" s="51">
        <f>P6*(C7/C6)</f>
        <v>21.236095810374614</v>
      </c>
      <c r="Q7" s="51">
        <f>Q6*(D7/D6)</f>
        <v>12.027502771750989</v>
      </c>
      <c r="R7" s="51">
        <f>R6*(E7/E6)</f>
        <v>4.7483675342017886</v>
      </c>
      <c r="S7" s="51">
        <f>S6*(F7/F6)</f>
        <v>4.9784023504317076</v>
      </c>
      <c r="T7" s="51">
        <f>T6*(G7/G6)</f>
        <v>8.587163823127991</v>
      </c>
    </row>
    <row r="8" spans="1:20" x14ac:dyDescent="0.25">
      <c r="A8" s="33">
        <v>44691</v>
      </c>
      <c r="B8" s="22">
        <f>VLOOKUP(A8,rf!A:N,14,0)</f>
        <v>99.727929000814015</v>
      </c>
      <c r="C8" s="22">
        <v>95.011541837803733</v>
      </c>
      <c r="D8" s="22">
        <f>IFERROR(VLOOKUP(A8,'Ações US'!A:N,14,0),0)</f>
        <v>96.33812455415449</v>
      </c>
      <c r="E8" s="22">
        <f>IFERROR(VLOOKUP(A8,Commodities!A:R,18,0),0)</f>
        <v>94.178944992014536</v>
      </c>
      <c r="F8" s="22">
        <f>VLOOKUP(A8,Hedge!A:F,6,0)</f>
        <v>98.727174652008571</v>
      </c>
      <c r="G8" s="22">
        <f>VLOOKUP(A8,Alternativos!A:V,22,0)</f>
        <v>76.67601915366599</v>
      </c>
      <c r="H8" s="22">
        <f t="shared" si="0"/>
        <v>95.610338430709206</v>
      </c>
      <c r="I8" s="6">
        <f t="shared" si="2"/>
        <v>0.46937986819166</v>
      </c>
      <c r="J8" s="6">
        <f t="shared" si="3"/>
        <v>0.22359085078439117</v>
      </c>
      <c r="K8" s="6">
        <f t="shared" si="4"/>
        <v>0.1259515002971838</v>
      </c>
      <c r="L8" s="6">
        <f t="shared" si="5"/>
        <v>4.9251444215035384E-2</v>
      </c>
      <c r="M8" s="6">
        <f t="shared" si="6"/>
        <v>5.1629968198239472E-2</v>
      </c>
      <c r="N8" s="6">
        <f t="shared" si="7"/>
        <v>8.0196368313490154E-2</v>
      </c>
      <c r="O8" s="51">
        <f>O7*(B8/B7)</f>
        <v>44.877568050366293</v>
      </c>
      <c r="P8" s="51">
        <f>P7*(C8/C7)</f>
        <v>21.377596913505844</v>
      </c>
      <c r="Q8" s="51">
        <f>Q7*(D8/D7)</f>
        <v>12.042265569269313</v>
      </c>
      <c r="R8" s="51">
        <f>R7*(E8/E7)</f>
        <v>4.7089472496007279</v>
      </c>
      <c r="S8" s="51">
        <f>S7*(F8/F7)</f>
        <v>4.9363587326004295</v>
      </c>
      <c r="T8" s="51">
        <f>T7*(G8/G7)</f>
        <v>7.667601915366598</v>
      </c>
    </row>
    <row r="9" spans="1:20" x14ac:dyDescent="0.25">
      <c r="A9" s="33">
        <v>44692</v>
      </c>
      <c r="B9" s="22">
        <f>VLOOKUP(A9,rf!A:N,14,0)</f>
        <v>99.309899745196574</v>
      </c>
      <c r="C9" s="22">
        <v>95.547353551973629</v>
      </c>
      <c r="D9" s="22">
        <f>IFERROR(VLOOKUP(A9,'Ações US'!A:N,14,0),0)</f>
        <v>95.577971212089054</v>
      </c>
      <c r="E9" s="22">
        <f>IFERROR(VLOOKUP(A9,Commodities!A:R,18,0),0)</f>
        <v>96.116467545017812</v>
      </c>
      <c r="F9" s="22">
        <f>VLOOKUP(A9,Hedge!A:F,6,0)</f>
        <v>99.533492175421884</v>
      </c>
      <c r="G9" s="22">
        <f>VLOOKUP(A9,Alternativos!A:V,22,0)</f>
        <v>74.862513951400572</v>
      </c>
      <c r="H9" s="22">
        <f t="shared" si="0"/>
        <v>95.403605217205694</v>
      </c>
      <c r="I9" s="6">
        <f t="shared" si="2"/>
        <v>0.46842522128586039</v>
      </c>
      <c r="J9" s="6">
        <f t="shared" si="3"/>
        <v>0.22533901627982669</v>
      </c>
      <c r="K9" s="6">
        <f t="shared" si="4"/>
        <v>0.12522845834086457</v>
      </c>
      <c r="L9" s="6">
        <f t="shared" si="5"/>
        <v>5.0373603453553545E-2</v>
      </c>
      <c r="M9" s="6">
        <f t="shared" si="6"/>
        <v>5.2164429189449225E-2</v>
      </c>
      <c r="N9" s="6">
        <f t="shared" si="7"/>
        <v>7.8469271450445549E-2</v>
      </c>
      <c r="O9" s="51">
        <f>O8*(B9/B8)</f>
        <v>44.689454885338442</v>
      </c>
      <c r="P9" s="51">
        <f>P8*(C9/C8)</f>
        <v>21.498154549194073</v>
      </c>
      <c r="Q9" s="51">
        <f>Q8*(D9/D8)</f>
        <v>11.947246401511133</v>
      </c>
      <c r="R9" s="51">
        <f>R8*(E9/E8)</f>
        <v>4.805823377250892</v>
      </c>
      <c r="S9" s="51">
        <f>S8*(F9/F8)</f>
        <v>4.9766746087710949</v>
      </c>
      <c r="T9" s="51">
        <f>T8*(G9/G8)</f>
        <v>7.4862513951400569</v>
      </c>
    </row>
    <row r="10" spans="1:20" x14ac:dyDescent="0.25">
      <c r="A10" s="33">
        <v>44693</v>
      </c>
      <c r="B10" s="22">
        <f>VLOOKUP(A10,rf!A:N,14,0)</f>
        <v>99.324853850262812</v>
      </c>
      <c r="C10" s="22">
        <v>96.682048434733275</v>
      </c>
      <c r="D10" s="22">
        <f>IFERROR(VLOOKUP(A10,'Ações US'!A:N,14,0),0)</f>
        <v>95.176513670287946</v>
      </c>
      <c r="E10" s="22">
        <f>IFERROR(VLOOKUP(A10,Commodities!A:R,18,0),0)</f>
        <v>94.832299792183917</v>
      </c>
      <c r="F10" s="22">
        <f>VLOOKUP(A10,Hedge!A:F,6,0)</f>
        <v>98.007252999732145</v>
      </c>
      <c r="G10" s="22">
        <f>VLOOKUP(A10,Alternativos!A:V,22,0)</f>
        <v>75.889724018537862</v>
      </c>
      <c r="H10" s="22">
        <f t="shared" si="0"/>
        <v>95.57765938066882</v>
      </c>
      <c r="I10" s="6">
        <f t="shared" si="2"/>
        <v>0.46764259056189367</v>
      </c>
      <c r="J10" s="6">
        <f t="shared" si="3"/>
        <v>0.22759984957546228</v>
      </c>
      <c r="K10" s="6">
        <f t="shared" si="4"/>
        <v>0.12447536679468268</v>
      </c>
      <c r="L10" s="6">
        <f t="shared" si="5"/>
        <v>4.9610076458601986E-2</v>
      </c>
      <c r="M10" s="6">
        <f t="shared" si="6"/>
        <v>5.1271004978991327E-2</v>
      </c>
      <c r="N10" s="6">
        <f t="shared" si="7"/>
        <v>7.9401111630368115E-2</v>
      </c>
      <c r="O10" s="51">
        <f>O9*(B10/B9)</f>
        <v>44.696184232618243</v>
      </c>
      <c r="P10" s="51">
        <f>P9*(C10/C9)</f>
        <v>21.753460897814996</v>
      </c>
      <c r="Q10" s="51">
        <f>Q9*(D10/D9)</f>
        <v>11.897064208785995</v>
      </c>
      <c r="R10" s="51">
        <f>R9*(E10/E9)</f>
        <v>4.7416149896091975</v>
      </c>
      <c r="S10" s="51">
        <f>S9*(F10/F9)</f>
        <v>4.900362649986608</v>
      </c>
      <c r="T10" s="51">
        <f>T9*(G10/G9)</f>
        <v>7.5889724018537859</v>
      </c>
    </row>
    <row r="11" spans="1:20" x14ac:dyDescent="0.25">
      <c r="A11" s="33">
        <v>44694</v>
      </c>
      <c r="B11" s="22">
        <f>VLOOKUP(A11,rf!A:N,14,0)</f>
        <v>99.679856608630331</v>
      </c>
      <c r="C11" s="22">
        <v>99.363934178576102</v>
      </c>
      <c r="D11" s="22">
        <f>IFERROR(VLOOKUP(A11,'Ações US'!A:N,14,0),0)</f>
        <v>97.384579993231597</v>
      </c>
      <c r="E11" s="22">
        <f>IFERROR(VLOOKUP(A11,Commodities!A:R,18,0),0)</f>
        <v>97.155527084130085</v>
      </c>
      <c r="F11" s="22">
        <f>VLOOKUP(A11,Hedge!A:F,6,0)</f>
        <v>97.212456683425003</v>
      </c>
      <c r="G11" s="22">
        <f>VLOOKUP(A11,Alternativos!A:V,22,0)</f>
        <v>78.493948015865101</v>
      </c>
      <c r="H11" s="22">
        <f t="shared" si="0"/>
        <v>96.953687153181491</v>
      </c>
      <c r="I11" s="6">
        <f t="shared" si="2"/>
        <v>0.46265321919127961</v>
      </c>
      <c r="J11" s="6">
        <f t="shared" si="3"/>
        <v>0.23059344978656648</v>
      </c>
      <c r="K11" s="6">
        <f t="shared" si="4"/>
        <v>0.12555553952188706</v>
      </c>
      <c r="L11" s="6">
        <f t="shared" si="5"/>
        <v>5.0104090899931293E-2</v>
      </c>
      <c r="M11" s="6">
        <f t="shared" si="6"/>
        <v>5.0133450071803198E-2</v>
      </c>
      <c r="N11" s="6">
        <f t="shared" si="7"/>
        <v>8.0960250528532215E-2</v>
      </c>
      <c r="O11" s="51">
        <f>O10*(B11/B10)</f>
        <v>44.855935473883626</v>
      </c>
      <c r="P11" s="51">
        <f>P10*(C11/C10)</f>
        <v>22.356885190179632</v>
      </c>
      <c r="Q11" s="51">
        <f>Q10*(D11/D10)</f>
        <v>12.173072499153953</v>
      </c>
      <c r="R11" s="51">
        <f>R10*(E11/E10)</f>
        <v>4.8577763542065062</v>
      </c>
      <c r="S11" s="51">
        <f>S10*(F11/F10)</f>
        <v>4.8606228341712514</v>
      </c>
      <c r="T11" s="51">
        <f>T10*(G11/G10)</f>
        <v>7.8493948015865094</v>
      </c>
    </row>
    <row r="12" spans="1:20" x14ac:dyDescent="0.25">
      <c r="A12" s="33">
        <v>44697</v>
      </c>
      <c r="B12" s="22">
        <f>VLOOKUP(A12,rf!A:N,14,0)</f>
        <v>99.786396236831578</v>
      </c>
      <c r="C12" s="22">
        <v>100.89664861840301</v>
      </c>
      <c r="D12" s="22">
        <f>IFERROR(VLOOKUP(A12,'Ações US'!A:N,14,0),0)</f>
        <v>97.075608854577723</v>
      </c>
      <c r="E12" s="22">
        <f>IFERROR(VLOOKUP(A12,Commodities!A:R,18,0),0)</f>
        <v>98.924626236460881</v>
      </c>
      <c r="F12" s="22">
        <f>VLOOKUP(A12,Hedge!A:F,6,0)</f>
        <v>98.1397161230813</v>
      </c>
      <c r="G12" s="22">
        <f>VLOOKUP(A12,Alternativos!A:V,22,0)</f>
        <v>77.695638070346448</v>
      </c>
      <c r="H12" s="22">
        <f t="shared" si="0"/>
        <v>97.362856277548858</v>
      </c>
      <c r="I12" s="6">
        <f t="shared" si="2"/>
        <v>0.46120132485193621</v>
      </c>
      <c r="J12" s="6">
        <f t="shared" si="3"/>
        <v>0.2331663922679674</v>
      </c>
      <c r="K12" s="6">
        <f t="shared" si="4"/>
        <v>0.12463121533976948</v>
      </c>
      <c r="L12" s="6">
        <f t="shared" si="5"/>
        <v>5.0802035816646531E-2</v>
      </c>
      <c r="M12" s="6">
        <f t="shared" si="6"/>
        <v>5.0398950829522664E-2</v>
      </c>
      <c r="N12" s="6">
        <f t="shared" si="7"/>
        <v>7.980008089415766E-2</v>
      </c>
      <c r="O12" s="51">
        <f>O11*(B12/B11)</f>
        <v>44.903878306574185</v>
      </c>
      <c r="P12" s="51">
        <f>P11*(C12/C11)</f>
        <v>22.70174593914069</v>
      </c>
      <c r="Q12" s="51">
        <f>Q11*(D12/D11)</f>
        <v>12.134451106822219</v>
      </c>
      <c r="R12" s="51">
        <f>R11*(E12/E11)</f>
        <v>4.9462313118230457</v>
      </c>
      <c r="S12" s="51">
        <f>S11*(F12/F11)</f>
        <v>4.9069858061540668</v>
      </c>
      <c r="T12" s="51">
        <f>T11*(G12/G11)</f>
        <v>7.7695638070346442</v>
      </c>
    </row>
    <row r="13" spans="1:20" x14ac:dyDescent="0.25">
      <c r="A13" s="33">
        <v>44698</v>
      </c>
      <c r="B13" s="22">
        <f>VLOOKUP(A13,rf!A:N,14,0)</f>
        <v>100.59225345022034</v>
      </c>
      <c r="C13" s="22">
        <v>101.8861272009064</v>
      </c>
      <c r="D13" s="22">
        <f>IFERROR(VLOOKUP(A13,'Ações US'!A:N,14,0),0)</f>
        <v>99.172502725814496</v>
      </c>
      <c r="E13" s="22">
        <f>IFERROR(VLOOKUP(A13,Commodities!A:R,18,0),0)</f>
        <v>99.815493673286625</v>
      </c>
      <c r="F13" s="22">
        <f>VLOOKUP(A13,Hedge!A:F,6,0)</f>
        <v>97.523467758547838</v>
      </c>
      <c r="G13" s="22">
        <f>VLOOKUP(A13,Alternativos!A:V,22,0)</f>
        <v>72.363009854548537</v>
      </c>
      <c r="H13" s="22">
        <f t="shared" si="0"/>
        <v>97.690704570576472</v>
      </c>
      <c r="I13" s="6">
        <f t="shared" si="2"/>
        <v>0.46336562164823386</v>
      </c>
      <c r="J13" s="6">
        <f t="shared" si="3"/>
        <v>0.23466284454568839</v>
      </c>
      <c r="K13" s="6">
        <f t="shared" si="4"/>
        <v>0.12689603269030517</v>
      </c>
      <c r="L13" s="6">
        <f t="shared" si="5"/>
        <v>5.1087508331550187E-2</v>
      </c>
      <c r="M13" s="6">
        <f t="shared" si="6"/>
        <v>4.9914404951441532E-2</v>
      </c>
      <c r="N13" s="6">
        <f t="shared" si="7"/>
        <v>7.4073587832780965E-2</v>
      </c>
      <c r="O13" s="51">
        <f>O12*(B13/B12)</f>
        <v>45.266514052599128</v>
      </c>
      <c r="P13" s="51">
        <f>P12*(C13/C12)</f>
        <v>22.924378620203957</v>
      </c>
      <c r="Q13" s="51">
        <f>Q12*(D13/D12)</f>
        <v>12.396562840726816</v>
      </c>
      <c r="R13" s="51">
        <f>R12*(E13/E12)</f>
        <v>4.9907746836643332</v>
      </c>
      <c r="S13" s="51">
        <f>S12*(F13/F12)</f>
        <v>4.8761733879273939</v>
      </c>
      <c r="T13" s="51">
        <f>T12*(G13/G12)</f>
        <v>7.2363009854548528</v>
      </c>
    </row>
    <row r="14" spans="1:20" x14ac:dyDescent="0.25">
      <c r="A14" s="33">
        <v>44699</v>
      </c>
      <c r="B14" s="22">
        <f>VLOOKUP(A14,rf!A:N,14,0)</f>
        <v>100.44270506027775</v>
      </c>
      <c r="C14" s="22">
        <v>98.967142144889948</v>
      </c>
      <c r="D14" s="22">
        <f>IFERROR(VLOOKUP(A14,'Ações US'!A:N,14,0),0)</f>
        <v>96.444787525922195</v>
      </c>
      <c r="E14" s="22">
        <f>IFERROR(VLOOKUP(A14,Commodities!A:R,18,0),0)</f>
        <v>97.902551266096296</v>
      </c>
      <c r="F14" s="22">
        <f>VLOOKUP(A14,Hedge!A:F,6,0)</f>
        <v>97.57530000836627</v>
      </c>
      <c r="G14" s="22">
        <f>VLOOKUP(A14,Alternativos!A:V,22,0)</f>
        <v>75.441197120113841</v>
      </c>
      <c r="H14" s="22">
        <f t="shared" si="0"/>
        <v>96.840434976200001</v>
      </c>
      <c r="I14" s="6">
        <f t="shared" si="2"/>
        <v>0.46673909806614716</v>
      </c>
      <c r="J14" s="6">
        <f t="shared" si="3"/>
        <v>0.22994121193355702</v>
      </c>
      <c r="K14" s="6">
        <f t="shared" si="4"/>
        <v>0.12448930494481074</v>
      </c>
      <c r="L14" s="6">
        <f t="shared" si="5"/>
        <v>5.0548384716651344E-2</v>
      </c>
      <c r="M14" s="6">
        <f t="shared" si="6"/>
        <v>5.0379420555239612E-2</v>
      </c>
      <c r="N14" s="6">
        <f t="shared" si="7"/>
        <v>7.7902579783594161E-2</v>
      </c>
      <c r="O14" s="51">
        <f>O13*(B14/B13)</f>
        <v>45.199217277124959</v>
      </c>
      <c r="P14" s="51">
        <f>P13*(C14/C13)</f>
        <v>22.267606982600253</v>
      </c>
      <c r="Q14" s="51">
        <f>Q13*(D14/D13)</f>
        <v>12.055598440740278</v>
      </c>
      <c r="R14" s="51">
        <f>R13*(E14/E13)</f>
        <v>4.8951275633048166</v>
      </c>
      <c r="S14" s="51">
        <f>S13*(F14/F13)</f>
        <v>4.8787650004183156</v>
      </c>
      <c r="T14" s="51">
        <f>T13*(G14/G13)</f>
        <v>7.5441197120113834</v>
      </c>
    </row>
    <row r="15" spans="1:20" x14ac:dyDescent="0.25">
      <c r="A15" s="33">
        <v>44700</v>
      </c>
      <c r="B15" s="22">
        <f>VLOOKUP(A15,rf!A:N,14,0)</f>
        <v>100.59824844725046</v>
      </c>
      <c r="C15" s="22">
        <v>100.01693572827951</v>
      </c>
      <c r="D15" s="22">
        <f>IFERROR(VLOOKUP(A15,'Ações US'!A:N,14,0),0)</f>
        <v>96.773371843938463</v>
      </c>
      <c r="E15" s="22">
        <f>IFERROR(VLOOKUP(A15,Commodities!A:R,18,0),0)</f>
        <v>100.38995991228219</v>
      </c>
      <c r="F15" s="22">
        <f>VLOOKUP(A15,Hedge!A:F,6,0)</f>
        <v>99.009387103419158</v>
      </c>
      <c r="G15" s="22">
        <f>VLOOKUP(A15,Alternativos!A:V,22,0)</f>
        <v>72.140595912347052</v>
      </c>
      <c r="H15" s="22">
        <f t="shared" si="0"/>
        <v>97.053720762637681</v>
      </c>
      <c r="I15" s="6">
        <f t="shared" si="2"/>
        <v>0.46643458329615889</v>
      </c>
      <c r="J15" s="6">
        <f t="shared" si="3"/>
        <v>0.23186963222048967</v>
      </c>
      <c r="K15" s="6">
        <f t="shared" si="4"/>
        <v>0.12463892559129081</v>
      </c>
      <c r="L15" s="6">
        <f t="shared" si="5"/>
        <v>5.1718759014816096E-2</v>
      </c>
      <c r="M15" s="6">
        <f t="shared" si="6"/>
        <v>5.1007517447767117E-2</v>
      </c>
      <c r="N15" s="6">
        <f t="shared" si="7"/>
        <v>7.433058242947721E-2</v>
      </c>
      <c r="O15" s="51">
        <f>O14*(B15/B14)</f>
        <v>45.269211801262671</v>
      </c>
      <c r="P15" s="51">
        <f>P14*(C15/C14)</f>
        <v>22.503810538862901</v>
      </c>
      <c r="Q15" s="51">
        <f>Q14*(D15/D14)</f>
        <v>12.096671480492313</v>
      </c>
      <c r="R15" s="51">
        <f>R14*(E15/E14)</f>
        <v>5.0194979956141115</v>
      </c>
      <c r="S15" s="51">
        <f>S14*(F15/F14)</f>
        <v>4.9504693551709593</v>
      </c>
      <c r="T15" s="51">
        <f>T14*(G15/G14)</f>
        <v>7.2140595912347045</v>
      </c>
    </row>
    <row r="16" spans="1:20" x14ac:dyDescent="0.25">
      <c r="A16" s="33">
        <v>44701</v>
      </c>
      <c r="B16" s="22">
        <f>VLOOKUP(A16,rf!A:N,14,0)</f>
        <v>100.61585118499067</v>
      </c>
      <c r="C16" s="22">
        <v>100.6560192582124</v>
      </c>
      <c r="D16" s="22">
        <f>IFERROR(VLOOKUP(A16,'Ações US'!A:N,14,0),0)</f>
        <v>97.021118578353224</v>
      </c>
      <c r="E16" s="22">
        <f>IFERROR(VLOOKUP(A16,Commodities!A:R,18,0),0)</f>
        <v>100.31400645294497</v>
      </c>
      <c r="F16" s="22">
        <f>VLOOKUP(A16,Hedge!A:F,6,0)</f>
        <v>99.078496769843724</v>
      </c>
      <c r="G16" s="22">
        <f>VLOOKUP(A16,Alternativos!A:V,22,0)</f>
        <v>72.96134683436722</v>
      </c>
      <c r="H16" s="22">
        <f t="shared" si="0"/>
        <v>97.318137033213887</v>
      </c>
      <c r="I16" s="6">
        <f t="shared" si="2"/>
        <v>0.46524866189940584</v>
      </c>
      <c r="J16" s="6">
        <f t="shared" si="3"/>
        <v>0.23271719972782012</v>
      </c>
      <c r="K16" s="6">
        <f t="shared" si="4"/>
        <v>0.12461849550361917</v>
      </c>
      <c r="L16" s="6">
        <f t="shared" si="5"/>
        <v>5.1539214328932666E-2</v>
      </c>
      <c r="M16" s="6">
        <f t="shared" si="6"/>
        <v>5.0904435591501859E-2</v>
      </c>
      <c r="N16" s="6">
        <f t="shared" si="7"/>
        <v>7.4971992948720451E-2</v>
      </c>
      <c r="O16" s="51">
        <f>O15*(B16/B15)</f>
        <v>45.277133033245775</v>
      </c>
      <c r="P16" s="51">
        <f>P15*(C16/C15)</f>
        <v>22.647604333097803</v>
      </c>
      <c r="Q16" s="51">
        <f>Q15*(D16/D15)</f>
        <v>12.127639822294158</v>
      </c>
      <c r="R16" s="51">
        <f>R15*(E16/E15)</f>
        <v>5.0157003226472501</v>
      </c>
      <c r="S16" s="51">
        <f>S15*(F16/F15)</f>
        <v>4.9539248384921883</v>
      </c>
      <c r="T16" s="51">
        <f>T15*(G16/G15)</f>
        <v>7.2961346834367218</v>
      </c>
    </row>
    <row r="17" spans="1:20" x14ac:dyDescent="0.25">
      <c r="A17" s="33">
        <v>44704</v>
      </c>
      <c r="B17" s="22">
        <f>VLOOKUP(A17,rf!A:N,14,0)</f>
        <v>100.92096880534955</v>
      </c>
      <c r="C17" s="22">
        <v>102.217139407212</v>
      </c>
      <c r="D17" s="22">
        <f>IFERROR(VLOOKUP(A17,'Ações US'!A:N,14,0),0)</f>
        <v>98.193833341467126</v>
      </c>
      <c r="E17" s="22">
        <f>IFERROR(VLOOKUP(A17,Commodities!A:R,18,0),0)</f>
        <v>101.21560609822983</v>
      </c>
      <c r="F17" s="22">
        <f>VLOOKUP(A17,Hedge!A:F,6,0)</f>
        <v>99.539248384921862</v>
      </c>
      <c r="G17" s="22">
        <f>VLOOKUP(A17,Alternativos!A:V,22,0)</f>
        <v>72.072494104461498</v>
      </c>
      <c r="H17" s="22">
        <f t="shared" si="0"/>
        <v>97.932513631317121</v>
      </c>
      <c r="I17" s="6">
        <f t="shared" si="2"/>
        <v>0.46373195457207705</v>
      </c>
      <c r="J17" s="6">
        <f t="shared" si="3"/>
        <v>0.23484392990468569</v>
      </c>
      <c r="K17" s="6">
        <f t="shared" si="4"/>
        <v>0.12533354564850371</v>
      </c>
      <c r="L17" s="6">
        <f t="shared" si="5"/>
        <v>5.1676201470367895E-2</v>
      </c>
      <c r="M17" s="6">
        <f t="shared" si="6"/>
        <v>5.082032753680437E-2</v>
      </c>
      <c r="N17" s="6">
        <f t="shared" si="7"/>
        <v>7.3594040867561231E-2</v>
      </c>
      <c r="O17" s="51">
        <f>O16*(B17/B16)</f>
        <v>45.414435962407268</v>
      </c>
      <c r="P17" s="51">
        <f>P16*(C17/C16)</f>
        <v>22.998856366622714</v>
      </c>
      <c r="Q17" s="51">
        <f>Q16*(D17/D16)</f>
        <v>12.274229167683396</v>
      </c>
      <c r="R17" s="51">
        <f>R16*(E17/E16)</f>
        <v>5.0607803049114937</v>
      </c>
      <c r="S17" s="51">
        <f>S16*(F17/F16)</f>
        <v>4.9769624192460951</v>
      </c>
      <c r="T17" s="51">
        <f>T16*(G17/G16)</f>
        <v>7.20724941044615</v>
      </c>
    </row>
    <row r="18" spans="1:20" x14ac:dyDescent="0.25">
      <c r="A18" s="33">
        <v>44705</v>
      </c>
      <c r="B18" s="22">
        <f>VLOOKUP(A18,rf!A:N,14,0)</f>
        <v>100.34101132416048</v>
      </c>
      <c r="C18" s="22">
        <v>102.20528363363189</v>
      </c>
      <c r="D18" s="22">
        <f>IFERROR(VLOOKUP(A18,'Ações US'!A:N,14,0),0)</f>
        <v>97.467640343395004</v>
      </c>
      <c r="E18" s="22">
        <f>IFERROR(VLOOKUP(A18,Commodities!A:R,18,0),0)</f>
        <v>100.98852047359765</v>
      </c>
      <c r="F18" s="22">
        <f>VLOOKUP(A18,Hedge!A:F,6,0)</f>
        <v>100.28796866091058</v>
      </c>
      <c r="G18" s="22">
        <f>VLOOKUP(A18,Alternativos!A:V,22,0)</f>
        <v>71.357764069208017</v>
      </c>
      <c r="H18" s="22">
        <f t="shared" si="0"/>
        <v>97.532699820009967</v>
      </c>
      <c r="I18" s="6">
        <f t="shared" si="2"/>
        <v>0.46295709212602393</v>
      </c>
      <c r="J18" s="6">
        <f t="shared" si="3"/>
        <v>0.23577927054213721</v>
      </c>
      <c r="K18" s="6">
        <f t="shared" si="4"/>
        <v>0.1249166183793551</v>
      </c>
      <c r="L18" s="6">
        <f t="shared" si="5"/>
        <v>5.1771621548447444E-2</v>
      </c>
      <c r="M18" s="6">
        <f t="shared" si="6"/>
        <v>5.1412484656933169E-2</v>
      </c>
      <c r="N18" s="6">
        <f t="shared" si="7"/>
        <v>7.3162912747103251E-2</v>
      </c>
      <c r="O18" s="51">
        <f>O17*(B18/B17)</f>
        <v>45.153455095872189</v>
      </c>
      <c r="P18" s="51">
        <f>P17*(C18/C17)</f>
        <v>22.996188817567187</v>
      </c>
      <c r="Q18" s="51">
        <f>Q17*(D18/D17)</f>
        <v>12.183455042924381</v>
      </c>
      <c r="R18" s="51">
        <f>R17*(E18/E17)</f>
        <v>5.0494260236798842</v>
      </c>
      <c r="S18" s="51">
        <f>S17*(F18/F17)</f>
        <v>5.0143984330455309</v>
      </c>
      <c r="T18" s="51">
        <f>T17*(G18/G17)</f>
        <v>7.1357764069208018</v>
      </c>
    </row>
    <row r="19" spans="1:20" x14ac:dyDescent="0.25">
      <c r="A19" s="33">
        <v>44706</v>
      </c>
      <c r="B19" s="22">
        <f>VLOOKUP(A19,rf!A:N,14,0)</f>
        <v>100.03067017214806</v>
      </c>
      <c r="C19" s="22">
        <v>103.5135425277808</v>
      </c>
      <c r="D19" s="22">
        <f>IFERROR(VLOOKUP(A19,'Ações US'!A:N,14,0),0)</f>
        <v>97.969559850278728</v>
      </c>
      <c r="E19" s="22">
        <f>IFERROR(VLOOKUP(A19,Commodities!A:R,18,0),0)</f>
        <v>100.9969548756855</v>
      </c>
      <c r="F19" s="22">
        <f>VLOOKUP(A19,Hedge!A:F,6,0)</f>
        <v>99.683232715377159</v>
      </c>
      <c r="G19" s="22">
        <f>VLOOKUP(A19,Alternativos!A:V,22,0)</f>
        <v>68.642137271125634</v>
      </c>
      <c r="H19" s="22">
        <f t="shared" si="0"/>
        <v>97.448766734167833</v>
      </c>
      <c r="I19" s="6">
        <f t="shared" si="2"/>
        <v>0.4619227424422982</v>
      </c>
      <c r="J19" s="6">
        <f t="shared" si="3"/>
        <v>0.23900299459186977</v>
      </c>
      <c r="K19" s="6">
        <f t="shared" si="4"/>
        <v>0.12566803451388411</v>
      </c>
      <c r="L19" s="6">
        <f t="shared" si="5"/>
        <v>5.1820540300523701E-2</v>
      </c>
      <c r="M19" s="6">
        <f t="shared" si="6"/>
        <v>5.1146482431791471E-2</v>
      </c>
      <c r="N19" s="6">
        <f t="shared" si="7"/>
        <v>7.0439205719632858E-2</v>
      </c>
      <c r="O19" s="51">
        <f>O18*(B19/B18)</f>
        <v>45.013801577466602</v>
      </c>
      <c r="P19" s="51">
        <f>P18*(C19/C18)</f>
        <v>23.290547068750694</v>
      </c>
      <c r="Q19" s="51">
        <f>Q18*(D19/D18)</f>
        <v>12.246194981284845</v>
      </c>
      <c r="R19" s="51">
        <f>R18*(E19/E18)</f>
        <v>5.0498477437842775</v>
      </c>
      <c r="S19" s="51">
        <f>S18*(F19/F18)</f>
        <v>4.9841616357688601</v>
      </c>
      <c r="T19" s="51">
        <f>T18*(G19/G18)</f>
        <v>6.8642137271125634</v>
      </c>
    </row>
    <row r="20" spans="1:20" x14ac:dyDescent="0.25">
      <c r="A20" s="33">
        <v>44707</v>
      </c>
      <c r="B20" s="22">
        <f>VLOOKUP(A20,rf!A:N,14,0)</f>
        <v>100.34717057169752</v>
      </c>
      <c r="C20" s="22">
        <v>104.99797588343</v>
      </c>
      <c r="D20" s="22">
        <f>IFERROR(VLOOKUP(A20,'Ações US'!A:N,14,0),0)</f>
        <v>99.415007896456785</v>
      </c>
      <c r="E20" s="22">
        <f>IFERROR(VLOOKUP(A20,Commodities!A:R,18,0),0)</f>
        <v>102.22918840547146</v>
      </c>
      <c r="F20" s="22">
        <f>VLOOKUP(A20,Hedge!A:F,6,0)</f>
        <v>99.498928554103443</v>
      </c>
      <c r="G20" s="22">
        <f>VLOOKUP(A20,Alternativos!A:V,22,0)</f>
        <v>66.270724688684837</v>
      </c>
      <c r="H20" s="22">
        <f t="shared" si="0"/>
        <v>97.921125634939955</v>
      </c>
      <c r="I20" s="6">
        <f t="shared" si="2"/>
        <v>0.46114897540711408</v>
      </c>
      <c r="J20" s="6">
        <f t="shared" si="3"/>
        <v>0.24126095794534164</v>
      </c>
      <c r="K20" s="6">
        <f t="shared" si="4"/>
        <v>0.12690699689652032</v>
      </c>
      <c r="L20" s="6">
        <f t="shared" si="5"/>
        <v>5.2199761666646097E-2</v>
      </c>
      <c r="M20" s="6">
        <f t="shared" si="6"/>
        <v>5.0805649909012353E-2</v>
      </c>
      <c r="N20" s="6">
        <f t="shared" si="7"/>
        <v>6.7677658175365474E-2</v>
      </c>
      <c r="O20" s="51">
        <f>O19*(B20/B19)</f>
        <v>45.156226757263852</v>
      </c>
      <c r="P20" s="51">
        <f>P19*(C20/C19)</f>
        <v>23.624544573771765</v>
      </c>
      <c r="Q20" s="51">
        <f>Q19*(D20/D19)</f>
        <v>12.426875987057102</v>
      </c>
      <c r="R20" s="51">
        <f>R19*(E20/E19)</f>
        <v>5.111459420273575</v>
      </c>
      <c r="S20" s="51">
        <f>S19*(F20/F19)</f>
        <v>4.9749464277051745</v>
      </c>
      <c r="T20" s="51">
        <f>T19*(G20/G19)</f>
        <v>6.6270724688684837</v>
      </c>
    </row>
    <row r="21" spans="1:20" x14ac:dyDescent="0.25">
      <c r="A21" s="33">
        <v>44708</v>
      </c>
      <c r="B21" s="22">
        <f>VLOOKUP(A21,rf!A:N,14,0)</f>
        <v>100.77099160842629</v>
      </c>
      <c r="C21" s="22">
        <v>106.318586677019</v>
      </c>
      <c r="D21" s="22">
        <f>IFERROR(VLOOKUP(A21,'Ações US'!A:N,14,0),0)</f>
        <v>101.19988872263377</v>
      </c>
      <c r="E21" s="22">
        <f>IFERROR(VLOOKUP(A21,Commodities!A:R,18,0),0)</f>
        <v>103.38089117102916</v>
      </c>
      <c r="F21" s="22">
        <f>VLOOKUP(A21,Hedge!A:F,6,0)</f>
        <v>99.55076959202799</v>
      </c>
      <c r="G21" s="22">
        <f>VLOOKUP(A21,Alternativos!A:V,22,0)</f>
        <v>67.801373505701818</v>
      </c>
      <c r="H21" s="22">
        <f t="shared" si="0"/>
        <v>98.845334705173357</v>
      </c>
      <c r="I21" s="6">
        <f t="shared" si="2"/>
        <v>0.45876668189802217</v>
      </c>
      <c r="J21" s="6">
        <f t="shared" si="3"/>
        <v>0.24201123981906331</v>
      </c>
      <c r="K21" s="6">
        <f t="shared" si="4"/>
        <v>0.12797757353000447</v>
      </c>
      <c r="L21" s="6">
        <f t="shared" si="5"/>
        <v>5.2294269365056066E-2</v>
      </c>
      <c r="M21" s="6">
        <f t="shared" si="6"/>
        <v>5.0356837724794386E-2</v>
      </c>
      <c r="N21" s="6">
        <f t="shared" si="7"/>
        <v>6.8593397663059594E-2</v>
      </c>
      <c r="O21" s="51">
        <f>O20*(B21/B20)</f>
        <v>45.346946223791797</v>
      </c>
      <c r="P21" s="51">
        <f>P20*(C21/C20)</f>
        <v>23.921682002329291</v>
      </c>
      <c r="Q21" s="51">
        <f>Q20*(D21/D20)</f>
        <v>12.649986090329225</v>
      </c>
      <c r="R21" s="51">
        <f>R20*(E21/E20)</f>
        <v>5.1690445585514606</v>
      </c>
      <c r="S21" s="51">
        <f>S20*(F21/F20)</f>
        <v>4.9775384796014013</v>
      </c>
      <c r="T21" s="51">
        <f>T20*(G21/G20)</f>
        <v>6.7801373505701816</v>
      </c>
    </row>
    <row r="22" spans="1:20" x14ac:dyDescent="0.25">
      <c r="A22" s="33">
        <v>44712</v>
      </c>
      <c r="B22" s="22">
        <f>VLOOKUP(A22,rf!A:N,14,0)</f>
        <v>100.40192102277442</v>
      </c>
      <c r="C22" s="22">
        <f>VLOOKUP(A22,Ações!A:BB,54,0)</f>
        <v>105.94008723182293</v>
      </c>
      <c r="D22" s="22">
        <f>IFERROR(VLOOKUP(A22,'Ações US'!A:N,14,0),0)</f>
        <v>101.3110148039076</v>
      </c>
      <c r="E22" s="22">
        <f>IFERROR(VLOOKUP(A22,Commodities!A:R,18,0),0)</f>
        <v>102.07608483346685</v>
      </c>
      <c r="F22" s="22">
        <f>VLOOKUP(A22,Hedge!A:F,6,0)</f>
        <v>98.56591290494714</v>
      </c>
      <c r="G22" s="22">
        <f>VLOOKUP(A22,Alternativos!A:V,22,0)</f>
        <v>70.479306510492279</v>
      </c>
      <c r="H22" s="22">
        <f t="shared" si="0"/>
        <v>98.761291475867012</v>
      </c>
      <c r="I22" s="6">
        <f t="shared" si="2"/>
        <v>0.45747543177165417</v>
      </c>
      <c r="J22" s="6">
        <f t="shared" si="3"/>
        <v>0.24135487974035646</v>
      </c>
      <c r="K22" s="6">
        <f t="shared" si="4"/>
        <v>0.12822712888057927</v>
      </c>
      <c r="L22" s="6">
        <f t="shared" si="5"/>
        <v>5.1678184493167488E-2</v>
      </c>
      <c r="M22" s="6">
        <f t="shared" si="6"/>
        <v>4.990108545159741E-2</v>
      </c>
      <c r="N22" s="6">
        <f t="shared" si="7"/>
        <v>7.1363289662645185E-2</v>
      </c>
      <c r="O22" s="51">
        <f>O21*(B22/B21)</f>
        <v>45.180864460248451</v>
      </c>
      <c r="P22" s="51">
        <f>P21*(C22/C21)</f>
        <v>23.836519627160175</v>
      </c>
      <c r="Q22" s="51">
        <f>Q21*(D22/D21)</f>
        <v>12.663876850488455</v>
      </c>
      <c r="R22" s="51">
        <f>R21*(E22/E21)</f>
        <v>5.1038042416733447</v>
      </c>
      <c r="S22" s="51">
        <f>S21*(F22/F21)</f>
        <v>4.928295645247359</v>
      </c>
      <c r="T22" s="51">
        <f>T21*(G22/G21)</f>
        <v>7.0479306510492288</v>
      </c>
    </row>
    <row r="23" spans="1:20" x14ac:dyDescent="0.25">
      <c r="A23" s="36">
        <v>44713</v>
      </c>
      <c r="B23" s="22">
        <f>VLOOKUP(A23,rf!A:N,14,0)</f>
        <v>100.60579509742335</v>
      </c>
      <c r="C23" s="22">
        <f>VLOOKUP(A23,Ações!A:BB,54,0)</f>
        <v>106.75983210858082</v>
      </c>
      <c r="D23" s="22">
        <f>IFERROR(VLOOKUP(A23,'Ações US'!A:N,14,0),0)</f>
        <v>100.627940567477</v>
      </c>
      <c r="E23" s="22">
        <f>IFERROR(VLOOKUP(A23,Commodities!A:R,18,0),0)</f>
        <v>102.36536081198271</v>
      </c>
      <c r="F23" s="22">
        <f>VLOOKUP(A23,Hedge!A:F,6,0)</f>
        <v>99.193682476586758</v>
      </c>
      <c r="G23" s="22">
        <f>VLOOKUP(A23,Alternativos!A:V,22,0)</f>
        <v>71.558308630937546</v>
      </c>
      <c r="H23" s="22">
        <f t="shared" si="0"/>
        <v>99.105845616728018</v>
      </c>
      <c r="I23" s="6">
        <f t="shared" si="2"/>
        <v>0.45681067057258362</v>
      </c>
      <c r="J23" s="6">
        <f t="shared" si="3"/>
        <v>0.24237684543177154</v>
      </c>
      <c r="K23" s="6">
        <f t="shared" si="4"/>
        <v>0.1269197845259242</v>
      </c>
      <c r="L23" s="6">
        <f t="shared" si="5"/>
        <v>5.1644461623313452E-2</v>
      </c>
      <c r="M23" s="6">
        <f t="shared" si="6"/>
        <v>5.0044314671507106E-2</v>
      </c>
      <c r="N23" s="6">
        <f t="shared" si="7"/>
        <v>7.220392317490025E-2</v>
      </c>
      <c r="O23" s="51">
        <f>O22*(B23/B22)</f>
        <v>45.272607793840471</v>
      </c>
      <c r="P23" s="51">
        <f>P22*(C23/C22)</f>
        <v>24.020962224430701</v>
      </c>
      <c r="Q23" s="51">
        <f>Q22*(D23/D22)</f>
        <v>12.57849257093463</v>
      </c>
      <c r="R23" s="51">
        <f>R22*(E23/E22)</f>
        <v>5.1182680405991379</v>
      </c>
      <c r="S23" s="51">
        <f>S22*(F23/F22)</f>
        <v>4.9596841238293399</v>
      </c>
      <c r="T23" s="51">
        <f>T22*(G23/G22)</f>
        <v>7.1558308630937546</v>
      </c>
    </row>
    <row r="24" spans="1:20" x14ac:dyDescent="0.25">
      <c r="A24" s="36">
        <v>44714</v>
      </c>
      <c r="B24" s="22">
        <f>VLOOKUP(A24,rf!A:N,14,0)</f>
        <v>100.4597494750211</v>
      </c>
      <c r="C24" s="22">
        <f>VLOOKUP(A24,Ações!A:BB,54,0)</f>
        <v>107.38364798044398</v>
      </c>
      <c r="D24" s="22">
        <f>IFERROR(VLOOKUP(A24,'Ações US'!A:N,14,0),0)</f>
        <v>102.29982793937509</v>
      </c>
      <c r="E24" s="22">
        <f>IFERROR(VLOOKUP(A24,Commodities!A:R,18,0),0)</f>
        <v>105.21713051488405</v>
      </c>
      <c r="F24" s="22">
        <f>VLOOKUP(A24,Hedge!A:F,6,0)</f>
        <v>100.41467557475971</v>
      </c>
      <c r="G24" s="22">
        <f>VLOOKUP(A24,Alternativos!A:V,22,0)</f>
        <v>69.386823683626005</v>
      </c>
      <c r="H24" s="22">
        <f t="shared" si="0"/>
        <v>99.375959224626058</v>
      </c>
      <c r="I24" s="6">
        <f t="shared" si="2"/>
        <v>0.45490768206398224</v>
      </c>
      <c r="J24" s="6">
        <f t="shared" si="3"/>
        <v>0.24313044104546933</v>
      </c>
      <c r="K24" s="6">
        <f t="shared" si="4"/>
        <v>0.12867778678259104</v>
      </c>
      <c r="L24" s="6">
        <f t="shared" si="5"/>
        <v>5.2938925740105232E-2</v>
      </c>
      <c r="M24" s="6">
        <f t="shared" si="6"/>
        <v>5.0522619534059447E-2</v>
      </c>
      <c r="N24" s="6">
        <f t="shared" si="7"/>
        <v>6.9822544833792619E-2</v>
      </c>
      <c r="O24" s="51">
        <f>O23*(B24/B23)</f>
        <v>45.206887263759455</v>
      </c>
      <c r="P24" s="51">
        <f>P23*(C24/C23)</f>
        <v>24.161320795599909</v>
      </c>
      <c r="Q24" s="51">
        <f>Q23*(D24/D23)</f>
        <v>12.787478492421892</v>
      </c>
      <c r="R24" s="51">
        <f>R23*(E24/E23)</f>
        <v>5.2608565257442041</v>
      </c>
      <c r="S24" s="51">
        <f>S23*(F24/F23)</f>
        <v>5.0207337787379878</v>
      </c>
      <c r="T24" s="51">
        <f>T23*(G24/G23)</f>
        <v>6.9386823683626</v>
      </c>
    </row>
    <row r="25" spans="1:20" x14ac:dyDescent="0.25">
      <c r="A25" s="33">
        <v>44715</v>
      </c>
      <c r="B25" s="22">
        <f>VLOOKUP(A25,rf!A:N,14,0)</f>
        <v>100.46477161985067</v>
      </c>
      <c r="C25" s="22">
        <f>VLOOKUP(A25,Ações!A:BB,54,0)</f>
        <v>105.62688760737916</v>
      </c>
      <c r="D25" s="22">
        <f>IFERROR(VLOOKUP(A25,'Ações US'!A:N,14,0),0)</f>
        <v>100.77622033555072</v>
      </c>
      <c r="E25" s="22">
        <f>IFERROR(VLOOKUP(A25,Commodities!A:R,18,0),0)</f>
        <v>104.77022239477202</v>
      </c>
      <c r="F25" s="22">
        <f>VLOOKUP(A25,Hedge!A:F,6,0)</f>
        <v>99.395264054466594</v>
      </c>
      <c r="G25" s="22">
        <f>VLOOKUP(A25,Alternativos!A:V,22,0)</f>
        <v>70.103166276946965</v>
      </c>
      <c r="H25" s="22">
        <f t="shared" si="0"/>
        <v>98.790815432693563</v>
      </c>
      <c r="I25" s="6">
        <f t="shared" si="2"/>
        <v>0.45762500320420851</v>
      </c>
      <c r="J25" s="6">
        <f t="shared" si="3"/>
        <v>0.2405694254832039</v>
      </c>
      <c r="K25" s="6">
        <f t="shared" si="4"/>
        <v>0.12751213244642395</v>
      </c>
      <c r="L25" s="6">
        <f t="shared" si="5"/>
        <v>5.3026296997291354E-2</v>
      </c>
      <c r="M25" s="6">
        <f t="shared" si="6"/>
        <v>5.0305923490521688E-2</v>
      </c>
      <c r="N25" s="6">
        <f t="shared" si="7"/>
        <v>7.0961218378350593E-2</v>
      </c>
      <c r="O25" s="51">
        <f>O24*(B25/B24)</f>
        <v>45.209147228932764</v>
      </c>
      <c r="P25" s="51">
        <f>P24*(C25/C24)</f>
        <v>23.766049711660322</v>
      </c>
      <c r="Q25" s="51">
        <f>Q24*(D25/D24)</f>
        <v>12.597027541943845</v>
      </c>
      <c r="R25" s="51">
        <f>R24*(E25/E24)</f>
        <v>5.238511119738603</v>
      </c>
      <c r="S25" s="51">
        <f>S24*(F25/F24)</f>
        <v>4.9697632027233318</v>
      </c>
      <c r="T25" s="51">
        <f>T24*(G25/G24)</f>
        <v>7.0103166276946958</v>
      </c>
    </row>
    <row r="26" spans="1:20" x14ac:dyDescent="0.25">
      <c r="A26" s="33">
        <v>44718</v>
      </c>
      <c r="B26" s="22">
        <f>VLOOKUP(A26,rf!A:N,14,0)</f>
        <v>100.6304886591886</v>
      </c>
      <c r="C26" s="22">
        <f>VLOOKUP(A26,Ações!A:BB,54,0)</f>
        <v>103.88580333382261</v>
      </c>
      <c r="D26" s="22">
        <f>IFERROR(VLOOKUP(A26,'Ações US'!A:N,14,0),0)</f>
        <v>101.39600925226199</v>
      </c>
      <c r="E26" s="22">
        <f>IFERROR(VLOOKUP(A26,Commodities!A:R,18,0),0)</f>
        <v>105.60182604417022</v>
      </c>
      <c r="F26" s="22">
        <f>VLOOKUP(A26,Hedge!A:F,6,0)</f>
        <v>98.957554853600755</v>
      </c>
      <c r="G26" s="22">
        <f>VLOOKUP(A26,Alternativos!A:V,22,0)</f>
        <v>73.339403410015919</v>
      </c>
      <c r="H26" s="22">
        <f t="shared" si="0"/>
        <v>98.894436189167834</v>
      </c>
      <c r="I26" s="6">
        <f t="shared" si="2"/>
        <v>0.45789957091231065</v>
      </c>
      <c r="J26" s="6">
        <f t="shared" si="3"/>
        <v>0.23635612528695871</v>
      </c>
      <c r="K26" s="6">
        <f t="shared" si="4"/>
        <v>0.12816192340981286</v>
      </c>
      <c r="L26" s="6">
        <f t="shared" si="5"/>
        <v>5.3391186659971626E-2</v>
      </c>
      <c r="M26" s="6">
        <f t="shared" si="6"/>
        <v>5.0031912141301975E-2</v>
      </c>
      <c r="N26" s="6">
        <f t="shared" si="7"/>
        <v>7.4159281589644133E-2</v>
      </c>
      <c r="O26" s="51">
        <f>O25*(B26/B25)</f>
        <v>45.283719896634835</v>
      </c>
      <c r="P26" s="51">
        <f>P25*(C26/C25)</f>
        <v>23.374305750110096</v>
      </c>
      <c r="Q26" s="51">
        <f>Q25*(D26/D25)</f>
        <v>12.674501156532754</v>
      </c>
      <c r="R26" s="51">
        <f>R25*(E26/E25)</f>
        <v>5.280091302208513</v>
      </c>
      <c r="S26" s="51">
        <f>S25*(F26/F25)</f>
        <v>4.9478777426800393</v>
      </c>
      <c r="T26" s="51">
        <f>T25*(G26/G25)</f>
        <v>7.3339403410015906</v>
      </c>
    </row>
    <row r="27" spans="1:20" x14ac:dyDescent="0.25">
      <c r="A27" s="33">
        <v>44719</v>
      </c>
      <c r="B27" s="22">
        <f>VLOOKUP(A27,rf!A:N,14,0)</f>
        <v>100.34155235976024</v>
      </c>
      <c r="C27" s="22">
        <f>VLOOKUP(A27,Ações!A:BB,54,0)</f>
        <v>103.91149476210545</v>
      </c>
      <c r="D27" s="22">
        <f>IFERROR(VLOOKUP(A27,'Ações US'!A:N,14,0),0)</f>
        <v>102.10196597457819</v>
      </c>
      <c r="E27" s="22">
        <f>IFERROR(VLOOKUP(A27,Commodities!A:R,18,0),0)</f>
        <v>106.21623883033907</v>
      </c>
      <c r="F27" s="22">
        <f>VLOOKUP(A27,Hedge!A:F,6,0)</f>
        <v>99.602601841846422</v>
      </c>
      <c r="G27" s="22">
        <f>VLOOKUP(A27,Alternativos!A:V,22,0)</f>
        <v>72.523447234027998</v>
      </c>
      <c r="H27" s="22">
        <f t="shared" si="0"/>
        <v>98.839817387200156</v>
      </c>
      <c r="I27" s="6">
        <f t="shared" si="2"/>
        <v>0.45683713057668512</v>
      </c>
      <c r="J27" s="6">
        <f t="shared" si="3"/>
        <v>0.23654521972540063</v>
      </c>
      <c r="K27" s="6">
        <f t="shared" si="4"/>
        <v>0.12912554964387324</v>
      </c>
      <c r="L27" s="6">
        <f t="shared" si="5"/>
        <v>5.373150297022615E-2</v>
      </c>
      <c r="M27" s="6">
        <f t="shared" si="6"/>
        <v>5.0385869012514531E-2</v>
      </c>
      <c r="N27" s="6">
        <f t="shared" si="7"/>
        <v>7.3374728071300382E-2</v>
      </c>
      <c r="O27" s="51">
        <f>O26*(B27/B26)</f>
        <v>45.153698561892071</v>
      </c>
      <c r="P27" s="51">
        <f>P26*(C27/C26)</f>
        <v>23.380086321473733</v>
      </c>
      <c r="Q27" s="51">
        <f>Q26*(D27/D26)</f>
        <v>12.762745746822279</v>
      </c>
      <c r="R27" s="51">
        <f>R26*(E27/E26)</f>
        <v>5.3108119415169552</v>
      </c>
      <c r="S27" s="51">
        <f>S26*(F27/F26)</f>
        <v>4.980130092092323</v>
      </c>
      <c r="T27" s="51">
        <f>T26*(G27/G26)</f>
        <v>7.2523447234027989</v>
      </c>
    </row>
    <row r="28" spans="1:20" x14ac:dyDescent="0.25">
      <c r="A28" s="33">
        <v>44720</v>
      </c>
      <c r="B28" s="22">
        <f>VLOOKUP(A28,rf!A:N,14,0)</f>
        <v>100.19373394040524</v>
      </c>
      <c r="C28" s="22">
        <f>VLOOKUP(A28,Ações!A:BB,54,0)</f>
        <v>102.07311320265605</v>
      </c>
      <c r="D28" s="22">
        <f>IFERROR(VLOOKUP(A28,'Ações US'!A:N,14,0),0)</f>
        <v>101.58126607025653</v>
      </c>
      <c r="E28" s="22">
        <f>IFERROR(VLOOKUP(A28,Commodities!A:R,18,0),0)</f>
        <v>105.88859203980114</v>
      </c>
      <c r="F28" s="22">
        <f>VLOOKUP(A28,Hedge!A:F,6,0)</f>
        <v>99.510449761209628</v>
      </c>
      <c r="G28" s="22">
        <f>VLOOKUP(A28,Alternativos!A:V,22,0)</f>
        <v>72.490482728623519</v>
      </c>
      <c r="H28" s="22">
        <f t="shared" si="0"/>
        <v>98.270289365474895</v>
      </c>
      <c r="I28" s="6">
        <f t="shared" si="2"/>
        <v>0.45880785092124404</v>
      </c>
      <c r="J28" s="6">
        <f t="shared" si="3"/>
        <v>0.23370695882642201</v>
      </c>
      <c r="K28" s="6">
        <f t="shared" si="4"/>
        <v>0.12921156883499638</v>
      </c>
      <c r="L28" s="6">
        <f t="shared" si="5"/>
        <v>5.3876198352277777E-2</v>
      </c>
      <c r="M28" s="6">
        <f t="shared" si="6"/>
        <v>5.0630994578189606E-2</v>
      </c>
      <c r="N28" s="6">
        <f t="shared" si="7"/>
        <v>7.3766428486870261E-2</v>
      </c>
      <c r="O28" s="51">
        <f>O27*(B28/B27)</f>
        <v>45.087180273182319</v>
      </c>
      <c r="P28" s="51">
        <f>P27*(C28/C27)</f>
        <v>22.966450470597618</v>
      </c>
      <c r="Q28" s="51">
        <f>Q27*(D28/D27)</f>
        <v>12.697658258782072</v>
      </c>
      <c r="R28" s="51">
        <f>R27*(E28/E27)</f>
        <v>5.2944296019900587</v>
      </c>
      <c r="S28" s="51">
        <f>S27*(F28/F27)</f>
        <v>4.9755224880604834</v>
      </c>
      <c r="T28" s="51">
        <f>T27*(G28/G27)</f>
        <v>7.2490482728623507</v>
      </c>
    </row>
    <row r="29" spans="1:20" x14ac:dyDescent="0.25">
      <c r="A29" s="33">
        <v>44721</v>
      </c>
      <c r="B29" s="22">
        <f>VLOOKUP(A29,rf!A:N,14,0)</f>
        <v>100.86978921623199</v>
      </c>
      <c r="C29" s="22">
        <f>VLOOKUP(A29,Ações!A:BB,54,0)</f>
        <v>101.16542101222473</v>
      </c>
      <c r="D29" s="22">
        <f>IFERROR(VLOOKUP(A29,'Ações US'!A:N,14,0),0)</f>
        <v>99.15477545617594</v>
      </c>
      <c r="E29" s="22">
        <f>IFERROR(VLOOKUP(A29,Commodities!A:R,18,0),0)</f>
        <v>104.13518018233816</v>
      </c>
      <c r="F29" s="22">
        <f>VLOOKUP(A29,Hedge!A:F,6,0)</f>
        <v>99.193682476586773</v>
      </c>
      <c r="G29" s="22">
        <f>VLOOKUP(A29,Alternativos!A:V,22,0)</f>
        <v>70.372370336540982</v>
      </c>
      <c r="H29" s="22">
        <f t="shared" si="0"/>
        <v>97.751651973677269</v>
      </c>
      <c r="I29" s="6">
        <f t="shared" si="2"/>
        <v>0.4643543534131519</v>
      </c>
      <c r="J29" s="6">
        <f t="shared" si="3"/>
        <v>0.23285764760149547</v>
      </c>
      <c r="K29" s="6">
        <f t="shared" si="4"/>
        <v>0.1267942452303473</v>
      </c>
      <c r="L29" s="6">
        <f t="shared" si="5"/>
        <v>5.3265176638845904E-2</v>
      </c>
      <c r="M29" s="6">
        <f t="shared" si="6"/>
        <v>5.0737599045025783E-2</v>
      </c>
      <c r="N29" s="6">
        <f t="shared" si="7"/>
        <v>7.1990978071133735E-2</v>
      </c>
      <c r="O29" s="51">
        <f>O28*(B29/B28)</f>
        <v>45.391405147304361</v>
      </c>
      <c r="P29" s="51">
        <f>P28*(C29/C28)</f>
        <v>22.762219727750569</v>
      </c>
      <c r="Q29" s="51">
        <f>Q28*(D29/D28)</f>
        <v>12.394346932021998</v>
      </c>
      <c r="R29" s="51">
        <f>R28*(E29/E28)</f>
        <v>5.2067590091169098</v>
      </c>
      <c r="S29" s="51">
        <f>S28*(F29/F28)</f>
        <v>4.9596841238293408</v>
      </c>
      <c r="T29" s="51">
        <f>T28*(G29/G28)</f>
        <v>7.0372370336540966</v>
      </c>
    </row>
    <row r="30" spans="1:20" x14ac:dyDescent="0.25">
      <c r="A30" s="33">
        <v>44722</v>
      </c>
      <c r="B30" s="22">
        <f>VLOOKUP(A30,rf!A:N,14,0)</f>
        <v>101.01419721567325</v>
      </c>
      <c r="C30" s="22">
        <f>VLOOKUP(A30,Ações!A:BB,54,0)</f>
        <v>99.379238553308355</v>
      </c>
      <c r="D30" s="22">
        <f>IFERROR(VLOOKUP(A30,'Ações US'!A:N,14,0),0)</f>
        <v>97.535920739930987</v>
      </c>
      <c r="E30" s="22">
        <f>IFERROR(VLOOKUP(A30,Commodities!A:R,18,0),0)</f>
        <v>103.63977541538664</v>
      </c>
      <c r="F30" s="22">
        <f>VLOOKUP(A30,Hedge!A:F,6,0)</f>
        <v>100.52409628389663</v>
      </c>
      <c r="G30" s="22">
        <f>VLOOKUP(A30,Alternativos!A:V,22,0)</f>
        <v>67.905256441014984</v>
      </c>
      <c r="H30" s="22">
        <f t="shared" si="0"/>
        <v>97.007426743104347</v>
      </c>
      <c r="I30" s="6">
        <f t="shared" si="2"/>
        <v>0.46858668736189457</v>
      </c>
      <c r="J30" s="6">
        <f t="shared" si="3"/>
        <v>0.23050120413676309</v>
      </c>
      <c r="K30" s="6">
        <f t="shared" si="4"/>
        <v>0.12568099682489547</v>
      </c>
      <c r="L30" s="6">
        <f t="shared" si="5"/>
        <v>5.3418474695677766E-2</v>
      </c>
      <c r="M30" s="6">
        <f t="shared" si="6"/>
        <v>5.181257747930227E-2</v>
      </c>
      <c r="N30" s="6">
        <f t="shared" si="7"/>
        <v>7.0000059501466913E-2</v>
      </c>
      <c r="O30" s="51">
        <f>O29*(B30/B29)</f>
        <v>45.456388747052927</v>
      </c>
      <c r="P30" s="51">
        <f>P29*(C30/C29)</f>
        <v>22.360328674494387</v>
      </c>
      <c r="Q30" s="51">
        <f>Q29*(D30/D29)</f>
        <v>12.191990092491379</v>
      </c>
      <c r="R30" s="51">
        <f>R29*(E30/E29)</f>
        <v>5.1819887707693342</v>
      </c>
      <c r="S30" s="51">
        <f>S29*(F30/F29)</f>
        <v>5.0262048141948332</v>
      </c>
      <c r="T30" s="51">
        <f>T29*(G30/G29)</f>
        <v>6.7905256441014972</v>
      </c>
    </row>
    <row r="31" spans="1:20" x14ac:dyDescent="0.25">
      <c r="A31" s="33">
        <v>44725</v>
      </c>
      <c r="B31" s="22">
        <f>VLOOKUP(A31,rf!A:N,14,0)</f>
        <v>100.50955482095952</v>
      </c>
      <c r="C31" s="22">
        <f>VLOOKUP(A31,Ações!A:BB,54,0)</f>
        <v>96.156850129417961</v>
      </c>
      <c r="D31" s="22">
        <f>IFERROR(VLOOKUP(A31,'Ações US'!A:N,14,0),0)</f>
        <v>93.86459027001122</v>
      </c>
      <c r="E31" s="22">
        <f>IFERROR(VLOOKUP(A31,Commodities!A:R,18,0),0)</f>
        <v>101.10980263729017</v>
      </c>
      <c r="F31" s="22">
        <f>VLOOKUP(A31,Hedge!A:F,6,0)</f>
        <v>97.869024878776855</v>
      </c>
      <c r="G31" s="22">
        <f>VLOOKUP(A31,Alternativos!A:V,22,0)</f>
        <v>55.612327920915817</v>
      </c>
      <c r="H31" s="22">
        <f t="shared" si="0"/>
        <v>94.107838900197152</v>
      </c>
      <c r="I31" s="6">
        <f t="shared" si="2"/>
        <v>0.48061139431113847</v>
      </c>
      <c r="J31" s="6">
        <f t="shared" si="3"/>
        <v>0.22989892799539915</v>
      </c>
      <c r="K31" s="6">
        <f t="shared" si="4"/>
        <v>0.1246769017424204</v>
      </c>
      <c r="L31" s="6">
        <f t="shared" si="5"/>
        <v>5.3720180921654551E-2</v>
      </c>
      <c r="M31" s="6">
        <f t="shared" si="6"/>
        <v>5.1998338301322881E-2</v>
      </c>
      <c r="N31" s="6">
        <f t="shared" si="7"/>
        <v>5.9094256728064454E-2</v>
      </c>
      <c r="O31" s="51">
        <f>O30*(B31/B30)</f>
        <v>45.229299669431747</v>
      </c>
      <c r="P31" s="51">
        <f>P30*(C31/C30)</f>
        <v>21.635291279119048</v>
      </c>
      <c r="Q31" s="51">
        <f>Q30*(D31/D30)</f>
        <v>11.733073783751408</v>
      </c>
      <c r="R31" s="51">
        <f>R30*(E31/E30)</f>
        <v>5.0554901318645111</v>
      </c>
      <c r="S31" s="51">
        <f>S30*(F31/F30)</f>
        <v>4.8934512439388449</v>
      </c>
      <c r="T31" s="51">
        <f>T30*(G31/G30)</f>
        <v>5.5612327920915812</v>
      </c>
    </row>
    <row r="32" spans="1:20" x14ac:dyDescent="0.25">
      <c r="A32" s="33">
        <v>44726</v>
      </c>
      <c r="B32" s="22">
        <f>VLOOKUP(A32,rf!A:N,14,0)</f>
        <v>100.7905032136461</v>
      </c>
      <c r="C32" s="22">
        <f>VLOOKUP(A32,Ações!A:BB,54,0)</f>
        <v>94.506761727071734</v>
      </c>
      <c r="D32" s="22">
        <f>IFERROR(VLOOKUP(A32,'Ações US'!A:N,14,0),0)</f>
        <v>93.86767989452116</v>
      </c>
      <c r="E32" s="22">
        <f>IFERROR(VLOOKUP(A32,Commodities!A:R,18,0),0)</f>
        <v>100.15608884398954</v>
      </c>
      <c r="F32" s="22">
        <f>VLOOKUP(A32,Hedge!A:F,6,0)</f>
        <v>97.085758557682027</v>
      </c>
      <c r="G32" s="22">
        <f>VLOOKUP(A32,Alternativos!A:V,22,0)</f>
        <v>56.813170220118188</v>
      </c>
      <c r="H32" s="22">
        <f t="shared" si="0"/>
        <v>93.896617213642429</v>
      </c>
      <c r="I32" s="6">
        <f t="shared" si="2"/>
        <v>0.48303898257530503</v>
      </c>
      <c r="J32" s="6">
        <f t="shared" si="3"/>
        <v>0.22646206029136537</v>
      </c>
      <c r="K32" s="6">
        <f t="shared" si="4"/>
        <v>0.12496147715436942</v>
      </c>
      <c r="L32" s="6">
        <f t="shared" si="5"/>
        <v>5.3333172065243323E-2</v>
      </c>
      <c r="M32" s="6">
        <f t="shared" si="6"/>
        <v>5.1698219509220121E-2</v>
      </c>
      <c r="N32" s="6">
        <f t="shared" si="7"/>
        <v>6.0506088404496526E-2</v>
      </c>
      <c r="O32" s="51">
        <f>O31*(B32/B31)</f>
        <v>45.355726446140714</v>
      </c>
      <c r="P32" s="51">
        <f>P31*(C32/C31)</f>
        <v>21.264021388591146</v>
      </c>
      <c r="Q32" s="51">
        <f>Q31*(D32/D31)</f>
        <v>11.733459986815149</v>
      </c>
      <c r="R32" s="51">
        <f>R31*(E32/E31)</f>
        <v>5.0078044421994798</v>
      </c>
      <c r="S32" s="51">
        <f>S31*(F32/F31)</f>
        <v>4.8542879278841031</v>
      </c>
      <c r="T32" s="51">
        <f>T31*(G32/G31)</f>
        <v>5.681317022011819</v>
      </c>
    </row>
    <row r="33" spans="1:20" x14ac:dyDescent="0.25">
      <c r="A33" s="33">
        <v>44727</v>
      </c>
      <c r="B33" s="22">
        <f>VLOOKUP(A33,rf!A:N,14,0)</f>
        <v>100.51945716708971</v>
      </c>
      <c r="C33" s="22">
        <f>VLOOKUP(A33,Ações!A:BB,54,0)</f>
        <v>95.02398929218306</v>
      </c>
      <c r="D33" s="22">
        <f>IFERROR(VLOOKUP(A33,'Ações US'!A:N,14,0),0)</f>
        <v>94.928437099072283</v>
      </c>
      <c r="E33" s="22">
        <f>IFERROR(VLOOKUP(A33,Commodities!A:R,18,0),0)</f>
        <v>101.14899575616572</v>
      </c>
      <c r="F33" s="22">
        <f>VLOOKUP(A33,Hedge!A:F,6,0)</f>
        <v>98.352818908067292</v>
      </c>
      <c r="G33" s="22">
        <f>VLOOKUP(A33,Alternativos!A:V,22,0)</f>
        <v>51.156468808041332</v>
      </c>
      <c r="H33" s="22">
        <f t="shared" si="0"/>
        <v>93.570945567331364</v>
      </c>
      <c r="I33" s="6">
        <f t="shared" si="2"/>
        <v>0.48341667865952292</v>
      </c>
      <c r="J33" s="6">
        <f t="shared" si="3"/>
        <v>0.22849397813722408</v>
      </c>
      <c r="K33" s="6">
        <f t="shared" si="4"/>
        <v>0.12681345224672882</v>
      </c>
      <c r="L33" s="6">
        <f t="shared" si="5"/>
        <v>5.4049360697857561E-2</v>
      </c>
      <c r="M33" s="6">
        <f t="shared" si="6"/>
        <v>5.25552126847404E-2</v>
      </c>
      <c r="N33" s="6">
        <f t="shared" si="7"/>
        <v>5.4671317573926174E-2</v>
      </c>
      <c r="O33" s="51">
        <f>O32*(B33/B32)</f>
        <v>45.233755725190335</v>
      </c>
      <c r="P33" s="51">
        <f>P32*(C33/C32)</f>
        <v>21.380397590741197</v>
      </c>
      <c r="Q33" s="51">
        <f>Q32*(D33/D32)</f>
        <v>11.866054637384039</v>
      </c>
      <c r="R33" s="51">
        <f>R32*(E33/E32)</f>
        <v>5.0574497878082889</v>
      </c>
      <c r="S33" s="51">
        <f>S32*(F33/F32)</f>
        <v>4.9176409454033667</v>
      </c>
      <c r="T33" s="51">
        <f>T32*(G33/G32)</f>
        <v>5.1156468808041327</v>
      </c>
    </row>
    <row r="34" spans="1:20" x14ac:dyDescent="0.25">
      <c r="A34" s="33">
        <v>44729</v>
      </c>
      <c r="B34" s="22">
        <f>VLOOKUP(A34,rf!A:N,14,0)</f>
        <v>100.92308204579062</v>
      </c>
      <c r="C34" s="22">
        <f>VLOOKUP(A34,Ações!A:BB,54,0)</f>
        <v>92.105007776985047</v>
      </c>
      <c r="D34" s="22">
        <f>IFERROR(VLOOKUP(A34,'Ações US'!A:N,14,0),0)</f>
        <v>92.31535061107806</v>
      </c>
      <c r="E34" s="22">
        <f>IFERROR(VLOOKUP(A34,Commodities!A:R,18,0),0)</f>
        <v>99.220247161647208</v>
      </c>
      <c r="F34" s="22">
        <f>VLOOKUP(A34,Hedge!A:F,6,0)</f>
        <v>98.640787568977856</v>
      </c>
      <c r="G34" s="22">
        <f>VLOOKUP(A34,Alternativos!A:V,22,0)</f>
        <v>48.469186662002855</v>
      </c>
      <c r="H34" s="22">
        <f t="shared" si="0"/>
        <v>92.418402899543693</v>
      </c>
      <c r="I34" s="6">
        <f t="shared" si="2"/>
        <v>0.49141064437102472</v>
      </c>
      <c r="J34" s="6">
        <f t="shared" si="3"/>
        <v>0.22423701448668903</v>
      </c>
      <c r="K34" s="6">
        <f t="shared" si="4"/>
        <v>0.12486061719685632</v>
      </c>
      <c r="L34" s="6">
        <f t="shared" si="5"/>
        <v>5.3679918743833419E-2</v>
      </c>
      <c r="M34" s="6">
        <f t="shared" si="6"/>
        <v>5.3366420796190216E-2</v>
      </c>
      <c r="N34" s="6">
        <f t="shared" si="7"/>
        <v>5.2445384405406296E-2</v>
      </c>
      <c r="O34" s="51">
        <f>O33*(B34/B33)</f>
        <v>45.415386920605748</v>
      </c>
      <c r="P34" s="51">
        <f>P33*(C34/C33)</f>
        <v>20.723626749821644</v>
      </c>
      <c r="Q34" s="51">
        <f>Q33*(D34/D33)</f>
        <v>11.539418826384761</v>
      </c>
      <c r="R34" s="51">
        <f>R33*(E34/E33)</f>
        <v>4.961012358082364</v>
      </c>
      <c r="S34" s="51">
        <f>S33*(F34/F33)</f>
        <v>4.932039378448895</v>
      </c>
      <c r="T34" s="51">
        <f>T33*(G34/G33)</f>
        <v>4.8469186662002848</v>
      </c>
    </row>
    <row r="35" spans="1:20" x14ac:dyDescent="0.25">
      <c r="A35" s="33">
        <v>44733</v>
      </c>
      <c r="B35" s="22">
        <f>VLOOKUP(A35,rf!A:N,14,0)</f>
        <v>101.39282733909639</v>
      </c>
      <c r="C35" s="22">
        <f>VLOOKUP(A35,Ações!A:BB,54,0)</f>
        <v>90.744689933228074</v>
      </c>
      <c r="D35" s="22">
        <f>IFERROR(VLOOKUP(A35,'Ações US'!A:N,14,0),0)</f>
        <v>94.259906449529424</v>
      </c>
      <c r="E35" s="22">
        <f>IFERROR(VLOOKUP(A35,Commodities!A:R,18,0),0)</f>
        <v>99.605722969504129</v>
      </c>
      <c r="F35" s="22">
        <f>VLOOKUP(A35,Hedge!A:F,6,0)</f>
        <v>98.272188034536583</v>
      </c>
      <c r="G35" s="22">
        <f>VLOOKUP(A35,Alternativos!A:V,22,0)</f>
        <v>51.894213007679518</v>
      </c>
      <c r="H35" s="22">
        <f t="shared" si="0"/>
        <v>92.910132694730834</v>
      </c>
      <c r="I35" s="6">
        <f t="shared" si="2"/>
        <v>0.49108499772039338</v>
      </c>
      <c r="J35" s="6">
        <f t="shared" si="3"/>
        <v>0.21975595818015933</v>
      </c>
      <c r="K35" s="6">
        <f t="shared" si="4"/>
        <v>0.12681596683220966</v>
      </c>
      <c r="L35" s="6">
        <f t="shared" si="5"/>
        <v>5.3603261603754601E-2</v>
      </c>
      <c r="M35" s="6">
        <f t="shared" si="6"/>
        <v>5.2885613863787914E-2</v>
      </c>
      <c r="N35" s="6">
        <f t="shared" si="7"/>
        <v>5.5854201799695163E-2</v>
      </c>
      <c r="O35" s="51">
        <f>O34*(B35/B34)</f>
        <v>45.626772302593338</v>
      </c>
      <c r="P35" s="51">
        <f>P34*(C35/C34)</f>
        <v>20.417555234976323</v>
      </c>
      <c r="Q35" s="51">
        <f>Q34*(D35/D34)</f>
        <v>11.782488306191183</v>
      </c>
      <c r="R35" s="51">
        <f>R34*(E35/E34)</f>
        <v>4.9802861484752103</v>
      </c>
      <c r="S35" s="51">
        <f>S34*(F35/F34)</f>
        <v>4.9136094017268315</v>
      </c>
      <c r="T35" s="51">
        <f>T34*(G35/G34)</f>
        <v>5.1894213007679513</v>
      </c>
    </row>
    <row r="36" spans="1:20" x14ac:dyDescent="0.25">
      <c r="A36" s="33">
        <v>44734</v>
      </c>
      <c r="B36" s="22">
        <f>VLOOKUP(A36,rf!A:N,14,0)</f>
        <v>101.26800492894199</v>
      </c>
      <c r="C36" s="22">
        <f>VLOOKUP(A36,Ações!A:BB,54,0)</f>
        <v>90.070255314132083</v>
      </c>
      <c r="D36" s="22">
        <f>IFERROR(VLOOKUP(A36,'Ações US'!A:N,14,0),0)</f>
        <v>93.678168123240539</v>
      </c>
      <c r="E36" s="22">
        <f>IFERROR(VLOOKUP(A36,Commodities!A:R,18,0),0)</f>
        <v>97.536648503399363</v>
      </c>
      <c r="F36" s="22">
        <f>VLOOKUP(A36,Hedge!A:F,6,0)</f>
        <v>98.663821195084083</v>
      </c>
      <c r="G36" s="22">
        <f>VLOOKUP(A36,Alternativos!A:V,22,0)</f>
        <v>55.852839559172736</v>
      </c>
      <c r="H36" s="22">
        <f t="shared" si="0"/>
        <v>92.941488119950108</v>
      </c>
      <c r="I36" s="6">
        <f t="shared" si="2"/>
        <v>0.49031496202439245</v>
      </c>
      <c r="J36" s="6">
        <f t="shared" si="3"/>
        <v>0.21804909578728407</v>
      </c>
      <c r="K36" s="6">
        <f t="shared" si="4"/>
        <v>0.12599078465682048</v>
      </c>
      <c r="L36" s="6">
        <f t="shared" si="5"/>
        <v>5.2472071663797137E-2</v>
      </c>
      <c r="M36" s="6">
        <f t="shared" si="6"/>
        <v>5.3078460002571069E-2</v>
      </c>
      <c r="N36" s="6">
        <f t="shared" si="7"/>
        <v>6.0094625865134803E-2</v>
      </c>
      <c r="O36" s="51">
        <f>O35*(B36/B35)</f>
        <v>45.570602218023858</v>
      </c>
      <c r="P36" s="51">
        <f>P35*(C36/C35)</f>
        <v>20.265807445679727</v>
      </c>
      <c r="Q36" s="51">
        <f>Q35*(D36/D35)</f>
        <v>11.709771015405073</v>
      </c>
      <c r="R36" s="51">
        <f>R35*(E36/E35)</f>
        <v>4.8768324251699724</v>
      </c>
      <c r="S36" s="51">
        <f>S35*(F36/F35)</f>
        <v>4.9331910597542059</v>
      </c>
      <c r="T36" s="51">
        <f>T35*(G36/G35)</f>
        <v>5.5852839559172729</v>
      </c>
    </row>
    <row r="37" spans="1:20" x14ac:dyDescent="0.25">
      <c r="A37" s="33">
        <v>44735</v>
      </c>
      <c r="B37" s="22">
        <f>VLOOKUP(A37,rf!A:N,14,0)</f>
        <v>101.2151877513125</v>
      </c>
      <c r="C37" s="22">
        <f>VLOOKUP(A37,Ações!A:BB,54,0)</f>
        <v>89.035996802907377</v>
      </c>
      <c r="D37" s="22">
        <f>IFERROR(VLOOKUP(A37,'Ações US'!A:N,14,0),0)</f>
        <v>94.757081521908276</v>
      </c>
      <c r="E37" s="22">
        <f>IFERROR(VLOOKUP(A37,Commodities!A:R,18,0),0)</f>
        <v>95.538891714867944</v>
      </c>
      <c r="F37" s="22">
        <f>VLOOKUP(A37,Hedge!A:F,6,0)</f>
        <v>98.059085249550606</v>
      </c>
      <c r="G37" s="22">
        <f>VLOOKUP(A37,Alternativos!A:V,22,0)</f>
        <v>57.048310144678503</v>
      </c>
      <c r="H37" s="22">
        <f t="shared" si="0"/>
        <v>92.809298821672087</v>
      </c>
      <c r="I37" s="6">
        <f t="shared" si="2"/>
        <v>0.4907572308633244</v>
      </c>
      <c r="J37" s="6">
        <f t="shared" si="3"/>
        <v>0.21585228565455122</v>
      </c>
      <c r="K37" s="6">
        <f t="shared" si="4"/>
        <v>0.12762336684600267</v>
      </c>
      <c r="L37" s="6">
        <f t="shared" si="5"/>
        <v>5.1470538473973773E-2</v>
      </c>
      <c r="M37" s="6">
        <f t="shared" si="6"/>
        <v>5.2828265321757106E-2</v>
      </c>
      <c r="N37" s="6">
        <f t="shared" si="7"/>
        <v>6.1468312840390761E-2</v>
      </c>
      <c r="O37" s="51">
        <f>O36*(B37/B36)</f>
        <v>45.546834488090589</v>
      </c>
      <c r="P37" s="51">
        <f>P36*(C37/C36)</f>
        <v>20.033099280654167</v>
      </c>
      <c r="Q37" s="51">
        <f>Q36*(D37/D36)</f>
        <v>11.84463519023854</v>
      </c>
      <c r="R37" s="51">
        <f>R36*(E37/E36)</f>
        <v>4.7769445857434016</v>
      </c>
      <c r="S37" s="51">
        <f>S36*(F37/F36)</f>
        <v>4.9029542624775324</v>
      </c>
      <c r="T37" s="51">
        <f>T36*(G37/G36)</f>
        <v>5.7048310144678496</v>
      </c>
    </row>
    <row r="38" spans="1:20" x14ac:dyDescent="0.25">
      <c r="A38" s="33">
        <v>44736</v>
      </c>
      <c r="B38" s="22">
        <f>VLOOKUP(A38,rf!A:N,14,0)</f>
        <v>101.30084549299707</v>
      </c>
      <c r="C38" s="22">
        <f>VLOOKUP(A38,Ações!A:BB,54,0)</f>
        <v>89.660295089836012</v>
      </c>
      <c r="D38" s="22">
        <f>IFERROR(VLOOKUP(A38,'Ações US'!A:N,14,0),0)</f>
        <v>97.204472692138395</v>
      </c>
      <c r="E38" s="22">
        <f>IFERROR(VLOOKUP(A38,Commodities!A:R,18,0),0)</f>
        <v>97.277059533487176</v>
      </c>
      <c r="F38" s="22">
        <f>VLOOKUP(A38,Hedge!A:F,6,0)</f>
        <v>97.961176959413748</v>
      </c>
      <c r="G38" s="22">
        <f>VLOOKUP(A38,Alternativos!A:V,22,0)</f>
        <v>57.547560138314772</v>
      </c>
      <c r="H38" s="22">
        <f t="shared" si="0"/>
        <v>93.426173792055593</v>
      </c>
      <c r="I38" s="6">
        <f t="shared" si="2"/>
        <v>0.48792943798930311</v>
      </c>
      <c r="J38" s="6">
        <f t="shared" si="3"/>
        <v>0.21593056395646321</v>
      </c>
      <c r="K38" s="6">
        <f t="shared" si="4"/>
        <v>0.13005519324340045</v>
      </c>
      <c r="L38" s="6">
        <f t="shared" si="5"/>
        <v>5.206092446320388E-2</v>
      </c>
      <c r="M38" s="6">
        <f t="shared" si="6"/>
        <v>5.2427051747539206E-2</v>
      </c>
      <c r="N38" s="6">
        <f t="shared" si="7"/>
        <v>6.1596828600090088E-2</v>
      </c>
      <c r="O38" s="51">
        <f>O37*(B38/B37)</f>
        <v>45.585380471848644</v>
      </c>
      <c r="P38" s="51">
        <f>P37*(C38/C37)</f>
        <v>20.173566395213108</v>
      </c>
      <c r="Q38" s="51">
        <f>Q37*(D38/D37)</f>
        <v>12.150559086517305</v>
      </c>
      <c r="R38" s="51">
        <f>R37*(E38/E37)</f>
        <v>4.8638529766743641</v>
      </c>
      <c r="S38" s="51">
        <f>S37*(F38/F37)</f>
        <v>4.8980588479706899</v>
      </c>
      <c r="T38" s="51">
        <f>T37*(G38/G37)</f>
        <v>5.7547560138314768</v>
      </c>
    </row>
    <row r="39" spans="1:20" x14ac:dyDescent="0.25">
      <c r="A39" s="33">
        <v>44739</v>
      </c>
      <c r="B39" s="22">
        <f>VLOOKUP(A39,rf!A:N,14,0)</f>
        <v>101.10478971816003</v>
      </c>
      <c r="C39" s="22">
        <f>VLOOKUP(A39,Ações!A:BB,54,0)</f>
        <v>91.62156226779797</v>
      </c>
      <c r="D39" s="22">
        <f>IFERROR(VLOOKUP(A39,'Ações US'!A:N,14,0),0)</f>
        <v>97.17485092655555</v>
      </c>
      <c r="E39" s="22">
        <f>IFERROR(VLOOKUP(A39,Commodities!A:R,18,0),0)</f>
        <v>97.777842343651216</v>
      </c>
      <c r="F39" s="22">
        <f>VLOOKUP(A39,Hedge!A:F,6,0)</f>
        <v>97.851747462170778</v>
      </c>
      <c r="G39" s="22">
        <f>VLOOKUP(A39,Alternativos!A:V,22,0)</f>
        <v>53.69122005091571</v>
      </c>
      <c r="H39" s="22">
        <f t="shared" si="0"/>
        <v>93.40946474462865</v>
      </c>
      <c r="I39" s="6">
        <f t="shared" si="2"/>
        <v>0.48707222011769652</v>
      </c>
      <c r="J39" s="6">
        <f t="shared" si="3"/>
        <v>0.22069339083157491</v>
      </c>
      <c r="K39" s="6">
        <f t="shared" si="4"/>
        <v>0.1300388177903346</v>
      </c>
      <c r="L39" s="6">
        <f t="shared" si="5"/>
        <v>5.2338294952746674E-2</v>
      </c>
      <c r="M39" s="6">
        <f t="shared" si="6"/>
        <v>5.2377854711878981E-2</v>
      </c>
      <c r="N39" s="6">
        <f t="shared" si="7"/>
        <v>5.7479421595768354E-2</v>
      </c>
      <c r="O39" s="51">
        <f>O38*(B39/B38)</f>
        <v>45.497155373171978</v>
      </c>
      <c r="P39" s="51">
        <f>P38*(C39/C38)</f>
        <v>20.61485151025455</v>
      </c>
      <c r="Q39" s="51">
        <f>Q38*(D39/D38)</f>
        <v>12.146856365819449</v>
      </c>
      <c r="R39" s="51">
        <f>R38*(E39/E38)</f>
        <v>4.8888921171825661</v>
      </c>
      <c r="S39" s="51">
        <f>S38*(F39/F38)</f>
        <v>4.8925873731085412</v>
      </c>
      <c r="T39" s="51">
        <f>T38*(G39/G38)</f>
        <v>5.3691220050915707</v>
      </c>
    </row>
    <row r="40" spans="1:20" x14ac:dyDescent="0.25">
      <c r="A40" s="33">
        <v>44740</v>
      </c>
      <c r="B40" s="22">
        <f>VLOOKUP(A40,rf!A:N,14,0)</f>
        <v>100.52908536942682</v>
      </c>
      <c r="C40" s="22">
        <f>VLOOKUP(A40,Ações!A:BB,54,0)</f>
        <v>91.853826076225204</v>
      </c>
      <c r="D40" s="22">
        <f>IFERROR(VLOOKUP(A40,'Ações US'!A:N,14,0),0)</f>
        <v>96.104596413012061</v>
      </c>
      <c r="E40" s="22">
        <f>IFERROR(VLOOKUP(A40,Commodities!A:R,18,0),0)</f>
        <v>97.609750670569696</v>
      </c>
      <c r="F40" s="22">
        <f>VLOOKUP(A40,Hedge!A:F,6,0)</f>
        <v>97.690485715109332</v>
      </c>
      <c r="G40" s="22">
        <f>VLOOKUP(A40,Alternativos!A:V,22,0)</f>
        <v>52.095378621626828</v>
      </c>
      <c r="H40" s="22">
        <f t="shared" si="0"/>
        <v>92.892823516465867</v>
      </c>
      <c r="I40" s="6">
        <f t="shared" si="2"/>
        <v>0.48699228534293915</v>
      </c>
      <c r="J40" s="6">
        <f t="shared" si="3"/>
        <v>0.22248339629258113</v>
      </c>
      <c r="K40" s="6">
        <f t="shared" si="4"/>
        <v>0.12932187974130332</v>
      </c>
      <c r="L40" s="6">
        <f t="shared" si="5"/>
        <v>5.2538908268445428E-2</v>
      </c>
      <c r="M40" s="6">
        <f t="shared" si="6"/>
        <v>5.2582364286619568E-2</v>
      </c>
      <c r="N40" s="6">
        <f t="shared" si="7"/>
        <v>5.6081166068111359E-2</v>
      </c>
      <c r="O40" s="51">
        <f>O39*(B40/B39)</f>
        <v>45.238088416242036</v>
      </c>
      <c r="P40" s="51">
        <f>P39*(C40/C39)</f>
        <v>20.667110867150676</v>
      </c>
      <c r="Q40" s="51">
        <f>Q39*(D40/D39)</f>
        <v>12.013074551626513</v>
      </c>
      <c r="R40" s="51">
        <f>R39*(E40/E39)</f>
        <v>4.8804875335284903</v>
      </c>
      <c r="S40" s="51">
        <f>S39*(F40/F39)</f>
        <v>4.8845242857554689</v>
      </c>
      <c r="T40" s="51">
        <f>T39*(G40/G39)</f>
        <v>5.2095378621626827</v>
      </c>
    </row>
    <row r="41" spans="1:20" x14ac:dyDescent="0.25">
      <c r="A41" s="33">
        <v>44741</v>
      </c>
      <c r="B41" s="22">
        <f>VLOOKUP(A41,rf!A:N,14,0)</f>
        <v>100.41191732854402</v>
      </c>
      <c r="C41" s="22">
        <f>VLOOKUP(A41,Ações!A:BB,54,0)</f>
        <v>91.091266592679617</v>
      </c>
      <c r="D41" s="22">
        <f>IFERROR(VLOOKUP(A41,'Ações US'!A:N,14,0),0)</f>
        <v>95.947362953663017</v>
      </c>
      <c r="E41" s="22">
        <f>IFERROR(VLOOKUP(A41,Commodities!A:R,18,0),0)</f>
        <v>95.870506415347577</v>
      </c>
      <c r="F41" s="22">
        <f>VLOOKUP(A41,Hedge!A:F,6,0)</f>
        <v>97.61561983918476</v>
      </c>
      <c r="G41" s="22">
        <f>VLOOKUP(A41,Alternativos!A:V,22,0)</f>
        <v>52.559539529410301</v>
      </c>
      <c r="H41" s="22">
        <f t="shared" si="0"/>
        <v>92.604578416073238</v>
      </c>
      <c r="I41" s="6">
        <f t="shared" si="2"/>
        <v>0.48793875606048892</v>
      </c>
      <c r="J41" s="6">
        <f t="shared" si="3"/>
        <v>0.22132312822878247</v>
      </c>
      <c r="K41" s="6">
        <f t="shared" si="4"/>
        <v>0.12951217503870416</v>
      </c>
      <c r="L41" s="6">
        <f t="shared" si="5"/>
        <v>5.1763372856469689E-2</v>
      </c>
      <c r="M41" s="6">
        <f t="shared" si="6"/>
        <v>5.2705612135394063E-2</v>
      </c>
      <c r="N41" s="6">
        <f t="shared" si="7"/>
        <v>5.6756955680160648E-2</v>
      </c>
      <c r="O41" s="51">
        <f>O40*(B41/B40)</f>
        <v>45.185362797844775</v>
      </c>
      <c r="P41" s="51">
        <f>P40*(C41/C40)</f>
        <v>20.495534983352918</v>
      </c>
      <c r="Q41" s="51">
        <f>Q40*(D41/D40)</f>
        <v>11.993420369207882</v>
      </c>
      <c r="R41" s="51">
        <f>R40*(E41/E40)</f>
        <v>4.793525320767384</v>
      </c>
      <c r="S41" s="51">
        <f>S40*(F41/F40)</f>
        <v>4.8807809919592406</v>
      </c>
      <c r="T41" s="51">
        <f>T40*(G41/G40)</f>
        <v>5.25595395294103</v>
      </c>
    </row>
    <row r="42" spans="1:20" x14ac:dyDescent="0.25">
      <c r="A42" s="33">
        <v>44742</v>
      </c>
      <c r="B42" s="22">
        <f>VLOOKUP(A42,rf!A:N,14,0)</f>
        <v>100.54435454199007</v>
      </c>
      <c r="C42" s="22">
        <f>VLOOKUP(A42,Ações!A:BB,54,0)</f>
        <v>89.902653788077259</v>
      </c>
      <c r="D42" s="22">
        <f>IFERROR(VLOOKUP(A42,'Ações US'!A:N,14,0),0)</f>
        <v>95.771753550719708</v>
      </c>
      <c r="E42" s="22">
        <f>IFERROR(VLOOKUP(A42,Commodities!A:R,18,0),0)</f>
        <v>93.710534204906338</v>
      </c>
      <c r="F42" s="22">
        <f>VLOOKUP(A42,Hedge!A:F,6,0)</f>
        <v>97.022405100757439</v>
      </c>
      <c r="G42" s="22">
        <f>VLOOKUP(A42,Alternativos!A:V,22,0)</f>
        <v>51.45814444149174</v>
      </c>
      <c r="H42" s="22">
        <f t="shared" si="0"/>
        <v>92.126987249485211</v>
      </c>
      <c r="I42" s="6">
        <f t="shared" si="2"/>
        <v>0.49111515414445855</v>
      </c>
      <c r="J42" s="6">
        <f t="shared" si="3"/>
        <v>0.21956755242129575</v>
      </c>
      <c r="K42" s="6">
        <f t="shared" si="4"/>
        <v>0.12994530214496799</v>
      </c>
      <c r="L42" s="6">
        <f t="shared" si="5"/>
        <v>5.0859437067627591E-2</v>
      </c>
      <c r="M42" s="6">
        <f t="shared" si="6"/>
        <v>5.2656885890567127E-2</v>
      </c>
      <c r="N42" s="6">
        <f t="shared" si="7"/>
        <v>5.5855668331083172E-2</v>
      </c>
      <c r="O42" s="51">
        <f>O41*(B42/B41)</f>
        <v>45.244959543895497</v>
      </c>
      <c r="P42" s="51">
        <f>P41*(C42/C41)</f>
        <v>20.228097102317388</v>
      </c>
      <c r="Q42" s="51">
        <f>Q41*(D42/D41)</f>
        <v>11.971469193839969</v>
      </c>
      <c r="R42" s="51">
        <f>R41*(E42/E41)</f>
        <v>4.6855267102453224</v>
      </c>
      <c r="S42" s="51">
        <f>S41*(F42/F41)</f>
        <v>4.8511202550378751</v>
      </c>
      <c r="T42" s="51">
        <f>T41*(G42/G41)</f>
        <v>5.145814444149174</v>
      </c>
    </row>
    <row r="43" spans="1:20" x14ac:dyDescent="0.25">
      <c r="A43" s="33">
        <v>44743</v>
      </c>
      <c r="B43" s="22">
        <f>VLOOKUP(A43,rf!A:N,14,0)</f>
        <v>100.86818045145313</v>
      </c>
      <c r="C43" s="22">
        <f>VLOOKUP(A43,Ações!A:BB,54,0)</f>
        <v>89.890697549775396</v>
      </c>
      <c r="D43" s="22">
        <f>IFERROR(VLOOKUP(A43,'Ações US'!A:N,14,0),0)</f>
        <v>96.361499528722007</v>
      </c>
      <c r="E43" s="22">
        <f>IFERROR(VLOOKUP(A43,Commodities!A:R,18,0),0)</f>
        <v>93.349935999189768</v>
      </c>
      <c r="F43" s="22">
        <f>VLOOKUP(A43,Hedge!A:F,6,0)</f>
        <v>96.941774227226759</v>
      </c>
      <c r="G43" s="22">
        <f>VLOOKUP(A43,Alternativos!A:V,22,0)</f>
        <v>51.621702137823092</v>
      </c>
      <c r="H43" s="22">
        <f t="shared" si="0"/>
        <v>92.338031318046745</v>
      </c>
      <c r="I43" s="6">
        <f t="shared" si="2"/>
        <v>0.49157081383738166</v>
      </c>
      <c r="J43" s="6">
        <f t="shared" si="3"/>
        <v>0.21903658395136882</v>
      </c>
      <c r="K43" s="6">
        <f t="shared" si="4"/>
        <v>0.13044665636851324</v>
      </c>
      <c r="L43" s="6">
        <f t="shared" si="5"/>
        <v>5.054793494440972E-2</v>
      </c>
      <c r="M43" s="6">
        <f t="shared" si="6"/>
        <v>5.2492874736154521E-2</v>
      </c>
      <c r="N43" s="6">
        <f t="shared" si="7"/>
        <v>5.5905136162172041E-2</v>
      </c>
      <c r="O43" s="51">
        <f>O42*(B43/B42)</f>
        <v>45.390681203153875</v>
      </c>
      <c r="P43" s="51">
        <f>P42*(C43/C42)</f>
        <v>20.225406948699469</v>
      </c>
      <c r="Q43" s="51">
        <f>Q42*(D43/D42)</f>
        <v>12.045187441090258</v>
      </c>
      <c r="R43" s="51">
        <f>R42*(E43/E42)</f>
        <v>4.6674967999594941</v>
      </c>
      <c r="S43" s="51">
        <f>S42*(F43/F42)</f>
        <v>4.8470887113613408</v>
      </c>
      <c r="T43" s="51">
        <f>T42*(G43/G42)</f>
        <v>5.1621702137823098</v>
      </c>
    </row>
    <row r="44" spans="1:20" x14ac:dyDescent="0.25">
      <c r="A44" s="33">
        <v>44747</v>
      </c>
      <c r="B44" s="22">
        <f>VLOOKUP(A44,rf!A:N,14,0)</f>
        <v>100.39482018356341</v>
      </c>
      <c r="C44" s="22">
        <f>VLOOKUP(A44,Ações!A:BB,54,0)</f>
        <v>87.932455310317422</v>
      </c>
      <c r="D44" s="22">
        <f>IFERROR(VLOOKUP(A44,'Ações US'!A:N,14,0),0)</f>
        <v>95.549891394172448</v>
      </c>
      <c r="E44" s="22">
        <f>IFERROR(VLOOKUP(A44,Commodities!A:R,18,0),0)</f>
        <v>89.325025079054925</v>
      </c>
      <c r="F44" s="22">
        <f>VLOOKUP(A44,Hedge!A:F,6,0)</f>
        <v>94.885673770034302</v>
      </c>
      <c r="G44" s="22">
        <f>VLOOKUP(A44,Alternativos!A:V,22,0)</f>
        <v>55.845300570424932</v>
      </c>
      <c r="H44" s="22">
        <f t="shared" si="0"/>
        <v>91.701272951193459</v>
      </c>
      <c r="I44" s="6">
        <f t="shared" si="2"/>
        <v>0.49266130805674413</v>
      </c>
      <c r="J44" s="6">
        <f t="shared" si="3"/>
        <v>0.21575275683851819</v>
      </c>
      <c r="K44" s="6">
        <f t="shared" si="4"/>
        <v>0.13024613552124217</v>
      </c>
      <c r="L44" s="6">
        <f t="shared" si="5"/>
        <v>4.8704353933340085E-2</v>
      </c>
      <c r="M44" s="6">
        <f t="shared" si="6"/>
        <v>5.1736290411440497E-2</v>
      </c>
      <c r="N44" s="6">
        <f t="shared" si="7"/>
        <v>6.089915523871485E-2</v>
      </c>
      <c r="O44" s="51">
        <f>O43*(B44/B43)</f>
        <v>45.177669082603501</v>
      </c>
      <c r="P44" s="51">
        <f>P43*(C44/C43)</f>
        <v>19.784802444821427</v>
      </c>
      <c r="Q44" s="51">
        <f>Q43*(D44/D43)</f>
        <v>11.943736424271563</v>
      </c>
      <c r="R44" s="51">
        <f>R43*(E44/E43)</f>
        <v>4.4662512539527519</v>
      </c>
      <c r="S44" s="51">
        <f>S43*(F44/F43)</f>
        <v>4.7442836885017181</v>
      </c>
      <c r="T44" s="51">
        <f>T43*(G44/G43)</f>
        <v>5.5845300570424934</v>
      </c>
    </row>
    <row r="45" spans="1:20" x14ac:dyDescent="0.25">
      <c r="A45" s="33">
        <v>44748</v>
      </c>
      <c r="B45" s="22">
        <f>VLOOKUP(A45,rf!A:N,14,0)</f>
        <v>100.27366585758421</v>
      </c>
      <c r="C45" s="22">
        <f>VLOOKUP(A45,Ações!A:BB,54,0)</f>
        <v>88.399443399124351</v>
      </c>
      <c r="D45" s="22">
        <f>IFERROR(VLOOKUP(A45,'Ações US'!A:N,14,0),0)</f>
        <v>95.592105261336954</v>
      </c>
      <c r="E45" s="22">
        <f>IFERROR(VLOOKUP(A45,Commodities!A:R,18,0),0)</f>
        <v>88.675842068272772</v>
      </c>
      <c r="F45" s="22">
        <f>VLOOKUP(A45,Hedge!A:F,6,0)</f>
        <v>93.382477008556847</v>
      </c>
      <c r="G45" s="22">
        <f>VLOOKUP(A45,Alternativos!A:V,22,0)</f>
        <v>58.007208068324289</v>
      </c>
      <c r="H45" s="22">
        <f t="shared" si="0"/>
        <v>91.865674319056879</v>
      </c>
      <c r="I45" s="6">
        <f t="shared" si="2"/>
        <v>0.49118617993480929</v>
      </c>
      <c r="J45" s="6">
        <f t="shared" si="3"/>
        <v>0.21651040948900943</v>
      </c>
      <c r="K45" s="6">
        <f t="shared" si="4"/>
        <v>0.13007048874607119</v>
      </c>
      <c r="L45" s="6">
        <f t="shared" si="5"/>
        <v>4.8263860645214748E-2</v>
      </c>
      <c r="M45" s="6">
        <f t="shared" si="6"/>
        <v>5.0825554648536109E-2</v>
      </c>
      <c r="N45" s="6">
        <f t="shared" si="7"/>
        <v>6.3143506536359362E-2</v>
      </c>
      <c r="O45" s="51">
        <f>O44*(B45/B44)</f>
        <v>45.12314963591286</v>
      </c>
      <c r="P45" s="51">
        <f>P44*(C45/C44)</f>
        <v>19.889874764802983</v>
      </c>
      <c r="Q45" s="51">
        <f>Q44*(D45/D44)</f>
        <v>11.949013157667128</v>
      </c>
      <c r="R45" s="51">
        <f>R44*(E45/E44)</f>
        <v>4.4337921034136443</v>
      </c>
      <c r="S45" s="51">
        <f>S44*(F45/F44)</f>
        <v>4.6691238504278454</v>
      </c>
      <c r="T45" s="51">
        <f>T44*(G45/G44)</f>
        <v>5.8007208068324285</v>
      </c>
    </row>
    <row r="46" spans="1:20" x14ac:dyDescent="0.25">
      <c r="A46" s="33">
        <v>44749</v>
      </c>
      <c r="B46" s="22">
        <f>VLOOKUP(A46,rf!A:N,14,0)</f>
        <v>100.23511445882384</v>
      </c>
      <c r="C46" s="22">
        <f>VLOOKUP(A46,Ações!A:BB,54,0)</f>
        <v>89.871246774905146</v>
      </c>
      <c r="D46" s="22">
        <f>IFERROR(VLOOKUP(A46,'Ações US'!A:N,14,0),0)</f>
        <v>96.932042111358044</v>
      </c>
      <c r="E46" s="22">
        <f>IFERROR(VLOOKUP(A46,Commodities!A:R,18,0),0)</f>
        <v>91.623229418749176</v>
      </c>
      <c r="F46" s="22">
        <f>VLOOKUP(A46,Hedge!A:F,6,0)</f>
        <v>93.434309258375322</v>
      </c>
      <c r="G46" s="22">
        <f>VLOOKUP(A46,Alternativos!A:V,22,0)</f>
        <v>57.139948395957212</v>
      </c>
      <c r="H46" s="22">
        <f t="shared" si="0"/>
        <v>92.410209068196082</v>
      </c>
      <c r="I46" s="6">
        <f t="shared" si="2"/>
        <v>0.4881040954380258</v>
      </c>
      <c r="J46" s="6">
        <f t="shared" si="3"/>
        <v>0.21881814496741503</v>
      </c>
      <c r="K46" s="6">
        <f t="shared" si="4"/>
        <v>0.13111652258007697</v>
      </c>
      <c r="L46" s="6">
        <f t="shared" si="5"/>
        <v>4.9574192257878125E-2</v>
      </c>
      <c r="M46" s="6">
        <f t="shared" si="6"/>
        <v>5.055410554770174E-2</v>
      </c>
      <c r="N46" s="6">
        <f t="shared" si="7"/>
        <v>6.1832939208902309E-2</v>
      </c>
      <c r="O46" s="51">
        <f>O45*(B46/B45)</f>
        <v>45.105801506470698</v>
      </c>
      <c r="P46" s="51">
        <f>P45*(C46/C45)</f>
        <v>20.221030524353662</v>
      </c>
      <c r="Q46" s="51">
        <f>Q45*(D46/D45)</f>
        <v>12.116505263919764</v>
      </c>
      <c r="R46" s="51">
        <f>R45*(E46/E45)</f>
        <v>4.5811614709374648</v>
      </c>
      <c r="S46" s="51">
        <f>S45*(F46/F45)</f>
        <v>4.6717154629187689</v>
      </c>
      <c r="T46" s="51">
        <f>T45*(G46/G45)</f>
        <v>5.7139948395957214</v>
      </c>
    </row>
    <row r="47" spans="1:20" x14ac:dyDescent="0.25">
      <c r="A47" s="33">
        <v>44750</v>
      </c>
      <c r="B47" s="22">
        <f>VLOOKUP(A47,rf!A:N,14,0)</f>
        <v>100.18435019178888</v>
      </c>
      <c r="C47" s="22">
        <f>VLOOKUP(A47,Ações!A:BB,54,0)</f>
        <v>89.244341587301136</v>
      </c>
      <c r="D47" s="22">
        <f>IFERROR(VLOOKUP(A47,'Ações US'!A:N,14,0),0)</f>
        <v>96.795671255006482</v>
      </c>
      <c r="E47" s="22">
        <f>IFERROR(VLOOKUP(A47,Commodities!A:R,18,0),0)</f>
        <v>92.092094079407431</v>
      </c>
      <c r="F47" s="22">
        <f>VLOOKUP(A47,Hedge!A:F,6,0)</f>
        <v>93.474629089193712</v>
      </c>
      <c r="G47" s="22">
        <f>VLOOKUP(A47,Alternativos!A:V,22,0)</f>
        <v>57.257065123604413</v>
      </c>
      <c r="H47" s="22">
        <f t="shared" si="0"/>
        <v>92.26643602111406</v>
      </c>
      <c r="I47" s="6">
        <f t="shared" si="2"/>
        <v>0.48861709122468189</v>
      </c>
      <c r="J47" s="6">
        <f t="shared" si="3"/>
        <v>0.21763035100377889</v>
      </c>
      <c r="K47" s="6">
        <f t="shared" si="4"/>
        <v>0.1311360818587054</v>
      </c>
      <c r="L47" s="6">
        <f t="shared" si="5"/>
        <v>4.9905522555533301E-2</v>
      </c>
      <c r="M47" s="6">
        <f t="shared" si="6"/>
        <v>5.0654730539176365E-2</v>
      </c>
      <c r="N47" s="6">
        <f t="shared" si="7"/>
        <v>6.2056222818124049E-2</v>
      </c>
      <c r="O47" s="51">
        <f>O46*(B47/B46)</f>
        <v>45.082957586304964</v>
      </c>
      <c r="P47" s="51">
        <f>P46*(C47/C46)</f>
        <v>20.079976857142761</v>
      </c>
      <c r="Q47" s="51">
        <f>Q46*(D47/D46)</f>
        <v>12.099458906875819</v>
      </c>
      <c r="R47" s="51">
        <f>R46*(E47/E46)</f>
        <v>4.6046047039703781</v>
      </c>
      <c r="S47" s="51">
        <f>S46*(F47/F46)</f>
        <v>4.6737314544596886</v>
      </c>
      <c r="T47" s="51">
        <f>T46*(G47/G46)</f>
        <v>5.7257065123604409</v>
      </c>
    </row>
    <row r="48" spans="1:20" x14ac:dyDescent="0.25">
      <c r="A48" s="33">
        <v>44753</v>
      </c>
      <c r="B48" s="22">
        <f>VLOOKUP(A48,rf!A:N,14,0)</f>
        <v>99.202577280613468</v>
      </c>
      <c r="C48" s="22">
        <f>VLOOKUP(A48,Ações!A:BB,54,0)</f>
        <v>86.924673440643843</v>
      </c>
      <c r="D48" s="22">
        <f>IFERROR(VLOOKUP(A48,'Ações US'!A:N,14,0),0)</f>
        <v>95.376235800584709</v>
      </c>
      <c r="E48" s="22">
        <f>IFERROR(VLOOKUP(A48,Commodities!A:R,18,0),0)</f>
        <v>90.45890806208044</v>
      </c>
      <c r="F48" s="22">
        <f>VLOOKUP(A48,Hedge!A:F,6,0)</f>
        <v>92.973557643297127</v>
      </c>
      <c r="G48" s="22">
        <f>VLOOKUP(A48,Alternativos!A:V,22,0)</f>
        <v>52.664361979180512</v>
      </c>
      <c r="H48" s="22">
        <f t="shared" si="0"/>
        <v>90.559300258680949</v>
      </c>
      <c r="I48" s="6">
        <f t="shared" si="2"/>
        <v>0.49294947784224685</v>
      </c>
      <c r="J48" s="6">
        <f t="shared" si="3"/>
        <v>0.21596955219704281</v>
      </c>
      <c r="K48" s="6">
        <f t="shared" si="4"/>
        <v>0.13164886920523947</v>
      </c>
      <c r="L48" s="6">
        <f t="shared" si="5"/>
        <v>4.9944571017933218E-2</v>
      </c>
      <c r="M48" s="6">
        <f t="shared" si="6"/>
        <v>5.1332970428062036E-2</v>
      </c>
      <c r="N48" s="6">
        <f t="shared" si="7"/>
        <v>5.8154559309475384E-2</v>
      </c>
      <c r="O48" s="51">
        <f>O47*(B48/B47)</f>
        <v>44.641159776276027</v>
      </c>
      <c r="P48" s="51">
        <f>P47*(C48/C47)</f>
        <v>19.558051524144869</v>
      </c>
      <c r="Q48" s="51">
        <f>Q47*(D48/D47)</f>
        <v>11.922029475073098</v>
      </c>
      <c r="R48" s="51">
        <f>R47*(E48/E47)</f>
        <v>4.5229454031040284</v>
      </c>
      <c r="S48" s="51">
        <f>S47*(F48/F47)</f>
        <v>4.6486778821648596</v>
      </c>
      <c r="T48" s="51">
        <f>T47*(G48/G47)</f>
        <v>5.2664361979180505</v>
      </c>
    </row>
    <row r="49" spans="1:20" x14ac:dyDescent="0.25">
      <c r="A49" s="33">
        <v>44754</v>
      </c>
      <c r="B49" s="22">
        <f>VLOOKUP(A49,rf!A:N,14,0)</f>
        <v>99.29268693105594</v>
      </c>
      <c r="C49" s="22">
        <f>VLOOKUP(A49,Ações!A:BB,54,0)</f>
        <v>86.486494670590602</v>
      </c>
      <c r="D49" s="22">
        <f>IFERROR(VLOOKUP(A49,'Ações US'!A:N,14,0),0)</f>
        <v>94.841986517883257</v>
      </c>
      <c r="E49" s="22">
        <f>IFERROR(VLOOKUP(A49,Commodities!A:R,18,0),0)</f>
        <v>87.507167239139164</v>
      </c>
      <c r="F49" s="22">
        <f>VLOOKUP(A49,Hedge!A:F,6,0)</f>
        <v>92.628000523068138</v>
      </c>
      <c r="G49" s="22">
        <f>VLOOKUP(A49,Alternativos!A:V,22,0)</f>
        <v>55.31259144452531</v>
      </c>
      <c r="H49" s="22">
        <f t="shared" si="0"/>
        <v>90.534436267156366</v>
      </c>
      <c r="I49" s="6">
        <f t="shared" si="2"/>
        <v>0.49353274799353392</v>
      </c>
      <c r="J49" s="6">
        <f t="shared" si="3"/>
        <v>0.21493988479102394</v>
      </c>
      <c r="K49" s="6">
        <f t="shared" si="4"/>
        <v>0.13094739199294272</v>
      </c>
      <c r="L49" s="6">
        <f t="shared" si="5"/>
        <v>4.8328111847361611E-2</v>
      </c>
      <c r="M49" s="6">
        <f t="shared" si="6"/>
        <v>5.1156225378006431E-2</v>
      </c>
      <c r="N49" s="6">
        <f t="shared" si="7"/>
        <v>6.1095637997131177E-2</v>
      </c>
      <c r="O49" s="51">
        <f>O48*(B49/B48)</f>
        <v>44.681709118975142</v>
      </c>
      <c r="P49" s="51">
        <f>P48*(C49/C48)</f>
        <v>19.459461300882889</v>
      </c>
      <c r="Q49" s="51">
        <f>Q48*(D49/D48)</f>
        <v>11.855248314735416</v>
      </c>
      <c r="R49" s="51">
        <f>R48*(E49/E48)</f>
        <v>4.3753583619569643</v>
      </c>
      <c r="S49" s="51">
        <f>S48*(F49/F48)</f>
        <v>4.6314000261534103</v>
      </c>
      <c r="T49" s="51">
        <f>T48*(G49/G48)</f>
        <v>5.5312591444525294</v>
      </c>
    </row>
    <row r="50" spans="1:20" x14ac:dyDescent="0.25">
      <c r="A50" s="33">
        <v>44755</v>
      </c>
      <c r="B50" s="22">
        <f>VLOOKUP(A50,rf!A:N,14,0)</f>
        <v>99.751225785766138</v>
      </c>
      <c r="C50" s="22">
        <f>VLOOKUP(A50,Ações!A:BB,54,0)</f>
        <v>85.442508269115507</v>
      </c>
      <c r="D50" s="22">
        <f>IFERROR(VLOOKUP(A50,'Ações US'!A:N,14,0),0)</f>
        <v>94.51431186713377</v>
      </c>
      <c r="E50" s="22">
        <f>IFERROR(VLOOKUP(A50,Commodities!A:R,18,0),0)</f>
        <v>88.364392042945184</v>
      </c>
      <c r="F50" s="22">
        <f>VLOOKUP(A50,Hedge!A:F,6,0)</f>
        <v>93.071474721540113</v>
      </c>
      <c r="G50" s="22">
        <f>VLOOKUP(A50,Alternativos!A:V,22,0)</f>
        <v>57.405803058210601</v>
      </c>
      <c r="H50" s="22">
        <f t="shared" si="0"/>
        <v>90.739278591582789</v>
      </c>
      <c r="I50" s="6">
        <f t="shared" si="2"/>
        <v>0.49469262154524846</v>
      </c>
      <c r="J50" s="6">
        <f t="shared" si="3"/>
        <v>0.21186595991225252</v>
      </c>
      <c r="K50" s="6">
        <f t="shared" si="4"/>
        <v>0.13020038473710827</v>
      </c>
      <c r="L50" s="6">
        <f t="shared" si="5"/>
        <v>4.8691367958011419E-2</v>
      </c>
      <c r="M50" s="6">
        <f t="shared" si="6"/>
        <v>5.1285108371014604E-2</v>
      </c>
      <c r="N50" s="6">
        <f t="shared" si="7"/>
        <v>6.3264557476364711E-2</v>
      </c>
      <c r="O50" s="51">
        <f>O49*(B50/B49)</f>
        <v>44.888051603594732</v>
      </c>
      <c r="P50" s="51">
        <f>P49*(C50/C49)</f>
        <v>19.224564360550993</v>
      </c>
      <c r="Q50" s="51">
        <f>Q49*(D50/D49)</f>
        <v>11.81428898339173</v>
      </c>
      <c r="R50" s="51">
        <f>R49*(E50/E49)</f>
        <v>4.4182196021472659</v>
      </c>
      <c r="S50" s="51">
        <f>S49*(F50/F49)</f>
        <v>4.6535737360770089</v>
      </c>
      <c r="T50" s="51">
        <f>T49*(G50/G49)</f>
        <v>5.7405803058210587</v>
      </c>
    </row>
    <row r="51" spans="1:20" x14ac:dyDescent="0.25">
      <c r="A51" s="33">
        <v>44756</v>
      </c>
      <c r="B51" s="22">
        <f>VLOOKUP(A51,rf!A:N,14,0)</f>
        <v>99.536190577581451</v>
      </c>
      <c r="C51" s="22">
        <f>VLOOKUP(A51,Ações!A:BB,54,0)</f>
        <v>84.289687989063594</v>
      </c>
      <c r="D51" s="22">
        <f>IFERROR(VLOOKUP(A51,'Ações US'!A:N,14,0),0)</f>
        <v>94.181798001205905</v>
      </c>
      <c r="E51" s="22">
        <f>IFERROR(VLOOKUP(A51,Commodities!A:R,18,0),0)</f>
        <v>87.088427881269666</v>
      </c>
      <c r="F51" s="22">
        <f>VLOOKUP(A51,Hedge!A:F,6,0)</f>
        <v>91.764094540336401</v>
      </c>
      <c r="G51" s="22">
        <f>VLOOKUP(A51,Alternativos!A:V,22,0)</f>
        <v>57.895970755503839</v>
      </c>
      <c r="H51" s="22">
        <f t="shared" si="0"/>
        <v>90.261413504232394</v>
      </c>
      <c r="I51" s="6">
        <f t="shared" si="2"/>
        <v>0.49623957814278347</v>
      </c>
      <c r="J51" s="6">
        <f t="shared" si="3"/>
        <v>0.21011392422577149</v>
      </c>
      <c r="K51" s="6">
        <f t="shared" si="4"/>
        <v>0.13042920881799308</v>
      </c>
      <c r="L51" s="6">
        <f t="shared" si="5"/>
        <v>4.8242335512054764E-2</v>
      </c>
      <c r="M51" s="6">
        <f t="shared" si="6"/>
        <v>5.0832404998861234E-2</v>
      </c>
      <c r="N51" s="6">
        <f t="shared" si="7"/>
        <v>6.4142548302535796E-2</v>
      </c>
      <c r="O51" s="51">
        <f>O50*(B51/B50)</f>
        <v>44.791285759911624</v>
      </c>
      <c r="P51" s="51">
        <f>P50*(C51/C50)</f>
        <v>18.965179797539314</v>
      </c>
      <c r="Q51" s="51">
        <f>Q50*(D51/D50)</f>
        <v>11.772724750150747</v>
      </c>
      <c r="R51" s="51">
        <f>R50*(E51/E50)</f>
        <v>4.3544213940634897</v>
      </c>
      <c r="S51" s="51">
        <f>S50*(F51/F50)</f>
        <v>4.5882047270168238</v>
      </c>
      <c r="T51" s="51">
        <f>T50*(G51/G50)</f>
        <v>5.7895970755503825</v>
      </c>
    </row>
    <row r="52" spans="1:20" x14ac:dyDescent="0.25">
      <c r="A52" s="33">
        <v>44757</v>
      </c>
      <c r="B52" s="22">
        <f>VLOOKUP(A52,rf!A:N,14,0)</f>
        <v>100.15116908549521</v>
      </c>
      <c r="C52" s="22">
        <f>VLOOKUP(A52,Ações!A:BB,54,0)</f>
        <v>85.040746175162951</v>
      </c>
      <c r="D52" s="22">
        <f>IFERROR(VLOOKUP(A52,'Ações US'!A:N,14,0),0)</f>
        <v>95.037587639125377</v>
      </c>
      <c r="E52" s="22">
        <f>IFERROR(VLOOKUP(A52,Commodities!A:R,18,0),0)</f>
        <v>87.958425315109551</v>
      </c>
      <c r="F52" s="22">
        <f>VLOOKUP(A52,Hedge!A:F,6,0)</f>
        <v>91.579790379062686</v>
      </c>
      <c r="G52" s="22">
        <f>VLOOKUP(A52,Alternativos!A:V,22,0)</f>
        <v>59.669128987364196</v>
      </c>
      <c r="H52" s="22">
        <f t="shared" si="0"/>
        <v>91.025716116220224</v>
      </c>
      <c r="I52" s="6">
        <f t="shared" si="2"/>
        <v>0.49511311760437737</v>
      </c>
      <c r="J52" s="6">
        <f t="shared" si="3"/>
        <v>0.21020617805391897</v>
      </c>
      <c r="K52" s="6">
        <f t="shared" si="4"/>
        <v>0.13050925564510654</v>
      </c>
      <c r="L52" s="6">
        <f t="shared" si="5"/>
        <v>4.8315151513230459E-2</v>
      </c>
      <c r="M52" s="6">
        <f t="shared" si="6"/>
        <v>5.0304350400350112E-2</v>
      </c>
      <c r="N52" s="6">
        <f t="shared" si="7"/>
        <v>6.5551946783016318E-2</v>
      </c>
      <c r="O52" s="51">
        <f>O51*(B52/B51)</f>
        <v>45.068026088472813</v>
      </c>
      <c r="P52" s="51">
        <f>P51*(C52/C51)</f>
        <v>19.134167889411671</v>
      </c>
      <c r="Q52" s="51">
        <f>Q51*(D52/D51)</f>
        <v>11.879698454890681</v>
      </c>
      <c r="R52" s="51">
        <f>R51*(E52/E51)</f>
        <v>4.3979212657554836</v>
      </c>
      <c r="S52" s="51">
        <f>S51*(F52/F51)</f>
        <v>4.5789895189531382</v>
      </c>
      <c r="T52" s="51">
        <f>T51*(G52/G51)</f>
        <v>5.9669128987364184</v>
      </c>
    </row>
    <row r="53" spans="1:20" x14ac:dyDescent="0.25">
      <c r="A53" s="33">
        <v>44760</v>
      </c>
      <c r="B53" s="22">
        <f>VLOOKUP(A53,rf!A:N,14,0)</f>
        <v>100.18488421490815</v>
      </c>
      <c r="C53" s="22">
        <f>VLOOKUP(A53,Ações!A:BB,54,0)</f>
        <v>85.410017753938533</v>
      </c>
      <c r="D53" s="22">
        <f>IFERROR(VLOOKUP(A53,'Ações US'!A:N,14,0),0)</f>
        <v>94.684139852794573</v>
      </c>
      <c r="E53" s="22">
        <f>IFERROR(VLOOKUP(A53,Commodities!A:R,18,0),0)</f>
        <v>89.468964222132627</v>
      </c>
      <c r="F53" s="22">
        <f>VLOOKUP(A53,Hedge!A:F,6,0)</f>
        <v>91.666186250199559</v>
      </c>
      <c r="G53" s="22">
        <f>VLOOKUP(A53,Alternativos!A:V,22,0)</f>
        <v>66.71815242283121</v>
      </c>
      <c r="H53" s="22">
        <f t="shared" si="0"/>
        <v>91.864542138843873</v>
      </c>
      <c r="I53" s="6">
        <f t="shared" si="2"/>
        <v>0.49075733517040759</v>
      </c>
      <c r="J53" s="6">
        <f t="shared" si="3"/>
        <v>0.20919120203735692</v>
      </c>
      <c r="K53" s="6">
        <f t="shared" si="4"/>
        <v>0.12883662407755928</v>
      </c>
      <c r="L53" s="6">
        <f t="shared" si="5"/>
        <v>4.8696135711921114E-2</v>
      </c>
      <c r="M53" s="6">
        <f t="shared" si="6"/>
        <v>4.9892038928172941E-2</v>
      </c>
      <c r="N53" s="6">
        <f t="shared" si="7"/>
        <v>7.2626664074582251E-2</v>
      </c>
      <c r="O53" s="51">
        <f>O52*(B53/B52)</f>
        <v>45.083197896708633</v>
      </c>
      <c r="P53" s="51">
        <f>P52*(C53/C52)</f>
        <v>19.217253994636177</v>
      </c>
      <c r="Q53" s="51">
        <f>Q52*(D53/D52)</f>
        <v>11.83551748159933</v>
      </c>
      <c r="R53" s="51">
        <f>R52*(E53/E52)</f>
        <v>4.4734482111066374</v>
      </c>
      <c r="S53" s="51">
        <f>S52*(F53/F52)</f>
        <v>4.5833093125099822</v>
      </c>
      <c r="T53" s="51">
        <f>T52*(G53/G52)</f>
        <v>6.6718152422831194</v>
      </c>
    </row>
    <row r="54" spans="1:20" x14ac:dyDescent="0.25">
      <c r="A54" s="33">
        <v>44761</v>
      </c>
      <c r="B54" s="22">
        <f>VLOOKUP(A54,rf!A:N,14,0)</f>
        <v>99.449361491938959</v>
      </c>
      <c r="C54" s="22">
        <f>VLOOKUP(A54,Ações!A:BB,54,0)</f>
        <v>86.156754388661682</v>
      </c>
      <c r="D54" s="22">
        <f>IFERROR(VLOOKUP(A54,'Ações US'!A:N,14,0),0)</f>
        <v>96.404369382313277</v>
      </c>
      <c r="E54" s="22">
        <f>IFERROR(VLOOKUP(A54,Commodities!A:R,18,0),0)</f>
        <v>90.110569075881273</v>
      </c>
      <c r="F54" s="22">
        <f>VLOOKUP(A54,Hedge!A:F,6,0)</f>
        <v>91.885036456579428</v>
      </c>
      <c r="G54" s="22">
        <f>VLOOKUP(A54,Alternativos!A:V,22,0)</f>
        <v>65.751464155189254</v>
      </c>
      <c r="H54" s="22">
        <f t="shared" si="0"/>
        <v>91.862955273752533</v>
      </c>
      <c r="I54" s="6">
        <f t="shared" si="2"/>
        <v>0.4871627800130145</v>
      </c>
      <c r="J54" s="6">
        <f t="shared" si="3"/>
        <v>0.21102379821855921</v>
      </c>
      <c r="K54" s="6">
        <f t="shared" si="4"/>
        <v>0.13117960484591878</v>
      </c>
      <c r="L54" s="6">
        <f t="shared" si="5"/>
        <v>4.9046195393644257E-2</v>
      </c>
      <c r="M54" s="6">
        <f t="shared" si="6"/>
        <v>5.0012018545866052E-2</v>
      </c>
      <c r="N54" s="6">
        <f t="shared" si="7"/>
        <v>7.1575602982997033E-2</v>
      </c>
      <c r="O54" s="51">
        <f>O53*(B54/B53)</f>
        <v>44.752212671372497</v>
      </c>
      <c r="P54" s="51">
        <f>P53*(C54/C53)</f>
        <v>19.385269737448883</v>
      </c>
      <c r="Q54" s="51">
        <f>Q53*(D54/D53)</f>
        <v>12.050546172789169</v>
      </c>
      <c r="R54" s="51">
        <f>R53*(E54/E53)</f>
        <v>4.5055284537940699</v>
      </c>
      <c r="S54" s="51">
        <f>S53*(F54/F53)</f>
        <v>4.5942518228289755</v>
      </c>
      <c r="T54" s="51">
        <f>T53*(G54/G53)</f>
        <v>6.5751464155189243</v>
      </c>
    </row>
    <row r="55" spans="1:20" x14ac:dyDescent="0.25">
      <c r="A55" s="33">
        <v>44762</v>
      </c>
      <c r="B55" s="22">
        <f>VLOOKUP(A55,rf!A:N,14,0)</f>
        <v>99.278265483307308</v>
      </c>
      <c r="C55" s="22">
        <f>VLOOKUP(A55,Ações!A:BB,54,0)</f>
        <v>86.985416650920442</v>
      </c>
      <c r="D55" s="22">
        <f>IFERROR(VLOOKUP(A55,'Ações US'!A:N,14,0),0)</f>
        <v>96.16299778009035</v>
      </c>
      <c r="E55" s="22">
        <f>IFERROR(VLOOKUP(A55,Commodities!A:R,18,0),0)</f>
        <v>89.930412242907494</v>
      </c>
      <c r="F55" s="22">
        <f>VLOOKUP(A55,Hedge!A:F,6,0)</f>
        <v>91.021130473847705</v>
      </c>
      <c r="G55" s="22">
        <f>VLOOKUP(A55,Alternativos!A:V,22,0)</f>
        <v>66.684223846277376</v>
      </c>
      <c r="H55" s="22">
        <f t="shared" si="0"/>
        <v>91.983312456922164</v>
      </c>
      <c r="I55" s="6">
        <f t="shared" si="2"/>
        <v>0.48568830882678482</v>
      </c>
      <c r="J55" s="6">
        <f t="shared" si="3"/>
        <v>0.21277466774881557</v>
      </c>
      <c r="K55" s="6">
        <f t="shared" si="4"/>
        <v>0.13067995054147144</v>
      </c>
      <c r="L55" s="6">
        <f t="shared" si="5"/>
        <v>4.8884090951292952E-2</v>
      </c>
      <c r="M55" s="6">
        <f t="shared" si="6"/>
        <v>4.9476980140541797E-2</v>
      </c>
      <c r="N55" s="6">
        <f t="shared" si="7"/>
        <v>7.2496001791093445E-2</v>
      </c>
      <c r="O55" s="51">
        <f>O54*(B55/B54)</f>
        <v>44.675219467488255</v>
      </c>
      <c r="P55" s="51">
        <f>P54*(C55/C54)</f>
        <v>19.571718746457101</v>
      </c>
      <c r="Q55" s="51">
        <f>Q54*(D55/D54)</f>
        <v>12.020374722511303</v>
      </c>
      <c r="R55" s="51">
        <f>R54*(E55/E54)</f>
        <v>4.4965206121453809</v>
      </c>
      <c r="S55" s="51">
        <f>S54*(F55/F54)</f>
        <v>4.551056523692389</v>
      </c>
      <c r="T55" s="51">
        <f>T54*(G55/G54)</f>
        <v>6.6684223846277373</v>
      </c>
    </row>
    <row r="56" spans="1:20" x14ac:dyDescent="0.25">
      <c r="A56" s="33">
        <v>44763</v>
      </c>
      <c r="B56" s="22">
        <f>VLOOKUP(A56,rf!A:N,14,0)</f>
        <v>99.596949680901091</v>
      </c>
      <c r="C56" s="22">
        <f>VLOOKUP(A56,Ações!A:BB,54,0)</f>
        <v>87.459768581849588</v>
      </c>
      <c r="D56" s="22">
        <f>IFERROR(VLOOKUP(A56,'Ações US'!A:N,14,0),0)</f>
        <v>96.983252292145025</v>
      </c>
      <c r="E56" s="22">
        <f>IFERROR(VLOOKUP(A56,Commodities!A:R,18,0),0)</f>
        <v>89.716301932359585</v>
      </c>
      <c r="F56" s="22">
        <f>VLOOKUP(A56,Hedge!A:F,6,0)</f>
        <v>92.305477028945248</v>
      </c>
      <c r="G56" s="22">
        <f>VLOOKUP(A56,Alternativos!A:V,22,0)</f>
        <v>65.171657594321445</v>
      </c>
      <c r="H56" s="22">
        <f t="shared" si="0"/>
        <v>92.238236531337165</v>
      </c>
      <c r="I56" s="6">
        <f t="shared" si="2"/>
        <v>0.48590073966969982</v>
      </c>
      <c r="J56" s="6">
        <f t="shared" si="3"/>
        <v>0.21334371374533567</v>
      </c>
      <c r="K56" s="6">
        <f t="shared" si="4"/>
        <v>0.13143038063612025</v>
      </c>
      <c r="L56" s="6">
        <f t="shared" si="5"/>
        <v>4.863292345245529E-2</v>
      </c>
      <c r="M56" s="6">
        <f t="shared" si="6"/>
        <v>5.0036449362074104E-2</v>
      </c>
      <c r="N56" s="6">
        <f t="shared" si="7"/>
        <v>7.0655793134314665E-2</v>
      </c>
      <c r="O56" s="51">
        <f>O55*(B56/B55)</f>
        <v>44.818627356405457</v>
      </c>
      <c r="P56" s="51">
        <f>P55*(C56/C55)</f>
        <v>19.67844793091616</v>
      </c>
      <c r="Q56" s="51">
        <f>Q55*(D56/D55)</f>
        <v>12.122906536518137</v>
      </c>
      <c r="R56" s="51">
        <f>R55*(E56/E55)</f>
        <v>4.4858150966179853</v>
      </c>
      <c r="S56" s="51">
        <f>S55*(F56/F55)</f>
        <v>4.6152738514472658</v>
      </c>
      <c r="T56" s="51">
        <f>T55*(G56/G55)</f>
        <v>6.5171657594321442</v>
      </c>
    </row>
    <row r="57" spans="1:20" x14ac:dyDescent="0.25">
      <c r="A57" s="33">
        <v>44764</v>
      </c>
      <c r="B57" s="22">
        <f>VLOOKUP(A57,rf!A:N,14,0)</f>
        <v>99.764824465691817</v>
      </c>
      <c r="C57" s="22">
        <f>VLOOKUP(A57,Ações!A:BB,54,0)</f>
        <v>87.204702707444412</v>
      </c>
      <c r="D57" s="22">
        <f>IFERROR(VLOOKUP(A57,'Ações US'!A:N,14,0),0)</f>
        <v>96.400969263687244</v>
      </c>
      <c r="E57" s="22">
        <f>IFERROR(VLOOKUP(A57,Commodities!A:R,18,0),0)</f>
        <v>88.589871442800813</v>
      </c>
      <c r="F57" s="22">
        <f>VLOOKUP(A57,Hedge!A:F,6,0)</f>
        <v>92.535848442431273</v>
      </c>
      <c r="G57" s="22">
        <f>VLOOKUP(A57,Alternativos!A:V,22,0)</f>
        <v>64.852655104397698</v>
      </c>
      <c r="H57" s="22">
        <f t="shared" si="0"/>
        <v>92.106901781398591</v>
      </c>
      <c r="I57" s="6">
        <f t="shared" si="2"/>
        <v>0.48741375663802722</v>
      </c>
      <c r="J57" s="6">
        <f t="shared" si="3"/>
        <v>0.21302484102377611</v>
      </c>
      <c r="K57" s="6">
        <f t="shared" si="4"/>
        <v>0.13082755933491286</v>
      </c>
      <c r="L57" s="6">
        <f t="shared" si="5"/>
        <v>4.809078892538108E-2</v>
      </c>
      <c r="M57" s="6">
        <f t="shared" si="6"/>
        <v>5.0232852616219133E-2</v>
      </c>
      <c r="N57" s="6">
        <f t="shared" si="7"/>
        <v>7.0410201461683503E-2</v>
      </c>
      <c r="O57" s="51">
        <f>O56*(B57/B56)</f>
        <v>44.89417100956129</v>
      </c>
      <c r="P57" s="51">
        <f>P56*(C57/C56)</f>
        <v>19.621058109174996</v>
      </c>
      <c r="Q57" s="51">
        <f>Q56*(D57/D56)</f>
        <v>12.050121157960914</v>
      </c>
      <c r="R57" s="51">
        <f>R56*(E57/E56)</f>
        <v>4.4294935721400464</v>
      </c>
      <c r="S57" s="51">
        <f>S56*(F57/F56)</f>
        <v>4.626792422121567</v>
      </c>
      <c r="T57" s="51">
        <f>T56*(G57/G56)</f>
        <v>6.4852655104397696</v>
      </c>
    </row>
    <row r="58" spans="1:20" x14ac:dyDescent="0.25">
      <c r="A58" s="33">
        <v>44767</v>
      </c>
      <c r="B58" s="22">
        <f>VLOOKUP(A58,rf!A:N,14,0)</f>
        <v>99.984966952165138</v>
      </c>
      <c r="C58" s="22">
        <f>VLOOKUP(A58,Ações!A:BB,54,0)</f>
        <v>87.311348184696243</v>
      </c>
      <c r="D58" s="22">
        <f>IFERROR(VLOOKUP(A58,'Ações US'!A:N,14,0),0)</f>
        <v>96.865950019556152</v>
      </c>
      <c r="E58" s="22">
        <f>IFERROR(VLOOKUP(A58,Commodities!A:R,18,0),0)</f>
        <v>89.313161254705591</v>
      </c>
      <c r="F58" s="22">
        <f>VLOOKUP(A58,Hedge!A:F,6,0)</f>
        <v>92.282434614733006</v>
      </c>
      <c r="G58" s="22">
        <f>VLOOKUP(A58,Alternativos!A:V,22,0)</f>
        <v>59.424288788897833</v>
      </c>
      <c r="H58" s="22">
        <f t="shared" si="0"/>
        <v>91.768740894837194</v>
      </c>
      <c r="I58" s="6">
        <f t="shared" si="2"/>
        <v>0.49028933697624211</v>
      </c>
      <c r="J58" s="6">
        <f t="shared" si="3"/>
        <v>0.21407129650028647</v>
      </c>
      <c r="K58" s="6">
        <f t="shared" si="4"/>
        <v>0.13194300841852047</v>
      </c>
      <c r="L58" s="6">
        <f t="shared" si="5"/>
        <v>4.866208274397843E-2</v>
      </c>
      <c r="M58" s="6">
        <f t="shared" si="6"/>
        <v>5.027988491227342E-2</v>
      </c>
      <c r="N58" s="6">
        <f t="shared" si="7"/>
        <v>6.4754390448699045E-2</v>
      </c>
      <c r="O58" s="51">
        <f>O57*(B58/B57)</f>
        <v>44.993235128474282</v>
      </c>
      <c r="P58" s="51">
        <f>P57*(C58/C57)</f>
        <v>19.645053341556658</v>
      </c>
      <c r="Q58" s="51">
        <f>Q57*(D58/D57)</f>
        <v>12.108243752444528</v>
      </c>
      <c r="R58" s="51">
        <f>R57*(E58/E57)</f>
        <v>4.4656580627352849</v>
      </c>
      <c r="S58" s="51">
        <f>S57*(F58/F57)</f>
        <v>4.6141217307366533</v>
      </c>
      <c r="T58" s="51">
        <f>T57*(G58/G57)</f>
        <v>5.9424288788897828</v>
      </c>
    </row>
    <row r="59" spans="1:20" x14ac:dyDescent="0.25">
      <c r="A59" s="33">
        <v>44768</v>
      </c>
      <c r="B59" s="22">
        <f>VLOOKUP(A59,rf!A:N,14,0)</f>
        <v>99.900558667767172</v>
      </c>
      <c r="C59" s="22">
        <f>VLOOKUP(A59,Ações!A:BB,54,0)</f>
        <v>86.605440380046659</v>
      </c>
      <c r="D59" s="22">
        <f>IFERROR(VLOOKUP(A59,'Ações US'!A:N,14,0),0)</f>
        <v>96.192844456839055</v>
      </c>
      <c r="E59" s="22">
        <f>IFERROR(VLOOKUP(A59,Commodities!A:R,18,0),0)</f>
        <v>89.344029026467112</v>
      </c>
      <c r="F59" s="22">
        <f>VLOOKUP(A59,Hedge!A:F,6,0)</f>
        <v>92.173005117489993</v>
      </c>
      <c r="G59" s="22">
        <f>VLOOKUP(A59,Alternativos!A:V,22,0)</f>
        <v>63.349490326532269</v>
      </c>
      <c r="H59" s="22">
        <f t="shared" si="0"/>
        <v>91.876381782961687</v>
      </c>
      <c r="I59" s="6">
        <f t="shared" si="2"/>
        <v>0.48930149977708498</v>
      </c>
      <c r="J59" s="6">
        <f t="shared" si="3"/>
        <v>0.21209176621193615</v>
      </c>
      <c r="K59" s="6">
        <f t="shared" si="4"/>
        <v>0.130872650008239</v>
      </c>
      <c r="L59" s="6">
        <f t="shared" si="5"/>
        <v>4.8621869566829151E-2</v>
      </c>
      <c r="M59" s="6">
        <f t="shared" si="6"/>
        <v>5.0161425237243824E-2</v>
      </c>
      <c r="N59" s="6">
        <f t="shared" si="7"/>
        <v>6.8950789198666859E-2</v>
      </c>
      <c r="O59" s="51">
        <f>O58*(B59/B58)</f>
        <v>44.9552514004952</v>
      </c>
      <c r="P59" s="51">
        <f>P58*(C59/C58)</f>
        <v>19.4862240855105</v>
      </c>
      <c r="Q59" s="51">
        <f>Q58*(D59/D58)</f>
        <v>12.024105557104891</v>
      </c>
      <c r="R59" s="51">
        <f>R58*(E59/E58)</f>
        <v>4.4672014513233611</v>
      </c>
      <c r="S59" s="51">
        <f>S58*(F59/F58)</f>
        <v>4.6086502558745028</v>
      </c>
      <c r="T59" s="51">
        <f>T58*(G59/G58)</f>
        <v>6.3349490326532267</v>
      </c>
    </row>
    <row r="60" spans="1:20" x14ac:dyDescent="0.25">
      <c r="A60" s="33">
        <v>44769</v>
      </c>
      <c r="B60" s="22">
        <f>VLOOKUP(A60,rf!A:N,14,0)</f>
        <v>99.499480964344514</v>
      </c>
      <c r="C60" s="22">
        <f>VLOOKUP(A60,Ações!A:BB,54,0)</f>
        <v>88.703851338862378</v>
      </c>
      <c r="D60" s="22">
        <f>IFERROR(VLOOKUP(A60,'Ações US'!A:N,14,0),0)</f>
        <v>97.878528769018089</v>
      </c>
      <c r="E60" s="22">
        <f>IFERROR(VLOOKUP(A60,Commodities!A:R,18,0),0)</f>
        <v>91.632170822259354</v>
      </c>
      <c r="F60" s="22">
        <f>VLOOKUP(A60,Hedge!A:F,6,0)</f>
        <v>93.111785764252431</v>
      </c>
      <c r="G60" s="22">
        <f>VLOOKUP(A60,Alternativos!A:V,22,0)</f>
        <v>65.050882844732584</v>
      </c>
      <c r="H60" s="22">
        <f t="shared" si="0"/>
        <v>92.710235195125179</v>
      </c>
      <c r="I60" s="6">
        <f t="shared" si="2"/>
        <v>0.48295386523093753</v>
      </c>
      <c r="J60" s="6">
        <f t="shared" si="3"/>
        <v>0.21527684089289714</v>
      </c>
      <c r="K60" s="6">
        <f t="shared" si="4"/>
        <v>0.13196834276578981</v>
      </c>
      <c r="L60" s="6">
        <f t="shared" si="5"/>
        <v>4.9418583951061745E-2</v>
      </c>
      <c r="M60" s="6">
        <f t="shared" si="6"/>
        <v>5.0216562156423276E-2</v>
      </c>
      <c r="N60" s="6">
        <f t="shared" si="7"/>
        <v>7.016580500289038E-2</v>
      </c>
      <c r="O60" s="51">
        <f>O59*(B60/B59)</f>
        <v>44.774766433955008</v>
      </c>
      <c r="P60" s="51">
        <f>P59*(C60/C59)</f>
        <v>19.958366551244037</v>
      </c>
      <c r="Q60" s="51">
        <f>Q59*(D60/D59)</f>
        <v>12.23481609612727</v>
      </c>
      <c r="R60" s="51">
        <f>R59*(E60/E59)</f>
        <v>4.5816085411129732</v>
      </c>
      <c r="S60" s="51">
        <f>S59*(F60/F59)</f>
        <v>4.6555892882126244</v>
      </c>
      <c r="T60" s="51">
        <f>T59*(G60/G59)</f>
        <v>6.505088284473258</v>
      </c>
    </row>
    <row r="61" spans="1:20" x14ac:dyDescent="0.25">
      <c r="A61" s="33">
        <v>44770</v>
      </c>
      <c r="B61" s="22">
        <f>VLOOKUP(A61,rf!A:N,14,0)</f>
        <v>99.839049531731888</v>
      </c>
      <c r="C61" s="22">
        <f>VLOOKUP(A61,Ações!A:BB,54,0)</f>
        <v>89.905678573412558</v>
      </c>
      <c r="D61" s="22">
        <f>IFERROR(VLOOKUP(A61,'Ações US'!A:N,14,0),0)</f>
        <v>99.109059383577829</v>
      </c>
      <c r="E61" s="22">
        <f>IFERROR(VLOOKUP(A61,Commodities!A:R,18,0),0)</f>
        <v>92.810640683563818</v>
      </c>
      <c r="F61" s="22">
        <f>VLOOKUP(A61,Hedge!A:F,6,0)</f>
        <v>94.246382991288556</v>
      </c>
      <c r="G61" s="22">
        <f>VLOOKUP(A61,Alternativos!A:V,22,0)</f>
        <v>65.032697066144792</v>
      </c>
      <c r="H61" s="22">
        <f t="shared" si="0"/>
        <v>93.401103281601493</v>
      </c>
      <c r="I61" s="6">
        <f t="shared" si="2"/>
        <v>0.48101757592545835</v>
      </c>
      <c r="J61" s="6">
        <f t="shared" si="3"/>
        <v>0.21657964379744721</v>
      </c>
      <c r="K61" s="6">
        <f t="shared" si="4"/>
        <v>0.13263903730982585</v>
      </c>
      <c r="L61" s="6">
        <f t="shared" si="5"/>
        <v>4.9683910265889822E-2</v>
      </c>
      <c r="M61" s="6">
        <f t="shared" si="6"/>
        <v>5.045249985277938E-2</v>
      </c>
      <c r="N61" s="6">
        <f t="shared" si="7"/>
        <v>6.9627332848599413E-2</v>
      </c>
      <c r="O61" s="51">
        <f>O60*(B61/B60)</f>
        <v>44.927572289279325</v>
      </c>
      <c r="P61" s="51">
        <f>P60*(C61/C60)</f>
        <v>20.228777679017828</v>
      </c>
      <c r="Q61" s="51">
        <f>Q60*(D61/D60)</f>
        <v>12.388632422947238</v>
      </c>
      <c r="R61" s="51">
        <f>R60*(E61/E60)</f>
        <v>4.6405320341781957</v>
      </c>
      <c r="S61" s="51">
        <f>S60*(F61/F60)</f>
        <v>4.712319149564431</v>
      </c>
      <c r="T61" s="51">
        <f>T60*(G61/G60)</f>
        <v>6.5032697066144785</v>
      </c>
    </row>
    <row r="62" spans="1:20" x14ac:dyDescent="0.25">
      <c r="A62" s="33">
        <v>44771</v>
      </c>
      <c r="B62" s="22">
        <f>VLOOKUP(A62,rf!A:N,14,0)</f>
        <v>100.08049727944288</v>
      </c>
      <c r="C62" s="22">
        <f>VLOOKUP(A62,Ações!A:BB,54,0)</f>
        <v>90.347093097249925</v>
      </c>
      <c r="D62" s="22">
        <f>IFERROR(VLOOKUP(A62,'Ações US'!A:N,14,0),0)</f>
        <v>99.551662094299871</v>
      </c>
      <c r="E62" s="22">
        <f>IFERROR(VLOOKUP(A62,Commodities!A:R,18,0),0)</f>
        <v>93.915948511119964</v>
      </c>
      <c r="F62" s="22">
        <f>VLOOKUP(A62,Hedge!A:F,6,0)</f>
        <v>94.511318026092965</v>
      </c>
      <c r="G62" s="22">
        <f>VLOOKUP(A62,Alternativos!A:V,22,0)</f>
        <v>64.74056363214973</v>
      </c>
      <c r="H62" s="22">
        <f t="shared" si="0"/>
        <v>93.703697174493627</v>
      </c>
      <c r="I62" s="6">
        <f t="shared" si="2"/>
        <v>0.4806237654836979</v>
      </c>
      <c r="J62" s="6">
        <f t="shared" si="3"/>
        <v>0.21694016949007419</v>
      </c>
      <c r="K62" s="6">
        <f t="shared" si="4"/>
        <v>0.13280113951762801</v>
      </c>
      <c r="L62" s="6">
        <f t="shared" si="5"/>
        <v>5.0113256649965042E-2</v>
      </c>
      <c r="M62" s="6">
        <f t="shared" si="6"/>
        <v>5.0430943962699502E-2</v>
      </c>
      <c r="N62" s="6">
        <f t="shared" si="7"/>
        <v>6.9090724895935332E-2</v>
      </c>
      <c r="O62" s="51">
        <f>O61*(B62/B61)</f>
        <v>45.036223775749271</v>
      </c>
      <c r="P62" s="51">
        <f>P61*(C62/C61)</f>
        <v>20.328095946881234</v>
      </c>
      <c r="Q62" s="51">
        <f>Q61*(D62/D61)</f>
        <v>12.443957761787493</v>
      </c>
      <c r="R62" s="51">
        <f>R61*(E62/E61)</f>
        <v>4.6957974255560035</v>
      </c>
      <c r="S62" s="51">
        <f>S61*(F62/F61)</f>
        <v>4.7255659013046518</v>
      </c>
      <c r="T62" s="51">
        <f>T61*(G62/G61)</f>
        <v>6.4740563632149719</v>
      </c>
    </row>
    <row r="63" spans="1:20" x14ac:dyDescent="0.25">
      <c r="A63" s="33">
        <v>44774</v>
      </c>
      <c r="B63" s="22">
        <f>VLOOKUP(A63,rf!A:N,14,0)</f>
        <v>100.26259133625192</v>
      </c>
      <c r="C63" s="22" t="e">
        <f>VLOOKUP(A63,Ações!A:BB,54,0)</f>
        <v>#N/A</v>
      </c>
      <c r="D63" s="22">
        <f>IFERROR(VLOOKUP(A63,'Ações US'!A:N,14,0),0)</f>
        <v>0</v>
      </c>
      <c r="E63" s="22">
        <f>IFERROR(VLOOKUP(A63,Commodities!A:R,18,0),0)</f>
        <v>0</v>
      </c>
      <c r="F63" s="22">
        <f>VLOOKUP(A63,Hedge!A:F,6,0)</f>
        <v>95.046935517095747</v>
      </c>
      <c r="G63" s="22">
        <f>VLOOKUP(A63,Alternativos!A:V,22,0)</f>
        <v>62.043141881016183</v>
      </c>
      <c r="H63" s="22" t="e">
        <f t="shared" si="0"/>
        <v>#N/A</v>
      </c>
      <c r="I63" s="6" t="e">
        <f t="shared" si="2"/>
        <v>#N/A</v>
      </c>
      <c r="J63" s="6" t="e">
        <f t="shared" si="3"/>
        <v>#N/A</v>
      </c>
      <c r="K63" s="6" t="e">
        <f t="shared" si="4"/>
        <v>#N/A</v>
      </c>
      <c r="L63" s="6" t="e">
        <f t="shared" si="5"/>
        <v>#N/A</v>
      </c>
      <c r="M63" s="6" t="e">
        <f t="shared" si="6"/>
        <v>#N/A</v>
      </c>
      <c r="N63" s="6" t="e">
        <f t="shared" si="7"/>
        <v>#N/A</v>
      </c>
      <c r="O63" s="51">
        <f>O62*(B63/B62)</f>
        <v>45.118166101313335</v>
      </c>
      <c r="P63" s="51" t="e">
        <f>P62*(C63/C62)</f>
        <v>#N/A</v>
      </c>
      <c r="Q63" s="51">
        <f>Q62*(D63/D62)</f>
        <v>0</v>
      </c>
      <c r="R63" s="51">
        <f>R62*(E63/E62)</f>
        <v>0</v>
      </c>
      <c r="S63" s="51">
        <f>S62*(F63/F62)</f>
        <v>4.7523467758547904</v>
      </c>
      <c r="T63" s="51">
        <f>T62*(G63/G62)</f>
        <v>6.2043141881016171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46</v>
      </c>
    </row>
    <row r="3" spans="1:1" x14ac:dyDescent="0.25">
      <c r="A3" t="s">
        <v>47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6"/>
  <sheetViews>
    <sheetView topLeftCell="F19" workbookViewId="0">
      <selection activeCell="P45" sqref="P45"/>
    </sheetView>
  </sheetViews>
  <sheetFormatPr defaultRowHeight="15" x14ac:dyDescent="0.25"/>
  <cols>
    <col min="1" max="1" width="10.42578125" bestFit="1" customWidth="1"/>
    <col min="2" max="2" width="10.7109375" bestFit="1" customWidth="1"/>
    <col min="3" max="3" width="10.28515625" bestFit="1" customWidth="1"/>
    <col min="4" max="4" width="18.28515625" bestFit="1" customWidth="1"/>
    <col min="5" max="5" width="15.28515625" bestFit="1" customWidth="1"/>
    <col min="6" max="6" width="14.85546875" bestFit="1" customWidth="1"/>
    <col min="7" max="7" width="22.85546875" bestFit="1" customWidth="1"/>
    <col min="8" max="8" width="15.5703125" style="23" bestFit="1" customWidth="1"/>
    <col min="9" max="9" width="15.140625" style="23" bestFit="1" customWidth="1"/>
    <col min="10" max="10" width="23.140625" style="23" bestFit="1" customWidth="1"/>
    <col min="11" max="11" width="21.140625" bestFit="1" customWidth="1"/>
    <col min="12" max="12" width="20.7109375" bestFit="1" customWidth="1"/>
    <col min="13" max="13" width="28.7109375" bestFit="1" customWidth="1"/>
    <col min="14" max="14" width="12.7109375" style="26" bestFit="1" customWidth="1"/>
    <col min="15" max="15" width="12.5703125" style="26" bestFit="1" customWidth="1"/>
    <col min="16" max="16" width="13.28515625" bestFit="1" customWidth="1"/>
    <col min="17" max="17" width="16.140625" bestFit="1" customWidth="1"/>
    <col min="18" max="18" width="15.7109375" bestFit="1" customWidth="1"/>
    <col min="19" max="19" width="23.7109375" bestFit="1" customWidth="1"/>
  </cols>
  <sheetData>
    <row r="1" spans="1:19" x14ac:dyDescent="0.25">
      <c r="A1" s="23"/>
      <c r="B1" s="24" t="s">
        <v>20</v>
      </c>
      <c r="C1" s="24" t="s">
        <v>21</v>
      </c>
      <c r="D1" s="24" t="s">
        <v>22</v>
      </c>
      <c r="E1" t="str">
        <f>"Cota " &amp; B1</f>
        <v>Cota LTN 010125</v>
      </c>
      <c r="F1" s="23" t="str">
        <f t="shared" ref="F1:G1" si="0">"Cota " &amp; C1</f>
        <v>Cota LFT 010327</v>
      </c>
      <c r="G1" s="23" t="str">
        <f t="shared" si="0"/>
        <v>Cota NTN-B Princ 150535</v>
      </c>
      <c r="H1" s="23" t="str">
        <f>"Peso "&amp;B1</f>
        <v>Peso LTN 010125</v>
      </c>
      <c r="I1" s="23" t="str">
        <f t="shared" ref="I1:J1" si="1">"Peso "&amp;C1</f>
        <v>Peso LFT 010327</v>
      </c>
      <c r="J1" s="23" t="str">
        <f t="shared" si="1"/>
        <v>Peso NTN-B Princ 150535</v>
      </c>
      <c r="K1" t="str">
        <f>E1 &amp; "* Peso"</f>
        <v>Cota LTN 010125* Peso</v>
      </c>
      <c r="L1" s="23" t="str">
        <f t="shared" ref="L1:M1" si="2">F1 &amp; "* Peso"</f>
        <v>Cota LFT 010327* Peso</v>
      </c>
      <c r="M1" s="23" t="str">
        <f t="shared" si="2"/>
        <v>Cota NTN-B Princ 150535* Peso</v>
      </c>
      <c r="N1" s="21" t="s">
        <v>31</v>
      </c>
      <c r="O1" s="21" t="s">
        <v>18</v>
      </c>
      <c r="P1" t="s">
        <v>19</v>
      </c>
      <c r="Q1" t="str">
        <f>"Valor "&amp;B1</f>
        <v>Valor LTN 010125</v>
      </c>
      <c r="R1" s="23" t="str">
        <f t="shared" ref="R1:S1" si="3">"Valor "&amp;C1</f>
        <v>Valor LFT 010327</v>
      </c>
      <c r="S1" s="23" t="str">
        <f t="shared" si="3"/>
        <v>Valor NTN-B Princ 150535</v>
      </c>
    </row>
    <row r="2" spans="1:19" x14ac:dyDescent="0.25">
      <c r="A2" s="25">
        <v>44683</v>
      </c>
      <c r="B2" s="23">
        <v>735.84</v>
      </c>
      <c r="C2" s="23">
        <v>11503.77</v>
      </c>
      <c r="D2" s="23">
        <v>1930.89</v>
      </c>
      <c r="E2">
        <f>B2/B$2*100</f>
        <v>100</v>
      </c>
      <c r="F2" s="23">
        <f t="shared" ref="F2:G2" si="4">C2/C$2*100</f>
        <v>100</v>
      </c>
      <c r="G2" s="23">
        <f t="shared" si="4"/>
        <v>100</v>
      </c>
      <c r="H2" s="40">
        <f>1/3</f>
        <v>0.33333333333333331</v>
      </c>
      <c r="I2" s="40">
        <f>1/3</f>
        <v>0.33333333333333331</v>
      </c>
      <c r="J2" s="40">
        <f>1/3</f>
        <v>0.33333333333333331</v>
      </c>
      <c r="K2">
        <f>H2*E2</f>
        <v>33.333333333333329</v>
      </c>
      <c r="L2" s="23">
        <f t="shared" ref="L2:M2" si="5">I2*F2</f>
        <v>33.333333333333329</v>
      </c>
      <c r="M2" s="23">
        <f t="shared" si="5"/>
        <v>33.333333333333329</v>
      </c>
      <c r="N2" s="22">
        <f>SUM(K2:M2)</f>
        <v>99.999999999999986</v>
      </c>
      <c r="O2" s="22">
        <v>99.999999999999986</v>
      </c>
      <c r="P2" s="17">
        <f>45%*50000</f>
        <v>22500</v>
      </c>
      <c r="Q2" s="17">
        <f>$P2*H2</f>
        <v>7500</v>
      </c>
      <c r="R2" s="17">
        <f t="shared" ref="R2:S2" si="6">$P2*I2</f>
        <v>7500</v>
      </c>
      <c r="S2" s="17">
        <f t="shared" si="6"/>
        <v>7500</v>
      </c>
    </row>
    <row r="3" spans="1:19" x14ac:dyDescent="0.25">
      <c r="A3" s="25">
        <v>44684</v>
      </c>
      <c r="B3" s="23">
        <v>734.44</v>
      </c>
      <c r="C3" s="23">
        <v>11509.38</v>
      </c>
      <c r="D3" s="23">
        <v>1924.8</v>
      </c>
      <c r="E3" s="23">
        <f t="shared" ref="E3:E66" si="7">B3/B$2*100</f>
        <v>99.80974124809741</v>
      </c>
      <c r="F3" s="23">
        <f t="shared" ref="F3:F66" si="8">C3/C$2*100</f>
        <v>100.04876662172487</v>
      </c>
      <c r="G3" s="23">
        <f t="shared" ref="G3:G66" si="9">D3/D$2*100</f>
        <v>99.684601401426278</v>
      </c>
      <c r="H3" s="6">
        <f>K3/$N3</f>
        <v>0.33320660084928078</v>
      </c>
      <c r="I3" s="6">
        <f t="shared" ref="I3:J3" si="10">L3/$N3</f>
        <v>0.33400456737306083</v>
      </c>
      <c r="J3" s="6">
        <f t="shared" si="10"/>
        <v>0.33278883177765839</v>
      </c>
      <c r="K3">
        <f>K2*(B3/B2)</f>
        <v>33.269913749365799</v>
      </c>
      <c r="L3" s="23">
        <f t="shared" ref="L3:M3" si="11">L2*(C3/C2)</f>
        <v>33.349588873908282</v>
      </c>
      <c r="M3" s="23">
        <f t="shared" si="11"/>
        <v>33.228200467142088</v>
      </c>
      <c r="N3" s="22">
        <f t="shared" ref="N3:N66" si="12">SUM(K3:M3)</f>
        <v>99.847703090416175</v>
      </c>
      <c r="O3" s="22">
        <v>99.847703090416175</v>
      </c>
      <c r="P3" s="17">
        <f>SUM(Q3:S3)</f>
        <v>22465.733195343641</v>
      </c>
      <c r="Q3" s="17">
        <f>Q2*(B3/B2)</f>
        <v>7485.7305936073062</v>
      </c>
      <c r="R3" s="17">
        <f t="shared" ref="R3:S3" si="13">R2*(C3/C2)</f>
        <v>7503.6574966293647</v>
      </c>
      <c r="S3" s="17">
        <f t="shared" si="13"/>
        <v>7476.3451051069705</v>
      </c>
    </row>
    <row r="4" spans="1:19" x14ac:dyDescent="0.25">
      <c r="A4" s="25">
        <v>44685</v>
      </c>
      <c r="B4" s="23">
        <v>733.9</v>
      </c>
      <c r="C4" s="23">
        <v>11515.28</v>
      </c>
      <c r="D4" s="23">
        <v>1906.99</v>
      </c>
      <c r="E4" s="23">
        <f t="shared" si="7"/>
        <v>99.736355729506414</v>
      </c>
      <c r="F4" s="23">
        <f t="shared" si="8"/>
        <v>100.10005415615923</v>
      </c>
      <c r="G4" s="23">
        <f t="shared" si="9"/>
        <v>98.762228816763255</v>
      </c>
      <c r="H4" s="6">
        <f t="shared" ref="H4:H66" si="14">K4/$N4</f>
        <v>0.33401477033825178</v>
      </c>
      <c r="I4" s="6">
        <f t="shared" ref="I4:I66" si="15">L4/$N4</f>
        <v>0.33523278803663548</v>
      </c>
      <c r="J4" s="6">
        <f t="shared" ref="J4:J66" si="16">M4/$N4</f>
        <v>0.3307524416251128</v>
      </c>
      <c r="K4" s="23">
        <f t="shared" ref="K4:K66" si="17">K3*(B4/B3)</f>
        <v>33.24545190983546</v>
      </c>
      <c r="L4" s="23">
        <f t="shared" ref="L4:L66" si="18">L3*(C4/C3)</f>
        <v>33.366684718719739</v>
      </c>
      <c r="M4" s="23">
        <f t="shared" ref="M4:M66" si="19">M3*(D4/D3)</f>
        <v>32.92074293892108</v>
      </c>
      <c r="N4" s="22">
        <f t="shared" si="12"/>
        <v>99.532879567476272</v>
      </c>
      <c r="O4" s="22">
        <v>99.532879567476286</v>
      </c>
      <c r="P4" s="17">
        <f t="shared" ref="P4:P66" si="20">SUM(Q4:S4)</f>
        <v>22394.897902682165</v>
      </c>
      <c r="Q4" s="17">
        <f t="shared" ref="Q4:Q66" si="21">Q3*(B4/B3)</f>
        <v>7480.2266797129805</v>
      </c>
      <c r="R4" s="17">
        <f t="shared" ref="R4:R66" si="22">R3*(C4/C3)</f>
        <v>7507.504061711943</v>
      </c>
      <c r="S4" s="17">
        <f t="shared" ref="S4:S66" si="23">S3*(D4/D3)</f>
        <v>7407.1671612572436</v>
      </c>
    </row>
    <row r="5" spans="1:19" x14ac:dyDescent="0.25">
      <c r="A5" s="25">
        <v>44686</v>
      </c>
      <c r="B5" s="23">
        <v>735.98</v>
      </c>
      <c r="C5" s="23">
        <v>11521.8</v>
      </c>
      <c r="D5" s="23">
        <v>1933.96</v>
      </c>
      <c r="E5" s="23">
        <f t="shared" si="7"/>
        <v>100.01902587519025</v>
      </c>
      <c r="F5" s="23">
        <f t="shared" si="8"/>
        <v>100.15673122811042</v>
      </c>
      <c r="G5" s="23">
        <f t="shared" si="9"/>
        <v>100.15899403901827</v>
      </c>
      <c r="H5" s="6">
        <f t="shared" si="14"/>
        <v>0.33302515108481218</v>
      </c>
      <c r="I5" s="6">
        <f t="shared" si="15"/>
        <v>0.33348365730960444</v>
      </c>
      <c r="J5" s="6">
        <f t="shared" si="16"/>
        <v>0.33349119160558338</v>
      </c>
      <c r="K5" s="23">
        <f t="shared" si="17"/>
        <v>33.339675291730074</v>
      </c>
      <c r="L5" s="23">
        <f t="shared" si="18"/>
        <v>33.385577076036803</v>
      </c>
      <c r="M5" s="23">
        <f t="shared" si="19"/>
        <v>33.386331346339425</v>
      </c>
      <c r="N5" s="22">
        <f t="shared" si="12"/>
        <v>100.1115837141063</v>
      </c>
      <c r="O5" s="22">
        <v>100.1115837141063</v>
      </c>
      <c r="P5" s="17">
        <f t="shared" si="20"/>
        <v>22525.106335673921</v>
      </c>
      <c r="Q5" s="17">
        <f t="shared" si="21"/>
        <v>7501.4269406392687</v>
      </c>
      <c r="R5" s="17">
        <f t="shared" si="22"/>
        <v>7511.754842108282</v>
      </c>
      <c r="S5" s="17">
        <f t="shared" si="23"/>
        <v>7511.9245529263708</v>
      </c>
    </row>
    <row r="6" spans="1:19" x14ac:dyDescent="0.25">
      <c r="A6" s="25">
        <v>44687</v>
      </c>
      <c r="B6" s="23">
        <v>731.99</v>
      </c>
      <c r="C6" s="23">
        <v>11528.71</v>
      </c>
      <c r="D6" s="23">
        <v>1914.91</v>
      </c>
      <c r="E6" s="23">
        <f t="shared" si="7"/>
        <v>99.476788432267881</v>
      </c>
      <c r="F6" s="23">
        <f t="shared" si="8"/>
        <v>100.21679849301574</v>
      </c>
      <c r="G6" s="23">
        <f t="shared" si="9"/>
        <v>99.172402363676852</v>
      </c>
      <c r="H6" s="6">
        <f t="shared" si="14"/>
        <v>0.33284747009499333</v>
      </c>
      <c r="I6" s="6">
        <f t="shared" si="15"/>
        <v>0.3353235298919226</v>
      </c>
      <c r="J6" s="6">
        <f t="shared" si="16"/>
        <v>0.33182900001308413</v>
      </c>
      <c r="K6" s="23">
        <f t="shared" si="17"/>
        <v>33.158929477422618</v>
      </c>
      <c r="L6" s="23">
        <f t="shared" si="18"/>
        <v>33.405599497671915</v>
      </c>
      <c r="M6" s="23">
        <f t="shared" si="19"/>
        <v>33.057467454558953</v>
      </c>
      <c r="N6" s="22">
        <f t="shared" si="12"/>
        <v>99.621996429653478</v>
      </c>
      <c r="O6" s="22">
        <v>99.621996429653478</v>
      </c>
      <c r="P6" s="17">
        <f t="shared" si="20"/>
        <v>22414.949196672034</v>
      </c>
      <c r="Q6" s="17">
        <f t="shared" si="21"/>
        <v>7460.7591324200903</v>
      </c>
      <c r="R6" s="17">
        <f t="shared" si="22"/>
        <v>7516.2598869761814</v>
      </c>
      <c r="S6" s="17">
        <f t="shared" si="23"/>
        <v>7437.9301772757635</v>
      </c>
    </row>
    <row r="7" spans="1:19" x14ac:dyDescent="0.25">
      <c r="A7" s="25">
        <v>44690</v>
      </c>
      <c r="B7" s="23">
        <v>728.21</v>
      </c>
      <c r="C7" s="23">
        <v>11536.13</v>
      </c>
      <c r="D7" s="23">
        <v>1901.88</v>
      </c>
      <c r="E7" s="23">
        <f t="shared" si="7"/>
        <v>98.963089802130895</v>
      </c>
      <c r="F7" s="23">
        <f t="shared" si="8"/>
        <v>100.2812990871688</v>
      </c>
      <c r="G7" s="23">
        <f t="shared" si="9"/>
        <v>98.497584015661175</v>
      </c>
      <c r="H7" s="6">
        <f t="shared" si="14"/>
        <v>0.33237869970627171</v>
      </c>
      <c r="I7" s="6">
        <f t="shared" si="15"/>
        <v>0.33680605427834176</v>
      </c>
      <c r="J7" s="6">
        <f t="shared" si="16"/>
        <v>0.33081524601538653</v>
      </c>
      <c r="K7" s="23">
        <f t="shared" si="17"/>
        <v>32.987696600710287</v>
      </c>
      <c r="L7" s="23">
        <f t="shared" si="18"/>
        <v>33.42709969572293</v>
      </c>
      <c r="M7" s="23">
        <f t="shared" si="19"/>
        <v>32.832528005220389</v>
      </c>
      <c r="N7" s="22">
        <f t="shared" si="12"/>
        <v>99.247324301653606</v>
      </c>
      <c r="O7" s="22">
        <v>99.247324301653634</v>
      </c>
      <c r="P7" s="17">
        <f t="shared" si="20"/>
        <v>22330.647967872064</v>
      </c>
      <c r="Q7" s="17">
        <f t="shared" si="21"/>
        <v>7422.2317351598167</v>
      </c>
      <c r="R7" s="17">
        <f t="shared" si="22"/>
        <v>7521.0974315376598</v>
      </c>
      <c r="S7" s="17">
        <f t="shared" si="23"/>
        <v>7387.318801174587</v>
      </c>
    </row>
    <row r="8" spans="1:19" x14ac:dyDescent="0.25">
      <c r="A8" s="25">
        <v>44691</v>
      </c>
      <c r="B8" s="23">
        <v>733.53</v>
      </c>
      <c r="C8" s="23">
        <v>11543.04</v>
      </c>
      <c r="D8" s="23">
        <v>1914.6</v>
      </c>
      <c r="E8" s="23">
        <f t="shared" si="7"/>
        <v>99.686073059360723</v>
      </c>
      <c r="F8" s="23">
        <f t="shared" si="8"/>
        <v>100.34136635207416</v>
      </c>
      <c r="G8" s="23">
        <f t="shared" si="9"/>
        <v>99.156347591007247</v>
      </c>
      <c r="H8" s="6">
        <f t="shared" si="14"/>
        <v>0.33319343289998199</v>
      </c>
      <c r="I8" s="6">
        <f t="shared" si="15"/>
        <v>0.3353837029653452</v>
      </c>
      <c r="J8" s="6">
        <f t="shared" si="16"/>
        <v>0.33142286413467281</v>
      </c>
      <c r="K8" s="23">
        <f t="shared" si="17"/>
        <v>33.228691019786893</v>
      </c>
      <c r="L8" s="23">
        <f t="shared" si="18"/>
        <v>33.447122117358042</v>
      </c>
      <c r="M8" s="23">
        <f t="shared" si="19"/>
        <v>33.05211586366908</v>
      </c>
      <c r="N8" s="22">
        <f t="shared" si="12"/>
        <v>99.727929000814015</v>
      </c>
      <c r="O8" s="22">
        <v>99.727929000814044</v>
      </c>
      <c r="P8" s="17">
        <f t="shared" si="20"/>
        <v>22438.784025183159</v>
      </c>
      <c r="Q8" s="17">
        <f t="shared" si="21"/>
        <v>7476.4554794520527</v>
      </c>
      <c r="R8" s="17">
        <f t="shared" si="22"/>
        <v>7525.6024764055601</v>
      </c>
      <c r="S8" s="17">
        <f t="shared" si="23"/>
        <v>7436.726069325543</v>
      </c>
    </row>
    <row r="9" spans="1:19" x14ac:dyDescent="0.25">
      <c r="A9" s="25">
        <v>44692</v>
      </c>
      <c r="B9" s="23">
        <v>732.5</v>
      </c>
      <c r="C9" s="23">
        <v>11549.58</v>
      </c>
      <c r="D9" s="23">
        <v>1891.99</v>
      </c>
      <c r="E9" s="23">
        <f t="shared" si="7"/>
        <v>99.546096977603824</v>
      </c>
      <c r="F9" s="23">
        <f t="shared" si="8"/>
        <v>100.39821728007428</v>
      </c>
      <c r="G9" s="23">
        <f t="shared" si="9"/>
        <v>97.985384977911735</v>
      </c>
      <c r="H9" s="6">
        <f t="shared" si="14"/>
        <v>0.33412612852298124</v>
      </c>
      <c r="I9" s="6">
        <f t="shared" si="15"/>
        <v>0.33698626735659454</v>
      </c>
      <c r="J9" s="6">
        <f t="shared" si="16"/>
        <v>0.32888760412042434</v>
      </c>
      <c r="K9" s="23">
        <f t="shared" si="17"/>
        <v>33.18203232586793</v>
      </c>
      <c r="L9" s="23">
        <f t="shared" si="18"/>
        <v>33.466072426691412</v>
      </c>
      <c r="M9" s="23">
        <f t="shared" si="19"/>
        <v>32.66179499263724</v>
      </c>
      <c r="N9" s="22">
        <f t="shared" si="12"/>
        <v>99.309899745196574</v>
      </c>
      <c r="O9" s="22">
        <v>99.309899745196617</v>
      </c>
      <c r="P9" s="17">
        <f t="shared" si="20"/>
        <v>22344.727442669235</v>
      </c>
      <c r="Q9" s="17">
        <f t="shared" si="21"/>
        <v>7465.9572733202858</v>
      </c>
      <c r="R9" s="17">
        <f t="shared" si="22"/>
        <v>7529.866296005569</v>
      </c>
      <c r="S9" s="17">
        <f t="shared" si="23"/>
        <v>7348.9038733433799</v>
      </c>
    </row>
    <row r="10" spans="1:19" x14ac:dyDescent="0.25">
      <c r="A10" s="25">
        <v>44693</v>
      </c>
      <c r="B10" s="23">
        <v>731.99</v>
      </c>
      <c r="C10" s="23">
        <v>11556.22</v>
      </c>
      <c r="D10" s="23">
        <v>1893.08</v>
      </c>
      <c r="E10" s="23">
        <f t="shared" si="7"/>
        <v>99.476788432267881</v>
      </c>
      <c r="F10" s="23">
        <f t="shared" si="8"/>
        <v>100.45593748831905</v>
      </c>
      <c r="G10" s="23">
        <f t="shared" si="9"/>
        <v>98.041835630201618</v>
      </c>
      <c r="H10" s="6">
        <f t="shared" si="14"/>
        <v>0.3338432244502606</v>
      </c>
      <c r="I10" s="6">
        <f t="shared" si="15"/>
        <v>0.33712924004486455</v>
      </c>
      <c r="J10" s="6">
        <f t="shared" si="16"/>
        <v>0.32902753550487496</v>
      </c>
      <c r="K10" s="23">
        <f t="shared" si="17"/>
        <v>33.158929477422618</v>
      </c>
      <c r="L10" s="23">
        <f t="shared" si="18"/>
        <v>33.485312496106339</v>
      </c>
      <c r="M10" s="23">
        <f t="shared" si="19"/>
        <v>32.680611876733863</v>
      </c>
      <c r="N10" s="22">
        <f t="shared" si="12"/>
        <v>99.324853850262812</v>
      </c>
      <c r="O10" s="22">
        <v>99.324853850262855</v>
      </c>
      <c r="P10" s="17">
        <f t="shared" si="20"/>
        <v>22348.092116309141</v>
      </c>
      <c r="Q10" s="17">
        <f t="shared" si="21"/>
        <v>7460.7591324200903</v>
      </c>
      <c r="R10" s="17">
        <f t="shared" si="22"/>
        <v>7534.1953116239274</v>
      </c>
      <c r="S10" s="17">
        <f t="shared" si="23"/>
        <v>7353.1376722651203</v>
      </c>
    </row>
    <row r="11" spans="1:19" x14ac:dyDescent="0.25">
      <c r="A11" s="25">
        <v>44694</v>
      </c>
      <c r="B11" s="23">
        <v>731.47</v>
      </c>
      <c r="C11" s="23">
        <v>11563.54</v>
      </c>
      <c r="D11" s="23">
        <v>1913.78</v>
      </c>
      <c r="E11" s="23">
        <f t="shared" si="7"/>
        <v>99.406120895846925</v>
      </c>
      <c r="F11" s="23">
        <f t="shared" si="8"/>
        <v>100.51956880222745</v>
      </c>
      <c r="G11" s="23">
        <f t="shared" si="9"/>
        <v>99.113880127816699</v>
      </c>
      <c r="H11" s="6">
        <f t="shared" si="14"/>
        <v>0.33241795041948413</v>
      </c>
      <c r="I11" s="6">
        <f t="shared" si="15"/>
        <v>0.33614136370231085</v>
      </c>
      <c r="J11" s="6">
        <f t="shared" si="16"/>
        <v>0.33144068587820491</v>
      </c>
      <c r="K11" s="23">
        <f t="shared" si="17"/>
        <v>33.135373631948966</v>
      </c>
      <c r="L11" s="23">
        <f t="shared" si="18"/>
        <v>33.506522934075804</v>
      </c>
      <c r="M11" s="23">
        <f t="shared" si="19"/>
        <v>33.037960042605555</v>
      </c>
      <c r="N11" s="22">
        <f t="shared" si="12"/>
        <v>99.679856608630331</v>
      </c>
      <c r="O11" s="22">
        <v>99.679856608630359</v>
      </c>
      <c r="P11" s="17">
        <f t="shared" si="20"/>
        <v>22427.967736941828</v>
      </c>
      <c r="Q11" s="17">
        <f t="shared" si="21"/>
        <v>7455.459067188518</v>
      </c>
      <c r="R11" s="17">
        <f t="shared" si="22"/>
        <v>7538.9676601670581</v>
      </c>
      <c r="S11" s="17">
        <f t="shared" si="23"/>
        <v>7433.5410095862517</v>
      </c>
    </row>
    <row r="12" spans="1:19" x14ac:dyDescent="0.25">
      <c r="A12" s="25">
        <v>44697</v>
      </c>
      <c r="B12" s="23">
        <v>729.6</v>
      </c>
      <c r="C12" s="23">
        <v>11569.31</v>
      </c>
      <c r="D12" s="23">
        <v>1923.89</v>
      </c>
      <c r="E12" s="23">
        <f t="shared" si="7"/>
        <v>99.151989562948458</v>
      </c>
      <c r="F12" s="23">
        <f t="shared" si="8"/>
        <v>100.56972627234376</v>
      </c>
      <c r="G12" s="23">
        <f t="shared" si="9"/>
        <v>99.637472875202633</v>
      </c>
      <c r="H12" s="6">
        <f t="shared" si="14"/>
        <v>0.33121411769603865</v>
      </c>
      <c r="I12" s="6">
        <f t="shared" si="15"/>
        <v>0.33595002279887598</v>
      </c>
      <c r="J12" s="6">
        <f t="shared" si="16"/>
        <v>0.33283585950508549</v>
      </c>
      <c r="K12" s="23">
        <f t="shared" si="17"/>
        <v>33.050663187649484</v>
      </c>
      <c r="L12" s="23">
        <f t="shared" si="18"/>
        <v>33.523242090781238</v>
      </c>
      <c r="M12" s="23">
        <f t="shared" si="19"/>
        <v>33.212490958400863</v>
      </c>
      <c r="N12" s="22">
        <f t="shared" si="12"/>
        <v>99.786396236831578</v>
      </c>
      <c r="O12" s="22">
        <v>99.786396236831621</v>
      </c>
      <c r="P12" s="17">
        <f t="shared" si="20"/>
        <v>22451.939153287109</v>
      </c>
      <c r="Q12" s="17">
        <f t="shared" si="21"/>
        <v>7436.3992172211338</v>
      </c>
      <c r="R12" s="17">
        <f t="shared" si="22"/>
        <v>7542.7294704257811</v>
      </c>
      <c r="S12" s="17">
        <f t="shared" si="23"/>
        <v>7472.8104656401956</v>
      </c>
    </row>
    <row r="13" spans="1:19" x14ac:dyDescent="0.25">
      <c r="A13" s="25">
        <v>44698</v>
      </c>
      <c r="B13" s="23">
        <v>734.9</v>
      </c>
      <c r="C13" s="23">
        <v>11576.18</v>
      </c>
      <c r="D13" s="23">
        <v>1955.51</v>
      </c>
      <c r="E13" s="23">
        <f t="shared" si="7"/>
        <v>99.87225483800826</v>
      </c>
      <c r="F13" s="23">
        <f t="shared" si="8"/>
        <v>100.62944582515124</v>
      </c>
      <c r="G13" s="23">
        <f t="shared" si="9"/>
        <v>101.27505968750161</v>
      </c>
      <c r="H13" s="6">
        <f t="shared" si="14"/>
        <v>0.33094746832710997</v>
      </c>
      <c r="I13" s="6">
        <f t="shared" si="15"/>
        <v>0.33345657799567124</v>
      </c>
      <c r="J13" s="6">
        <f t="shared" si="16"/>
        <v>0.33559595367721873</v>
      </c>
      <c r="K13" s="23">
        <f t="shared" si="17"/>
        <v>33.290751612669418</v>
      </c>
      <c r="L13" s="23">
        <f t="shared" si="18"/>
        <v>33.543148608383731</v>
      </c>
      <c r="M13" s="23">
        <f t="shared" si="19"/>
        <v>33.758353229167192</v>
      </c>
      <c r="N13" s="22">
        <f t="shared" si="12"/>
        <v>100.59225345022034</v>
      </c>
      <c r="O13" s="22">
        <v>100.5922534502204</v>
      </c>
      <c r="P13" s="17">
        <f t="shared" si="20"/>
        <v>22633.25702629958</v>
      </c>
      <c r="Q13" s="17">
        <f t="shared" si="21"/>
        <v>7490.4191128506181</v>
      </c>
      <c r="R13" s="17">
        <f t="shared" si="22"/>
        <v>7547.2084368863425</v>
      </c>
      <c r="S13" s="17">
        <f t="shared" si="23"/>
        <v>7595.6294765626189</v>
      </c>
    </row>
    <row r="14" spans="1:19" x14ac:dyDescent="0.25">
      <c r="A14" s="25">
        <v>44699</v>
      </c>
      <c r="B14" s="23">
        <v>734.56</v>
      </c>
      <c r="C14" s="23">
        <v>11582.67</v>
      </c>
      <c r="D14" s="23">
        <v>1946.65</v>
      </c>
      <c r="E14" s="23">
        <f t="shared" si="7"/>
        <v>99.826049141117622</v>
      </c>
      <c r="F14" s="23">
        <f t="shared" si="8"/>
        <v>100.68586211302903</v>
      </c>
      <c r="G14" s="23">
        <f t="shared" si="9"/>
        <v>100.81620392668667</v>
      </c>
      <c r="H14" s="6">
        <f t="shared" si="14"/>
        <v>0.33128687338454937</v>
      </c>
      <c r="I14" s="6">
        <f t="shared" si="15"/>
        <v>0.33414028442916899</v>
      </c>
      <c r="J14" s="6">
        <f t="shared" si="16"/>
        <v>0.33457284218628169</v>
      </c>
      <c r="K14" s="23">
        <f t="shared" si="17"/>
        <v>33.275349713705872</v>
      </c>
      <c r="L14" s="23">
        <f t="shared" si="18"/>
        <v>33.561954037676337</v>
      </c>
      <c r="M14" s="23">
        <f t="shared" si="19"/>
        <v>33.605401308895544</v>
      </c>
      <c r="N14" s="22">
        <f t="shared" si="12"/>
        <v>100.44270506027775</v>
      </c>
      <c r="O14" s="22">
        <v>100.4427050602778</v>
      </c>
      <c r="P14" s="17">
        <f t="shared" si="20"/>
        <v>22599.608638562495</v>
      </c>
      <c r="Q14" s="17">
        <f t="shared" si="21"/>
        <v>7486.9536855838205</v>
      </c>
      <c r="R14" s="17">
        <f t="shared" si="22"/>
        <v>7551.4396584771785</v>
      </c>
      <c r="S14" s="17">
        <f t="shared" si="23"/>
        <v>7561.2152945014977</v>
      </c>
    </row>
    <row r="15" spans="1:19" x14ac:dyDescent="0.25">
      <c r="A15" s="25">
        <v>44700</v>
      </c>
      <c r="B15" s="23">
        <v>736.44</v>
      </c>
      <c r="C15" s="23">
        <v>11588.49</v>
      </c>
      <c r="D15" s="23">
        <v>1949.75</v>
      </c>
      <c r="E15" s="23">
        <f t="shared" si="7"/>
        <v>100.08153946510112</v>
      </c>
      <c r="F15" s="23">
        <f t="shared" si="8"/>
        <v>100.73645422326767</v>
      </c>
      <c r="G15" s="23">
        <f t="shared" si="9"/>
        <v>100.97675165338262</v>
      </c>
      <c r="H15" s="6">
        <f t="shared" si="14"/>
        <v>0.3316212127940435</v>
      </c>
      <c r="I15" s="6">
        <f t="shared" si="15"/>
        <v>0.33379127959697913</v>
      </c>
      <c r="J15" s="6">
        <f t="shared" si="16"/>
        <v>0.33458750760897732</v>
      </c>
      <c r="K15" s="23">
        <f t="shared" si="17"/>
        <v>33.360513155033701</v>
      </c>
      <c r="L15" s="23">
        <f t="shared" si="18"/>
        <v>33.57881807442255</v>
      </c>
      <c r="M15" s="23">
        <f t="shared" si="19"/>
        <v>33.658917217794205</v>
      </c>
      <c r="N15" s="22">
        <f t="shared" si="12"/>
        <v>100.59824844725046</v>
      </c>
      <c r="O15" s="22">
        <v>100.5982484472505</v>
      </c>
      <c r="P15" s="17">
        <f t="shared" si="20"/>
        <v>22634.605900631355</v>
      </c>
      <c r="Q15" s="17">
        <f t="shared" si="21"/>
        <v>7506.1154598825824</v>
      </c>
      <c r="R15" s="17">
        <f t="shared" si="22"/>
        <v>7555.2340667450762</v>
      </c>
      <c r="S15" s="17">
        <f t="shared" si="23"/>
        <v>7573.2563740036967</v>
      </c>
    </row>
    <row r="16" spans="1:19" x14ac:dyDescent="0.25">
      <c r="A16" s="25">
        <v>44701</v>
      </c>
      <c r="B16" s="23">
        <v>737.81</v>
      </c>
      <c r="C16" s="23">
        <v>11593.88</v>
      </c>
      <c r="D16" s="23">
        <v>1946.27</v>
      </c>
      <c r="E16" s="23">
        <f t="shared" si="7"/>
        <v>100.26772124374862</v>
      </c>
      <c r="F16" s="23">
        <f t="shared" si="8"/>
        <v>100.7833084284543</v>
      </c>
      <c r="G16" s="23">
        <f t="shared" si="9"/>
        <v>100.79652388276908</v>
      </c>
      <c r="H16" s="6">
        <f t="shared" si="14"/>
        <v>0.33218000299441891</v>
      </c>
      <c r="I16" s="6">
        <f t="shared" si="15"/>
        <v>0.33388810756122234</v>
      </c>
      <c r="J16" s="6">
        <f t="shared" si="16"/>
        <v>0.3339318894443587</v>
      </c>
      <c r="K16" s="23">
        <f t="shared" si="17"/>
        <v>33.422573747916211</v>
      </c>
      <c r="L16" s="23">
        <f t="shared" si="18"/>
        <v>33.594436142818104</v>
      </c>
      <c r="M16" s="23">
        <f t="shared" si="19"/>
        <v>33.598841294256353</v>
      </c>
      <c r="N16" s="22">
        <f t="shared" si="12"/>
        <v>100.61585118499067</v>
      </c>
      <c r="O16" s="22">
        <v>100.6158511849906</v>
      </c>
      <c r="P16" s="17">
        <f t="shared" si="20"/>
        <v>22638.566516622901</v>
      </c>
      <c r="Q16" s="17">
        <f t="shared" si="21"/>
        <v>7520.0790932811469</v>
      </c>
      <c r="R16" s="17">
        <f t="shared" si="22"/>
        <v>7558.7481321340747</v>
      </c>
      <c r="S16" s="17">
        <f t="shared" si="23"/>
        <v>7559.7392912076803</v>
      </c>
    </row>
    <row r="17" spans="1:19" x14ac:dyDescent="0.25">
      <c r="A17" s="25">
        <v>44704</v>
      </c>
      <c r="B17" s="23">
        <v>741.24</v>
      </c>
      <c r="C17" s="23">
        <v>11598.61</v>
      </c>
      <c r="D17" s="23">
        <v>1954.15</v>
      </c>
      <c r="E17" s="23">
        <f t="shared" si="7"/>
        <v>100.73385518590999</v>
      </c>
      <c r="F17" s="23">
        <f t="shared" si="8"/>
        <v>100.82442538402627</v>
      </c>
      <c r="G17" s="23">
        <f t="shared" si="9"/>
        <v>101.20462584611241</v>
      </c>
      <c r="H17" s="6">
        <f t="shared" si="14"/>
        <v>0.33271531304262297</v>
      </c>
      <c r="I17" s="6">
        <f t="shared" si="15"/>
        <v>0.33301445866514462</v>
      </c>
      <c r="J17" s="6">
        <f t="shared" si="16"/>
        <v>0.33427022829223246</v>
      </c>
      <c r="K17" s="23">
        <f t="shared" si="17"/>
        <v>33.577951728636663</v>
      </c>
      <c r="L17" s="23">
        <f t="shared" si="18"/>
        <v>33.608141794675426</v>
      </c>
      <c r="M17" s="23">
        <f t="shared" si="19"/>
        <v>33.734875282037464</v>
      </c>
      <c r="N17" s="22">
        <f t="shared" si="12"/>
        <v>100.92096880534955</v>
      </c>
      <c r="O17" s="22">
        <v>100.9209688053496</v>
      </c>
      <c r="P17" s="17">
        <f t="shared" si="20"/>
        <v>22707.217981203652</v>
      </c>
      <c r="Q17" s="17">
        <f t="shared" si="21"/>
        <v>7555.039138943248</v>
      </c>
      <c r="R17" s="17">
        <f t="shared" si="22"/>
        <v>7561.8319038019717</v>
      </c>
      <c r="S17" s="17">
        <f t="shared" si="23"/>
        <v>7590.3469384584305</v>
      </c>
    </row>
    <row r="18" spans="1:19" x14ac:dyDescent="0.25">
      <c r="A18" s="25">
        <v>44705</v>
      </c>
      <c r="B18" s="23">
        <v>738.66</v>
      </c>
      <c r="C18" s="23">
        <v>11604.3</v>
      </c>
      <c r="D18" s="23">
        <v>1926.37</v>
      </c>
      <c r="E18" s="23">
        <f t="shared" si="7"/>
        <v>100.38323548597521</v>
      </c>
      <c r="F18" s="23">
        <f t="shared" si="8"/>
        <v>100.87388742994688</v>
      </c>
      <c r="G18" s="23">
        <f t="shared" si="9"/>
        <v>99.765911056559403</v>
      </c>
      <c r="H18" s="6">
        <f t="shared" si="14"/>
        <v>0.33347360220664019</v>
      </c>
      <c r="I18" s="6">
        <f t="shared" si="15"/>
        <v>0.33510355037870099</v>
      </c>
      <c r="J18" s="6">
        <f t="shared" si="16"/>
        <v>0.33142284741465883</v>
      </c>
      <c r="K18" s="23">
        <f t="shared" si="17"/>
        <v>33.461078495325069</v>
      </c>
      <c r="L18" s="23">
        <f t="shared" si="18"/>
        <v>33.624629143315616</v>
      </c>
      <c r="M18" s="23">
        <f t="shared" si="19"/>
        <v>33.255303685519792</v>
      </c>
      <c r="N18" s="22">
        <f t="shared" si="12"/>
        <v>100.34101132416048</v>
      </c>
      <c r="O18" s="22">
        <v>100.3410113241605</v>
      </c>
      <c r="P18" s="17">
        <f t="shared" si="20"/>
        <v>22576.727547936112</v>
      </c>
      <c r="Q18" s="17">
        <f t="shared" si="21"/>
        <v>7528.7426614481401</v>
      </c>
      <c r="R18" s="17">
        <f t="shared" si="22"/>
        <v>7565.5415572460151</v>
      </c>
      <c r="S18" s="17">
        <f t="shared" si="23"/>
        <v>7482.4433292419544</v>
      </c>
    </row>
    <row r="19" spans="1:19" x14ac:dyDescent="0.25">
      <c r="A19" s="25">
        <v>44706</v>
      </c>
      <c r="B19" s="23">
        <v>737.13</v>
      </c>
      <c r="C19" s="23">
        <v>11609.47</v>
      </c>
      <c r="D19" s="23">
        <v>1911.54</v>
      </c>
      <c r="E19" s="23">
        <f t="shared" si="7"/>
        <v>100.17530984996739</v>
      </c>
      <c r="F19" s="23">
        <f t="shared" si="8"/>
        <v>100.91882921859529</v>
      </c>
      <c r="G19" s="23">
        <f t="shared" si="9"/>
        <v>98.997871447881536</v>
      </c>
      <c r="H19" s="6">
        <f t="shared" si="14"/>
        <v>0.33381531776727541</v>
      </c>
      <c r="I19" s="6">
        <f t="shared" si="15"/>
        <v>0.33629295576686208</v>
      </c>
      <c r="J19" s="6">
        <f t="shared" si="16"/>
        <v>0.32989172646586246</v>
      </c>
      <c r="K19" s="23">
        <f t="shared" si="17"/>
        <v>33.391769949989126</v>
      </c>
      <c r="L19" s="23">
        <f t="shared" si="18"/>
        <v>33.639609739531757</v>
      </c>
      <c r="M19" s="23">
        <f t="shared" si="19"/>
        <v>32.999290482627174</v>
      </c>
      <c r="N19" s="22">
        <f t="shared" si="12"/>
        <v>100.03067017214806</v>
      </c>
      <c r="O19" s="22">
        <v>100.03067017214811</v>
      </c>
      <c r="P19" s="17">
        <f t="shared" si="20"/>
        <v>22506.900788733314</v>
      </c>
      <c r="Q19" s="17">
        <f t="shared" si="21"/>
        <v>7513.1482387475526</v>
      </c>
      <c r="R19" s="17">
        <f t="shared" si="22"/>
        <v>7568.9121913946465</v>
      </c>
      <c r="S19" s="17">
        <f t="shared" si="23"/>
        <v>7424.8403585911155</v>
      </c>
    </row>
    <row r="20" spans="1:19" x14ac:dyDescent="0.25">
      <c r="A20" s="25">
        <v>44707</v>
      </c>
      <c r="B20" s="23">
        <v>738.15</v>
      </c>
      <c r="C20" s="23">
        <v>11614.22</v>
      </c>
      <c r="D20" s="23">
        <v>1926.4</v>
      </c>
      <c r="E20" s="23">
        <f t="shared" si="7"/>
        <v>100.31392694063925</v>
      </c>
      <c r="F20" s="23">
        <f t="shared" si="8"/>
        <v>100.96012003021617</v>
      </c>
      <c r="G20" s="23">
        <f t="shared" si="9"/>
        <v>99.767464744237117</v>
      </c>
      <c r="H20" s="6">
        <f t="shared" si="14"/>
        <v>0.33322290460585036</v>
      </c>
      <c r="I20" s="6">
        <f t="shared" si="15"/>
        <v>0.33536942946846954</v>
      </c>
      <c r="J20" s="6">
        <f t="shared" si="16"/>
        <v>0.33140766592568005</v>
      </c>
      <c r="K20" s="23">
        <f t="shared" si="17"/>
        <v>33.437975646879757</v>
      </c>
      <c r="L20" s="23">
        <f t="shared" si="18"/>
        <v>33.653373343405391</v>
      </c>
      <c r="M20" s="23">
        <f t="shared" si="19"/>
        <v>33.255821581412363</v>
      </c>
      <c r="N20" s="22">
        <f t="shared" si="12"/>
        <v>100.34717057169752</v>
      </c>
      <c r="O20" s="22">
        <v>100.3471705716975</v>
      </c>
      <c r="P20" s="17">
        <f t="shared" si="20"/>
        <v>22578.113378631941</v>
      </c>
      <c r="Q20" s="17">
        <f t="shared" si="21"/>
        <v>7523.5445205479436</v>
      </c>
      <c r="R20" s="17">
        <f t="shared" si="22"/>
        <v>7572.0090022662134</v>
      </c>
      <c r="S20" s="17">
        <f t="shared" si="23"/>
        <v>7482.5598558177835</v>
      </c>
    </row>
    <row r="21" spans="1:19" x14ac:dyDescent="0.25">
      <c r="A21" s="25">
        <v>44708</v>
      </c>
      <c r="B21" s="23">
        <v>742.08</v>
      </c>
      <c r="C21" s="23">
        <v>11619.57</v>
      </c>
      <c r="D21" s="23">
        <v>1939.74</v>
      </c>
      <c r="E21" s="23">
        <f t="shared" si="7"/>
        <v>100.84801043705154</v>
      </c>
      <c r="F21" s="23">
        <f t="shared" si="8"/>
        <v>101.00662652330496</v>
      </c>
      <c r="G21" s="23">
        <f t="shared" si="9"/>
        <v>100.4583378649224</v>
      </c>
      <c r="H21" s="6">
        <f t="shared" si="14"/>
        <v>0.33358809854369115</v>
      </c>
      <c r="I21" s="6">
        <f t="shared" si="15"/>
        <v>0.33411277363031316</v>
      </c>
      <c r="J21" s="6">
        <f t="shared" si="16"/>
        <v>0.33229912782599569</v>
      </c>
      <c r="K21" s="23">
        <f t="shared" si="17"/>
        <v>33.616003479017181</v>
      </c>
      <c r="L21" s="23">
        <f t="shared" si="18"/>
        <v>33.66887550776832</v>
      </c>
      <c r="M21" s="23">
        <f t="shared" si="19"/>
        <v>33.486112621640785</v>
      </c>
      <c r="N21" s="22">
        <f t="shared" si="12"/>
        <v>100.77099160842629</v>
      </c>
      <c r="O21" s="22">
        <v>100.7709916084263</v>
      </c>
      <c r="P21" s="17">
        <f t="shared" si="20"/>
        <v>22673.473111895917</v>
      </c>
      <c r="Q21" s="17">
        <f t="shared" si="21"/>
        <v>7563.6007827788635</v>
      </c>
      <c r="R21" s="17">
        <f t="shared" si="22"/>
        <v>7575.496989247873</v>
      </c>
      <c r="S21" s="17">
        <f t="shared" si="23"/>
        <v>7534.3753398691788</v>
      </c>
    </row>
    <row r="22" spans="1:19" x14ac:dyDescent="0.25">
      <c r="A22" s="25">
        <v>44711</v>
      </c>
      <c r="B22" s="23">
        <v>741.57</v>
      </c>
      <c r="C22" s="23">
        <v>11624.7</v>
      </c>
      <c r="D22" s="23">
        <v>1940.53</v>
      </c>
      <c r="E22" s="23">
        <f t="shared" si="7"/>
        <v>100.77870189171558</v>
      </c>
      <c r="F22" s="23">
        <f t="shared" si="8"/>
        <v>101.05122059985551</v>
      </c>
      <c r="G22" s="23">
        <f t="shared" si="9"/>
        <v>100.49925164043523</v>
      </c>
      <c r="H22" s="6">
        <f t="shared" si="14"/>
        <v>0.33334097571315591</v>
      </c>
      <c r="I22" s="6">
        <f t="shared" si="15"/>
        <v>0.33424237303586657</v>
      </c>
      <c r="J22" s="6">
        <f t="shared" si="16"/>
        <v>0.33241665125097752</v>
      </c>
      <c r="K22" s="23">
        <f t="shared" si="17"/>
        <v>33.592900630571869</v>
      </c>
      <c r="L22" s="23">
        <f t="shared" si="18"/>
        <v>33.683740199951842</v>
      </c>
      <c r="M22" s="23">
        <f t="shared" si="19"/>
        <v>33.499750546811732</v>
      </c>
      <c r="N22" s="22">
        <f t="shared" si="12"/>
        <v>100.77639137733544</v>
      </c>
      <c r="P22" s="17">
        <f t="shared" si="20"/>
        <v>22674.688059900473</v>
      </c>
      <c r="Q22" s="17">
        <f t="shared" si="21"/>
        <v>7558.402641878668</v>
      </c>
      <c r="R22" s="17">
        <f t="shared" si="22"/>
        <v>7578.8415449891654</v>
      </c>
      <c r="S22" s="17">
        <f t="shared" si="23"/>
        <v>7537.4438730326419</v>
      </c>
    </row>
    <row r="23" spans="1:19" x14ac:dyDescent="0.25">
      <c r="A23" s="25">
        <v>44712</v>
      </c>
      <c r="B23" s="23">
        <v>737.15</v>
      </c>
      <c r="C23" s="23">
        <v>11630.22</v>
      </c>
      <c r="D23" s="23">
        <v>1929.51</v>
      </c>
      <c r="E23" s="23">
        <f t="shared" si="7"/>
        <v>100.1780278321374</v>
      </c>
      <c r="F23" s="23">
        <f t="shared" si="8"/>
        <v>101.09920486936022</v>
      </c>
      <c r="G23" s="23">
        <f t="shared" si="9"/>
        <v>99.928530366825655</v>
      </c>
      <c r="H23" s="6">
        <f t="shared" si="14"/>
        <v>0.33259001026953722</v>
      </c>
      <c r="I23" s="6">
        <f t="shared" si="15"/>
        <v>0.33564830845028554</v>
      </c>
      <c r="J23" s="6">
        <f t="shared" si="16"/>
        <v>0.33176168128017719</v>
      </c>
      <c r="K23" s="23">
        <f t="shared" si="17"/>
        <v>33.392675944045806</v>
      </c>
      <c r="L23" s="23">
        <f t="shared" si="18"/>
        <v>33.699734956453398</v>
      </c>
      <c r="M23" s="23">
        <f t="shared" si="19"/>
        <v>33.309510122275206</v>
      </c>
      <c r="N23" s="22">
        <f t="shared" si="12"/>
        <v>100.40192102277442</v>
      </c>
      <c r="O23" s="22">
        <v>100.4019210227744</v>
      </c>
      <c r="P23" s="17">
        <f t="shared" si="20"/>
        <v>22590.432230124243</v>
      </c>
      <c r="Q23" s="17">
        <f t="shared" si="21"/>
        <v>7513.3520874103042</v>
      </c>
      <c r="R23" s="17">
        <f t="shared" si="22"/>
        <v>7582.4403652020155</v>
      </c>
      <c r="S23" s="17">
        <f t="shared" si="23"/>
        <v>7494.6397775119231</v>
      </c>
    </row>
    <row r="24" spans="1:19" s="11" customFormat="1" x14ac:dyDescent="0.25">
      <c r="A24" s="45">
        <v>44713</v>
      </c>
      <c r="B24" s="11">
        <v>739.19</v>
      </c>
      <c r="C24" s="11">
        <v>11635.86</v>
      </c>
      <c r="D24" s="11">
        <v>1935.02</v>
      </c>
      <c r="E24" s="11">
        <f t="shared" si="7"/>
        <v>100.45526201348119</v>
      </c>
      <c r="F24" s="11">
        <f t="shared" si="8"/>
        <v>101.14823227515851</v>
      </c>
      <c r="G24" s="11">
        <f t="shared" si="9"/>
        <v>100.21389100363045</v>
      </c>
      <c r="H24" s="12">
        <f t="shared" si="14"/>
        <v>0.3328345778232874</v>
      </c>
      <c r="I24" s="12">
        <f t="shared" si="15"/>
        <v>0.33513056968938298</v>
      </c>
      <c r="J24" s="12">
        <f t="shared" si="16"/>
        <v>0.33203485248732961</v>
      </c>
      <c r="K24" s="11">
        <f t="shared" si="17"/>
        <v>33.485087337827061</v>
      </c>
      <c r="L24" s="11">
        <f t="shared" si="18"/>
        <v>33.716077425052823</v>
      </c>
      <c r="M24" s="11">
        <f t="shared" si="19"/>
        <v>33.404630334543469</v>
      </c>
      <c r="N24" s="22">
        <f t="shared" si="12"/>
        <v>100.60579509742335</v>
      </c>
      <c r="O24" s="22">
        <v>100.6057950974234</v>
      </c>
      <c r="P24" s="37">
        <f t="shared" si="20"/>
        <v>22636.303896920253</v>
      </c>
      <c r="Q24" s="37">
        <f t="shared" si="21"/>
        <v>7534.1446510110873</v>
      </c>
      <c r="R24" s="37">
        <f t="shared" si="22"/>
        <v>7586.117420636886</v>
      </c>
      <c r="S24" s="37">
        <f t="shared" si="23"/>
        <v>7516.041825272282</v>
      </c>
    </row>
    <row r="25" spans="1:19" x14ac:dyDescent="0.25">
      <c r="A25" s="25">
        <v>44714</v>
      </c>
      <c r="B25" s="23">
        <v>738.01</v>
      </c>
      <c r="C25" s="23">
        <v>11641.32</v>
      </c>
      <c r="D25" s="23">
        <v>1928.74</v>
      </c>
      <c r="E25" s="23">
        <f t="shared" si="7"/>
        <v>100.29490106544901</v>
      </c>
      <c r="F25" s="23">
        <f t="shared" si="8"/>
        <v>101.19569497651639</v>
      </c>
      <c r="G25" s="23">
        <f t="shared" si="9"/>
        <v>99.888652383097948</v>
      </c>
      <c r="H25" s="6">
        <f t="shared" si="14"/>
        <v>0.33278635337225915</v>
      </c>
      <c r="I25" s="6">
        <f t="shared" si="15"/>
        <v>0.33577525826791704</v>
      </c>
      <c r="J25" s="6">
        <f t="shared" si="16"/>
        <v>0.3314383883598237</v>
      </c>
      <c r="K25" s="23">
        <f t="shared" si="17"/>
        <v>33.431633688482997</v>
      </c>
      <c r="L25" s="23">
        <f t="shared" si="18"/>
        <v>33.731898325505455</v>
      </c>
      <c r="M25" s="23">
        <f t="shared" si="19"/>
        <v>33.29621746103264</v>
      </c>
      <c r="N25" s="22">
        <f t="shared" si="12"/>
        <v>100.4597494750211</v>
      </c>
      <c r="O25" s="22">
        <v>100.4597494750211</v>
      </c>
      <c r="P25" s="17">
        <f t="shared" si="20"/>
        <v>22603.443631879745</v>
      </c>
      <c r="Q25" s="17">
        <f t="shared" si="21"/>
        <v>7522.1175799086732</v>
      </c>
      <c r="R25" s="17">
        <f t="shared" si="22"/>
        <v>7589.6771232387273</v>
      </c>
      <c r="S25" s="17">
        <f t="shared" si="23"/>
        <v>7491.6489287323448</v>
      </c>
    </row>
    <row r="26" spans="1:19" x14ac:dyDescent="0.25">
      <c r="A26" s="25">
        <v>44715</v>
      </c>
      <c r="B26" s="23">
        <v>737.17</v>
      </c>
      <c r="C26" s="23">
        <v>11647.07</v>
      </c>
      <c r="D26" s="23">
        <v>1930.27</v>
      </c>
      <c r="E26" s="23">
        <f t="shared" si="7"/>
        <v>100.18074581430744</v>
      </c>
      <c r="F26" s="23">
        <f t="shared" si="8"/>
        <v>101.24567859058378</v>
      </c>
      <c r="G26" s="23">
        <f t="shared" si="9"/>
        <v>99.967890454660804</v>
      </c>
      <c r="H26" s="6">
        <f t="shared" si="14"/>
        <v>0.33239096052953448</v>
      </c>
      <c r="I26" s="6">
        <f t="shared" si="15"/>
        <v>0.33592431442432369</v>
      </c>
      <c r="J26" s="6">
        <f t="shared" si="16"/>
        <v>0.33168472504614172</v>
      </c>
      <c r="K26" s="23">
        <f t="shared" si="17"/>
        <v>33.393581938102479</v>
      </c>
      <c r="L26" s="23">
        <f t="shared" si="18"/>
        <v>33.748559530194584</v>
      </c>
      <c r="M26" s="23">
        <f t="shared" si="19"/>
        <v>33.322630151553589</v>
      </c>
      <c r="N26" s="22">
        <f t="shared" si="12"/>
        <v>100.46477161985067</v>
      </c>
      <c r="O26" s="22">
        <v>100.46477161985069</v>
      </c>
      <c r="P26" s="17">
        <f t="shared" si="20"/>
        <v>22604.573614466397</v>
      </c>
      <c r="Q26" s="17">
        <f t="shared" si="21"/>
        <v>7513.5559360730567</v>
      </c>
      <c r="R26" s="17">
        <f t="shared" si="22"/>
        <v>7593.4258942937804</v>
      </c>
      <c r="S26" s="17">
        <f t="shared" si="23"/>
        <v>7497.5917840995589</v>
      </c>
    </row>
    <row r="27" spans="1:19" x14ac:dyDescent="0.25">
      <c r="A27" s="25">
        <v>44718</v>
      </c>
      <c r="B27" s="23">
        <v>738.36</v>
      </c>
      <c r="C27" s="23">
        <v>11652.83</v>
      </c>
      <c r="D27" s="23">
        <v>1935.78</v>
      </c>
      <c r="E27" s="23">
        <f t="shared" si="7"/>
        <v>100.34246575342465</v>
      </c>
      <c r="F27" s="23">
        <f t="shared" si="8"/>
        <v>101.29574913267562</v>
      </c>
      <c r="G27" s="23">
        <f t="shared" si="9"/>
        <v>100.25325109146559</v>
      </c>
      <c r="H27" s="6">
        <f t="shared" si="14"/>
        <v>0.33237927222785857</v>
      </c>
      <c r="I27" s="6">
        <f t="shared" si="15"/>
        <v>0.33553697453707781</v>
      </c>
      <c r="J27" s="6">
        <f t="shared" si="16"/>
        <v>0.33208375323506362</v>
      </c>
      <c r="K27" s="23">
        <f t="shared" si="17"/>
        <v>33.447488584474883</v>
      </c>
      <c r="L27" s="23">
        <f t="shared" si="18"/>
        <v>33.765249710891865</v>
      </c>
      <c r="M27" s="23">
        <f t="shared" si="19"/>
        <v>33.417750363821852</v>
      </c>
      <c r="N27" s="22">
        <f t="shared" si="12"/>
        <v>100.6304886591886</v>
      </c>
      <c r="O27" s="22">
        <v>100.6304886591886</v>
      </c>
      <c r="P27" s="17">
        <f t="shared" si="20"/>
        <v>22641.859948317433</v>
      </c>
      <c r="Q27" s="17">
        <f t="shared" si="21"/>
        <v>7525.6849315068475</v>
      </c>
      <c r="R27" s="17">
        <f t="shared" si="22"/>
        <v>7597.1811849506685</v>
      </c>
      <c r="S27" s="17">
        <f t="shared" si="23"/>
        <v>7518.993831859917</v>
      </c>
    </row>
    <row r="28" spans="1:19" x14ac:dyDescent="0.25">
      <c r="A28" s="25">
        <v>44719</v>
      </c>
      <c r="B28" s="23">
        <v>736.69</v>
      </c>
      <c r="C28" s="23">
        <v>11658.52</v>
      </c>
      <c r="D28" s="23">
        <v>1922.47</v>
      </c>
      <c r="E28" s="23">
        <f t="shared" si="7"/>
        <v>100.11551424222658</v>
      </c>
      <c r="F28" s="23">
        <f t="shared" si="8"/>
        <v>101.34521117859623</v>
      </c>
      <c r="G28" s="23">
        <f t="shared" si="9"/>
        <v>99.563931658458017</v>
      </c>
      <c r="H28" s="6">
        <f t="shared" si="14"/>
        <v>0.33258243764350237</v>
      </c>
      <c r="I28" s="6">
        <f t="shared" si="15"/>
        <v>0.3366674748902877</v>
      </c>
      <c r="J28" s="6">
        <f t="shared" si="16"/>
        <v>0.33075008746621004</v>
      </c>
      <c r="K28" s="23">
        <f t="shared" si="17"/>
        <v>33.371838080742187</v>
      </c>
      <c r="L28" s="23">
        <f t="shared" si="18"/>
        <v>33.78173705953207</v>
      </c>
      <c r="M28" s="23">
        <f t="shared" si="19"/>
        <v>33.187977219485994</v>
      </c>
      <c r="N28" s="22">
        <f t="shared" si="12"/>
        <v>100.34155235976024</v>
      </c>
      <c r="O28" s="22">
        <v>100.3415523597603</v>
      </c>
      <c r="P28" s="17">
        <f t="shared" si="20"/>
        <v>22576.849280946055</v>
      </c>
      <c r="Q28" s="17">
        <f t="shared" si="21"/>
        <v>7508.6635681669914</v>
      </c>
      <c r="R28" s="17">
        <f t="shared" si="22"/>
        <v>7600.8908383947137</v>
      </c>
      <c r="S28" s="17">
        <f t="shared" si="23"/>
        <v>7467.294874384349</v>
      </c>
    </row>
    <row r="29" spans="1:19" x14ac:dyDescent="0.25">
      <c r="A29" s="25">
        <v>44720</v>
      </c>
      <c r="B29" s="23">
        <v>734.53</v>
      </c>
      <c r="C29" s="23">
        <v>11664.45</v>
      </c>
      <c r="D29" s="23">
        <v>1918.58</v>
      </c>
      <c r="E29" s="23">
        <f t="shared" si="7"/>
        <v>99.821972167862569</v>
      </c>
      <c r="F29" s="23">
        <f t="shared" si="8"/>
        <v>101.396759497104</v>
      </c>
      <c r="G29" s="23">
        <f t="shared" si="9"/>
        <v>99.362470156249188</v>
      </c>
      <c r="H29" s="6">
        <f t="shared" si="14"/>
        <v>0.33209652354519559</v>
      </c>
      <c r="I29" s="6">
        <f t="shared" si="15"/>
        <v>0.33733566464816483</v>
      </c>
      <c r="J29" s="6">
        <f t="shared" si="16"/>
        <v>0.33056781180663947</v>
      </c>
      <c r="K29" s="23">
        <f t="shared" si="17"/>
        <v>33.273990722620852</v>
      </c>
      <c r="L29" s="23">
        <f t="shared" si="18"/>
        <v>33.798919832367993</v>
      </c>
      <c r="M29" s="23">
        <f t="shared" si="19"/>
        <v>33.120823385416386</v>
      </c>
      <c r="N29" s="22">
        <f t="shared" si="12"/>
        <v>100.19373394040524</v>
      </c>
      <c r="O29" s="22">
        <v>100.19373394040529</v>
      </c>
      <c r="P29" s="17">
        <f t="shared" si="20"/>
        <v>22543.590136591174</v>
      </c>
      <c r="Q29" s="17">
        <f t="shared" si="21"/>
        <v>7486.6479125896913</v>
      </c>
      <c r="R29" s="17">
        <f t="shared" si="22"/>
        <v>7604.7569622827959</v>
      </c>
      <c r="S29" s="17">
        <f t="shared" si="23"/>
        <v>7452.1852617186869</v>
      </c>
    </row>
    <row r="30" spans="1:19" x14ac:dyDescent="0.25">
      <c r="A30" s="25">
        <v>44721</v>
      </c>
      <c r="B30" s="23">
        <v>738.73</v>
      </c>
      <c r="C30" s="23">
        <v>11670.59</v>
      </c>
      <c r="D30" s="23">
        <v>1945.69</v>
      </c>
      <c r="E30" s="23">
        <f t="shared" si="7"/>
        <v>100.39274842357034</v>
      </c>
      <c r="F30" s="23">
        <f t="shared" si="8"/>
        <v>101.45013330412552</v>
      </c>
      <c r="G30" s="23">
        <f t="shared" si="9"/>
        <v>100.76648592100015</v>
      </c>
      <c r="H30" s="6">
        <f t="shared" si="14"/>
        <v>0.33175690892728033</v>
      </c>
      <c r="I30" s="6">
        <f t="shared" si="15"/>
        <v>0.33525113281324648</v>
      </c>
      <c r="J30" s="6">
        <f t="shared" si="16"/>
        <v>0.3329919582594732</v>
      </c>
      <c r="K30" s="23">
        <f t="shared" si="17"/>
        <v>33.464249474523442</v>
      </c>
      <c r="L30" s="23">
        <f t="shared" si="18"/>
        <v>33.816711101375169</v>
      </c>
      <c r="M30" s="23">
        <f t="shared" si="19"/>
        <v>33.588828640333382</v>
      </c>
      <c r="N30" s="22">
        <f t="shared" si="12"/>
        <v>100.86978921623199</v>
      </c>
      <c r="O30" s="22">
        <v>100.86978921623199</v>
      </c>
      <c r="P30" s="17">
        <f t="shared" si="20"/>
        <v>22695.702573652194</v>
      </c>
      <c r="Q30" s="17">
        <f t="shared" si="21"/>
        <v>7529.4561317677735</v>
      </c>
      <c r="R30" s="17">
        <f t="shared" si="22"/>
        <v>7608.7599978094095</v>
      </c>
      <c r="S30" s="17">
        <f t="shared" si="23"/>
        <v>7557.4864440750107</v>
      </c>
    </row>
    <row r="31" spans="1:19" x14ac:dyDescent="0.25">
      <c r="A31" s="25">
        <v>44722</v>
      </c>
      <c r="B31" s="23">
        <v>739.24</v>
      </c>
      <c r="C31" s="23">
        <v>11676.35</v>
      </c>
      <c r="D31" s="23">
        <v>1951.75</v>
      </c>
      <c r="E31" s="23">
        <f t="shared" si="7"/>
        <v>100.46205696890628</v>
      </c>
      <c r="F31" s="23">
        <f t="shared" si="8"/>
        <v>101.50020384621736</v>
      </c>
      <c r="G31" s="23">
        <f t="shared" si="9"/>
        <v>101.08033083189616</v>
      </c>
      <c r="H31" s="6">
        <f t="shared" si="14"/>
        <v>0.33151134440509017</v>
      </c>
      <c r="I31" s="6">
        <f t="shared" si="15"/>
        <v>0.33493709017788342</v>
      </c>
      <c r="J31" s="6">
        <f t="shared" si="16"/>
        <v>0.33355156541702652</v>
      </c>
      <c r="K31" s="23">
        <f t="shared" si="17"/>
        <v>33.487352322968754</v>
      </c>
      <c r="L31" s="23">
        <f t="shared" si="18"/>
        <v>33.833401282072451</v>
      </c>
      <c r="M31" s="23">
        <f t="shared" si="19"/>
        <v>33.693443610632052</v>
      </c>
      <c r="N31" s="22">
        <f t="shared" si="12"/>
        <v>101.01419721567325</v>
      </c>
      <c r="O31" s="22">
        <v>101.01419721567321</v>
      </c>
      <c r="P31" s="17">
        <f t="shared" si="20"/>
        <v>22728.194373526476</v>
      </c>
      <c r="Q31" s="17">
        <f t="shared" si="21"/>
        <v>7534.6542726679681</v>
      </c>
      <c r="R31" s="17">
        <f t="shared" si="22"/>
        <v>7612.5152884662984</v>
      </c>
      <c r="S31" s="17">
        <f t="shared" si="23"/>
        <v>7581.0248123922111</v>
      </c>
    </row>
    <row r="32" spans="1:19" x14ac:dyDescent="0.25">
      <c r="A32" s="25">
        <v>44725</v>
      </c>
      <c r="B32" s="23">
        <v>736.42</v>
      </c>
      <c r="C32" s="23">
        <v>11682.77</v>
      </c>
      <c r="D32" s="23">
        <v>1928.84</v>
      </c>
      <c r="E32" s="23">
        <f t="shared" si="7"/>
        <v>100.07882148293106</v>
      </c>
      <c r="F32" s="23">
        <f t="shared" si="8"/>
        <v>101.55601163792392</v>
      </c>
      <c r="G32" s="23">
        <f t="shared" si="9"/>
        <v>99.893831342023617</v>
      </c>
      <c r="H32" s="6">
        <f t="shared" si="14"/>
        <v>0.33190483452445307</v>
      </c>
      <c r="I32" s="6">
        <f t="shared" si="15"/>
        <v>0.33680383859633528</v>
      </c>
      <c r="J32" s="6">
        <f t="shared" si="16"/>
        <v>0.33129132687921159</v>
      </c>
      <c r="K32" s="23">
        <f t="shared" si="17"/>
        <v>33.359607160977014</v>
      </c>
      <c r="L32" s="23">
        <f t="shared" si="18"/>
        <v>33.852003879307965</v>
      </c>
      <c r="M32" s="23">
        <f t="shared" si="19"/>
        <v>33.297943780674537</v>
      </c>
      <c r="N32" s="22">
        <f t="shared" si="12"/>
        <v>100.50955482095952</v>
      </c>
      <c r="O32" s="22">
        <v>100.50955482095949</v>
      </c>
      <c r="P32" s="17">
        <f t="shared" si="20"/>
        <v>22614.649834715885</v>
      </c>
      <c r="Q32" s="17">
        <f t="shared" si="21"/>
        <v>7505.9116112198271</v>
      </c>
      <c r="R32" s="17">
        <f t="shared" si="22"/>
        <v>7616.7008728442888</v>
      </c>
      <c r="S32" s="17">
        <f t="shared" si="23"/>
        <v>7492.0373506517699</v>
      </c>
    </row>
    <row r="33" spans="1:19" x14ac:dyDescent="0.25">
      <c r="A33" s="25">
        <v>44726</v>
      </c>
      <c r="B33" s="23">
        <v>735.61</v>
      </c>
      <c r="C33" s="23">
        <v>11689.74</v>
      </c>
      <c r="D33" s="23">
        <v>1946.07</v>
      </c>
      <c r="E33" s="23">
        <f t="shared" si="7"/>
        <v>99.968743205044575</v>
      </c>
      <c r="F33" s="23">
        <f t="shared" si="8"/>
        <v>101.61660047097602</v>
      </c>
      <c r="G33" s="23">
        <f t="shared" si="9"/>
        <v>100.78616596491771</v>
      </c>
      <c r="H33" s="6">
        <f t="shared" si="14"/>
        <v>0.33061561694008784</v>
      </c>
      <c r="I33" s="6">
        <f t="shared" si="15"/>
        <v>0.33606539383172784</v>
      </c>
      <c r="J33" s="6">
        <f t="shared" si="16"/>
        <v>0.3333189892281842</v>
      </c>
      <c r="K33" s="23">
        <f t="shared" si="17"/>
        <v>33.322914401681516</v>
      </c>
      <c r="L33" s="23">
        <f t="shared" si="18"/>
        <v>33.872200156992008</v>
      </c>
      <c r="M33" s="23">
        <f t="shared" si="19"/>
        <v>33.595388654972574</v>
      </c>
      <c r="N33" s="22">
        <f t="shared" si="12"/>
        <v>100.7905032136461</v>
      </c>
      <c r="O33" s="22">
        <v>100.7905032136461</v>
      </c>
      <c r="P33" s="17">
        <f t="shared" si="20"/>
        <v>22677.863223070366</v>
      </c>
      <c r="Q33" s="17">
        <f t="shared" si="21"/>
        <v>7497.6557403783399</v>
      </c>
      <c r="R33" s="17">
        <f t="shared" si="22"/>
        <v>7621.245035323198</v>
      </c>
      <c r="S33" s="17">
        <f t="shared" si="23"/>
        <v>7558.9624473688273</v>
      </c>
    </row>
    <row r="34" spans="1:19" x14ac:dyDescent="0.25">
      <c r="A34" s="25">
        <v>44727</v>
      </c>
      <c r="B34" s="23">
        <v>732.33</v>
      </c>
      <c r="C34" s="23">
        <v>11696.33</v>
      </c>
      <c r="D34" s="23">
        <v>1937.87</v>
      </c>
      <c r="E34" s="23">
        <f t="shared" si="7"/>
        <v>99.522994129158519</v>
      </c>
      <c r="F34" s="23">
        <f t="shared" si="8"/>
        <v>101.67388603909848</v>
      </c>
      <c r="G34" s="23">
        <f t="shared" si="9"/>
        <v>100.36149133301222</v>
      </c>
      <c r="H34" s="6">
        <f t="shared" si="14"/>
        <v>0.33002895470517435</v>
      </c>
      <c r="I34" s="6">
        <f t="shared" si="15"/>
        <v>0.33716154366044704</v>
      </c>
      <c r="J34" s="6">
        <f t="shared" si="16"/>
        <v>0.33280950163437872</v>
      </c>
      <c r="K34" s="23">
        <f t="shared" si="17"/>
        <v>33.174331376386164</v>
      </c>
      <c r="L34" s="23">
        <f t="shared" si="18"/>
        <v>33.891295346366157</v>
      </c>
      <c r="M34" s="23">
        <f t="shared" si="19"/>
        <v>33.453830444337406</v>
      </c>
      <c r="N34" s="22">
        <f t="shared" si="12"/>
        <v>100.51945716708971</v>
      </c>
      <c r="O34" s="22">
        <v>100.5194571670897</v>
      </c>
      <c r="P34" s="17">
        <f t="shared" si="20"/>
        <v>22616.877862595182</v>
      </c>
      <c r="Q34" s="17">
        <f t="shared" si="21"/>
        <v>7464.2245596868861</v>
      </c>
      <c r="R34" s="17">
        <f t="shared" si="22"/>
        <v>7625.5414529323825</v>
      </c>
      <c r="S34" s="17">
        <f t="shared" si="23"/>
        <v>7527.111849975915</v>
      </c>
    </row>
    <row r="35" spans="1:19" x14ac:dyDescent="0.25">
      <c r="A35" s="25">
        <v>44729</v>
      </c>
      <c r="B35" s="23">
        <v>737.47</v>
      </c>
      <c r="C35" s="23">
        <v>11703.08</v>
      </c>
      <c r="D35" s="23">
        <v>1946.63</v>
      </c>
      <c r="E35" s="23">
        <f t="shared" si="7"/>
        <v>100.22151554685801</v>
      </c>
      <c r="F35" s="23">
        <f t="shared" si="8"/>
        <v>101.73256245561237</v>
      </c>
      <c r="G35" s="23">
        <f t="shared" si="9"/>
        <v>100.81516813490153</v>
      </c>
      <c r="H35" s="6">
        <f t="shared" si="14"/>
        <v>0.33101616767703573</v>
      </c>
      <c r="I35" s="6">
        <f t="shared" si="15"/>
        <v>0.3360069219495776</v>
      </c>
      <c r="J35" s="6">
        <f t="shared" si="16"/>
        <v>0.33297691037338667</v>
      </c>
      <c r="K35" s="23">
        <f t="shared" si="17"/>
        <v>33.407171848952665</v>
      </c>
      <c r="L35" s="23">
        <f t="shared" si="18"/>
        <v>33.910854151870787</v>
      </c>
      <c r="M35" s="23">
        <f t="shared" si="19"/>
        <v>33.605056044967171</v>
      </c>
      <c r="N35" s="22">
        <f t="shared" si="12"/>
        <v>100.92308204579062</v>
      </c>
      <c r="O35" s="22">
        <v>100.92308204579059</v>
      </c>
      <c r="P35" s="17">
        <f t="shared" si="20"/>
        <v>22707.693460302886</v>
      </c>
      <c r="Q35" s="17">
        <f t="shared" si="21"/>
        <v>7516.6136660143484</v>
      </c>
      <c r="R35" s="17">
        <f t="shared" si="22"/>
        <v>7629.9421841709236</v>
      </c>
      <c r="S35" s="17">
        <f t="shared" si="23"/>
        <v>7561.1376101176129</v>
      </c>
    </row>
    <row r="36" spans="1:19" x14ac:dyDescent="0.25">
      <c r="A36" s="25">
        <v>44732</v>
      </c>
      <c r="B36" s="23">
        <v>740.82</v>
      </c>
      <c r="C36" s="23">
        <v>11709.28</v>
      </c>
      <c r="D36" s="23">
        <v>1966.52</v>
      </c>
      <c r="E36" s="23">
        <f t="shared" si="7"/>
        <v>100.67677756033922</v>
      </c>
      <c r="F36" s="23">
        <f t="shared" si="8"/>
        <v>101.78645783078069</v>
      </c>
      <c r="G36" s="23">
        <f t="shared" si="9"/>
        <v>101.84526306521862</v>
      </c>
      <c r="H36" s="6">
        <f t="shared" si="14"/>
        <v>0.3308378769276602</v>
      </c>
      <c r="I36" s="6">
        <f t="shared" si="15"/>
        <v>0.33448444045142162</v>
      </c>
      <c r="J36" s="6">
        <f t="shared" si="16"/>
        <v>0.33467768262091813</v>
      </c>
      <c r="K36" s="23">
        <f t="shared" si="17"/>
        <v>33.558925853446397</v>
      </c>
      <c r="L36" s="23">
        <f t="shared" si="18"/>
        <v>33.928819276926895</v>
      </c>
      <c r="M36" s="23">
        <f t="shared" si="19"/>
        <v>33.948421021739534</v>
      </c>
      <c r="N36" s="22">
        <f t="shared" si="12"/>
        <v>101.43616615211283</v>
      </c>
      <c r="P36" s="17">
        <f t="shared" si="20"/>
        <v>22823.137384225382</v>
      </c>
      <c r="Q36" s="17">
        <f t="shared" si="21"/>
        <v>7550.7583170254384</v>
      </c>
      <c r="R36" s="17">
        <f t="shared" si="22"/>
        <v>7633.9843373085478</v>
      </c>
      <c r="S36" s="17">
        <f t="shared" si="23"/>
        <v>7638.3947298913945</v>
      </c>
    </row>
    <row r="37" spans="1:19" x14ac:dyDescent="0.25">
      <c r="A37" s="25">
        <v>44733</v>
      </c>
      <c r="B37" s="23">
        <v>742.66</v>
      </c>
      <c r="C37" s="23">
        <v>11717.39</v>
      </c>
      <c r="D37" s="23">
        <v>1957.82</v>
      </c>
      <c r="E37" s="23">
        <f t="shared" si="7"/>
        <v>100.92683191998259</v>
      </c>
      <c r="F37" s="23">
        <f t="shared" si="8"/>
        <v>101.85695645862181</v>
      </c>
      <c r="G37" s="23">
        <f t="shared" si="9"/>
        <v>101.39469363868474</v>
      </c>
      <c r="H37" s="6">
        <f t="shared" si="14"/>
        <v>0.33180135310901454</v>
      </c>
      <c r="I37" s="6">
        <f t="shared" si="15"/>
        <v>0.3348591780165186</v>
      </c>
      <c r="J37" s="6">
        <f t="shared" si="16"/>
        <v>0.3333394688744668</v>
      </c>
      <c r="K37" s="23">
        <f t="shared" si="17"/>
        <v>33.642277306660866</v>
      </c>
      <c r="L37" s="23">
        <f t="shared" si="18"/>
        <v>33.952318819540608</v>
      </c>
      <c r="M37" s="23">
        <f t="shared" si="19"/>
        <v>33.798231212894905</v>
      </c>
      <c r="N37" s="22">
        <f t="shared" si="12"/>
        <v>101.39282733909639</v>
      </c>
      <c r="O37" s="22">
        <v>101.3928273390964</v>
      </c>
      <c r="P37" s="17">
        <f t="shared" si="20"/>
        <v>22813.38615129668</v>
      </c>
      <c r="Q37" s="17">
        <f t="shared" si="21"/>
        <v>7569.5123939986934</v>
      </c>
      <c r="R37" s="17">
        <f t="shared" si="22"/>
        <v>7639.2717343966324</v>
      </c>
      <c r="S37" s="17">
        <f t="shared" si="23"/>
        <v>7604.6020229013538</v>
      </c>
    </row>
    <row r="38" spans="1:19" x14ac:dyDescent="0.25">
      <c r="A38" s="25">
        <v>44734</v>
      </c>
      <c r="B38" s="23">
        <v>743.68</v>
      </c>
      <c r="C38" s="23">
        <v>11724.08</v>
      </c>
      <c r="D38" s="23">
        <v>1946.79</v>
      </c>
      <c r="E38" s="23">
        <f t="shared" si="7"/>
        <v>101.06544901065449</v>
      </c>
      <c r="F38" s="23">
        <f t="shared" si="8"/>
        <v>101.91511130698892</v>
      </c>
      <c r="G38" s="23">
        <f t="shared" si="9"/>
        <v>100.82345446918259</v>
      </c>
      <c r="H38" s="6">
        <f t="shared" si="14"/>
        <v>0.33266660113616459</v>
      </c>
      <c r="I38" s="6">
        <f t="shared" si="15"/>
        <v>0.33546334592879223</v>
      </c>
      <c r="J38" s="6">
        <f t="shared" si="16"/>
        <v>0.33187005293504312</v>
      </c>
      <c r="K38" s="23">
        <f t="shared" si="17"/>
        <v>33.688483003551497</v>
      </c>
      <c r="L38" s="23">
        <f t="shared" si="18"/>
        <v>33.971703768996306</v>
      </c>
      <c r="M38" s="23">
        <f t="shared" si="19"/>
        <v>33.607818156394188</v>
      </c>
      <c r="N38" s="22">
        <f t="shared" si="12"/>
        <v>101.26800492894199</v>
      </c>
      <c r="O38" s="22">
        <v>101.26800492894201</v>
      </c>
      <c r="P38" s="17">
        <f t="shared" si="20"/>
        <v>22785.301109011943</v>
      </c>
      <c r="Q38" s="17">
        <f t="shared" si="21"/>
        <v>7579.9086757990854</v>
      </c>
      <c r="R38" s="17">
        <f t="shared" si="22"/>
        <v>7643.6333480241647</v>
      </c>
      <c r="S38" s="17">
        <f t="shared" si="23"/>
        <v>7561.7590851886935</v>
      </c>
    </row>
    <row r="39" spans="1:19" x14ac:dyDescent="0.25">
      <c r="A39" s="25">
        <v>44735</v>
      </c>
      <c r="B39" s="23">
        <v>744.53</v>
      </c>
      <c r="C39" s="23">
        <v>11729.74</v>
      </c>
      <c r="D39" s="23">
        <v>1940.55</v>
      </c>
      <c r="E39" s="23">
        <f t="shared" si="7"/>
        <v>101.18096325288106</v>
      </c>
      <c r="F39" s="23">
        <f t="shared" si="8"/>
        <v>101.96431256883611</v>
      </c>
      <c r="G39" s="23">
        <f t="shared" si="9"/>
        <v>100.50028743222038</v>
      </c>
      <c r="H39" s="6">
        <f t="shared" si="14"/>
        <v>0.33322062133430169</v>
      </c>
      <c r="I39" s="6">
        <f t="shared" si="15"/>
        <v>0.3358004361274457</v>
      </c>
      <c r="J39" s="6">
        <f t="shared" si="16"/>
        <v>0.33097894253825266</v>
      </c>
      <c r="K39" s="23">
        <f t="shared" si="17"/>
        <v>33.726987750960355</v>
      </c>
      <c r="L39" s="23">
        <f t="shared" si="18"/>
        <v>33.988104189612038</v>
      </c>
      <c r="M39" s="23">
        <f t="shared" si="19"/>
        <v>33.500095810740113</v>
      </c>
      <c r="N39" s="22">
        <f t="shared" si="12"/>
        <v>101.2151877513125</v>
      </c>
      <c r="O39" s="22">
        <v>101.2151877513125</v>
      </c>
      <c r="P39" s="17">
        <f t="shared" si="20"/>
        <v>22773.417244045308</v>
      </c>
      <c r="Q39" s="17">
        <f t="shared" si="21"/>
        <v>7588.5722439660776</v>
      </c>
      <c r="R39" s="17">
        <f t="shared" si="22"/>
        <v>7647.3234426627041</v>
      </c>
      <c r="S39" s="17">
        <f t="shared" si="23"/>
        <v>7537.5215574165259</v>
      </c>
    </row>
    <row r="40" spans="1:19" x14ac:dyDescent="0.25">
      <c r="A40" s="25">
        <v>44736</v>
      </c>
      <c r="B40" s="23">
        <v>745.37</v>
      </c>
      <c r="C40" s="23">
        <v>11736.22</v>
      </c>
      <c r="D40" s="23">
        <v>1942.22</v>
      </c>
      <c r="E40" s="23">
        <f t="shared" si="7"/>
        <v>101.29511850402262</v>
      </c>
      <c r="F40" s="23">
        <f t="shared" si="8"/>
        <v>102.02064192868944</v>
      </c>
      <c r="G40" s="23">
        <f t="shared" si="9"/>
        <v>100.58677604627917</v>
      </c>
      <c r="H40" s="6">
        <f t="shared" si="14"/>
        <v>0.33331448851209294</v>
      </c>
      <c r="I40" s="6">
        <f t="shared" si="15"/>
        <v>0.33570184411982407</v>
      </c>
      <c r="J40" s="6">
        <f t="shared" si="16"/>
        <v>0.33098366736808299</v>
      </c>
      <c r="K40" s="23">
        <f t="shared" si="17"/>
        <v>33.765039501340873</v>
      </c>
      <c r="L40" s="23">
        <f t="shared" si="18"/>
        <v>34.006880642896483</v>
      </c>
      <c r="M40" s="23">
        <f t="shared" si="19"/>
        <v>33.528925348759714</v>
      </c>
      <c r="N40" s="22">
        <f t="shared" si="12"/>
        <v>101.30084549299707</v>
      </c>
      <c r="O40" s="22">
        <v>101.3008454929971</v>
      </c>
      <c r="P40" s="17">
        <f t="shared" si="20"/>
        <v>22792.690235924332</v>
      </c>
      <c r="Q40" s="17">
        <f t="shared" si="21"/>
        <v>7597.133887801695</v>
      </c>
      <c r="R40" s="17">
        <f t="shared" si="22"/>
        <v>7651.5481446517033</v>
      </c>
      <c r="S40" s="17">
        <f t="shared" si="23"/>
        <v>7544.0082034709358</v>
      </c>
    </row>
    <row r="41" spans="1:19" x14ac:dyDescent="0.25">
      <c r="A41" s="25">
        <v>44739</v>
      </c>
      <c r="B41" s="23">
        <v>742.73</v>
      </c>
      <c r="C41" s="23">
        <v>11742.42</v>
      </c>
      <c r="D41" s="23">
        <v>1936.75</v>
      </c>
      <c r="E41" s="23">
        <f t="shared" si="7"/>
        <v>100.93634485757774</v>
      </c>
      <c r="F41" s="23">
        <f t="shared" si="8"/>
        <v>102.07453730385778</v>
      </c>
      <c r="G41" s="23">
        <f t="shared" si="9"/>
        <v>100.30348699304466</v>
      </c>
      <c r="H41" s="6">
        <f t="shared" si="14"/>
        <v>0.33277798588622143</v>
      </c>
      <c r="I41" s="6">
        <f t="shared" si="15"/>
        <v>0.33653050328080736</v>
      </c>
      <c r="J41" s="6">
        <f t="shared" si="16"/>
        <v>0.33069151083297132</v>
      </c>
      <c r="K41" s="23">
        <f t="shared" si="17"/>
        <v>33.645448285859246</v>
      </c>
      <c r="L41" s="23">
        <f t="shared" si="18"/>
        <v>34.024845767952591</v>
      </c>
      <c r="M41" s="23">
        <f t="shared" si="19"/>
        <v>33.434495664348205</v>
      </c>
      <c r="N41" s="22">
        <f t="shared" si="12"/>
        <v>101.10478971816003</v>
      </c>
      <c r="O41" s="22">
        <v>101.10478971816001</v>
      </c>
      <c r="P41" s="17">
        <f t="shared" si="20"/>
        <v>22748.577686586003</v>
      </c>
      <c r="Q41" s="17">
        <f t="shared" si="21"/>
        <v>7570.2258643183286</v>
      </c>
      <c r="R41" s="17">
        <f t="shared" si="22"/>
        <v>7655.5902977893275</v>
      </c>
      <c r="S41" s="17">
        <f t="shared" si="23"/>
        <v>7522.7615244783474</v>
      </c>
    </row>
    <row r="42" spans="1:19" x14ac:dyDescent="0.25">
      <c r="A42" s="25">
        <v>44740</v>
      </c>
      <c r="B42" s="23">
        <v>739.94</v>
      </c>
      <c r="C42" s="23">
        <v>11748.75</v>
      </c>
      <c r="D42" s="23">
        <v>1909.66</v>
      </c>
      <c r="E42" s="23">
        <f t="shared" si="7"/>
        <v>100.55718634485757</v>
      </c>
      <c r="F42" s="23">
        <f t="shared" si="8"/>
        <v>102.12956274334412</v>
      </c>
      <c r="G42" s="23">
        <f t="shared" si="9"/>
        <v>98.90050702007882</v>
      </c>
      <c r="H42" s="6">
        <f t="shared" si="14"/>
        <v>0.33342651026591785</v>
      </c>
      <c r="I42" s="6">
        <f t="shared" si="15"/>
        <v>0.33864018016290454</v>
      </c>
      <c r="J42" s="6">
        <f t="shared" si="16"/>
        <v>0.32793330957117772</v>
      </c>
      <c r="K42" s="23">
        <f t="shared" si="17"/>
        <v>33.519062114952526</v>
      </c>
      <c r="L42" s="23">
        <f t="shared" si="18"/>
        <v>34.043187581114708</v>
      </c>
      <c r="M42" s="23">
        <f t="shared" si="19"/>
        <v>32.966835673359597</v>
      </c>
      <c r="N42" s="22">
        <f t="shared" si="12"/>
        <v>100.52908536942682</v>
      </c>
      <c r="O42" s="22">
        <v>100.5290853694268</v>
      </c>
      <c r="P42" s="17">
        <f t="shared" si="20"/>
        <v>22619.044208121031</v>
      </c>
      <c r="Q42" s="17">
        <f t="shared" si="21"/>
        <v>7541.7889758643169</v>
      </c>
      <c r="R42" s="17">
        <f t="shared" si="22"/>
        <v>7659.7172057508042</v>
      </c>
      <c r="S42" s="17">
        <f t="shared" si="23"/>
        <v>7417.5380265059102</v>
      </c>
    </row>
    <row r="43" spans="1:19" x14ac:dyDescent="0.25">
      <c r="A43" s="25">
        <v>44741</v>
      </c>
      <c r="B43" s="23">
        <v>737.5</v>
      </c>
      <c r="C43" s="23">
        <v>11754.86</v>
      </c>
      <c r="D43" s="23">
        <v>1908.25</v>
      </c>
      <c r="E43" s="23">
        <f t="shared" si="7"/>
        <v>100.22559252011307</v>
      </c>
      <c r="F43" s="23">
        <f t="shared" si="8"/>
        <v>102.18267576629228</v>
      </c>
      <c r="G43" s="23">
        <f t="shared" si="9"/>
        <v>98.827483699226775</v>
      </c>
      <c r="H43" s="6">
        <f t="shared" si="14"/>
        <v>0.33271479849076308</v>
      </c>
      <c r="I43" s="6">
        <f t="shared" si="15"/>
        <v>0.33921164766380729</v>
      </c>
      <c r="J43" s="6">
        <f t="shared" si="16"/>
        <v>0.32807355384542958</v>
      </c>
      <c r="K43" s="23">
        <f t="shared" si="17"/>
        <v>33.408530840037685</v>
      </c>
      <c r="L43" s="23">
        <f t="shared" si="18"/>
        <v>34.060891922097419</v>
      </c>
      <c r="M43" s="23">
        <f t="shared" si="19"/>
        <v>32.942494566408911</v>
      </c>
      <c r="N43" s="22">
        <f t="shared" si="12"/>
        <v>100.41191732854402</v>
      </c>
      <c r="O43" s="22">
        <v>100.41191732854401</v>
      </c>
      <c r="P43" s="17">
        <f t="shared" si="20"/>
        <v>22592.681398922399</v>
      </c>
      <c r="Q43" s="17">
        <f t="shared" si="21"/>
        <v>7516.9194390084785</v>
      </c>
      <c r="R43" s="17">
        <f t="shared" si="22"/>
        <v>7663.7006824719147</v>
      </c>
      <c r="S43" s="17">
        <f t="shared" si="23"/>
        <v>7412.061277442006</v>
      </c>
    </row>
    <row r="44" spans="1:19" x14ac:dyDescent="0.25">
      <c r="A44" s="25">
        <v>44742</v>
      </c>
      <c r="B44" s="23">
        <v>738.02</v>
      </c>
      <c r="C44" s="23">
        <v>11759.49</v>
      </c>
      <c r="D44" s="23">
        <v>1913.78</v>
      </c>
      <c r="E44" s="23">
        <f t="shared" si="7"/>
        <v>100.29626005653402</v>
      </c>
      <c r="F44" s="23">
        <f t="shared" si="8"/>
        <v>102.22292344161956</v>
      </c>
      <c r="G44" s="23">
        <f t="shared" si="9"/>
        <v>99.113880127816699</v>
      </c>
      <c r="H44" s="6">
        <f t="shared" si="14"/>
        <v>0.3325108290545461</v>
      </c>
      <c r="I44" s="6">
        <f t="shared" si="15"/>
        <v>0.33889827001318923</v>
      </c>
      <c r="J44" s="6">
        <f t="shared" si="16"/>
        <v>0.32859090093226456</v>
      </c>
      <c r="K44" s="23">
        <f t="shared" si="17"/>
        <v>33.432086685511337</v>
      </c>
      <c r="L44" s="23">
        <f t="shared" si="18"/>
        <v>34.074307813873183</v>
      </c>
      <c r="M44" s="23">
        <f t="shared" si="19"/>
        <v>33.037960042605548</v>
      </c>
      <c r="N44" s="22">
        <f t="shared" si="12"/>
        <v>100.54435454199007</v>
      </c>
      <c r="O44" s="22">
        <v>100.5443545419901</v>
      </c>
      <c r="P44" s="17">
        <f t="shared" si="20"/>
        <v>22622.479771947761</v>
      </c>
      <c r="Q44" s="17">
        <f t="shared" si="21"/>
        <v>7522.2195042400499</v>
      </c>
      <c r="R44" s="17">
        <f t="shared" si="22"/>
        <v>7666.7192581214622</v>
      </c>
      <c r="S44" s="17">
        <f t="shared" si="23"/>
        <v>7433.5410095862499</v>
      </c>
    </row>
    <row r="45" spans="1:19" s="28" customFormat="1" x14ac:dyDescent="0.25">
      <c r="A45" s="43">
        <v>44743</v>
      </c>
      <c r="B45" s="28">
        <v>741.49</v>
      </c>
      <c r="C45" s="28">
        <v>11764.57</v>
      </c>
      <c r="D45" s="28">
        <v>1922.58</v>
      </c>
      <c r="E45" s="28">
        <f t="shared" si="7"/>
        <v>100.76782996303544</v>
      </c>
      <c r="F45" s="28">
        <f t="shared" si="8"/>
        <v>102.2670828780478</v>
      </c>
      <c r="G45" s="28">
        <f t="shared" si="9"/>
        <v>99.569628513276257</v>
      </c>
      <c r="H45" s="29">
        <f t="shared" si="14"/>
        <v>0.33300171078739083</v>
      </c>
      <c r="I45" s="29">
        <f t="shared" si="15"/>
        <v>0.33795620654050207</v>
      </c>
      <c r="J45" s="29">
        <f t="shared" si="16"/>
        <v>0.32904208267210722</v>
      </c>
      <c r="K45" s="28">
        <f t="shared" si="17"/>
        <v>33.589276654345142</v>
      </c>
      <c r="L45" s="28">
        <f t="shared" si="18"/>
        <v>34.089027626015927</v>
      </c>
      <c r="M45" s="28">
        <f t="shared" si="19"/>
        <v>33.189876171092067</v>
      </c>
      <c r="N45" s="44">
        <f t="shared" si="12"/>
        <v>100.86818045145313</v>
      </c>
      <c r="O45" s="44"/>
      <c r="P45" s="32">
        <f t="shared" si="20"/>
        <v>23195.340601576951</v>
      </c>
      <c r="Q45" s="32">
        <f>Q44*(B45/B44)+500/3</f>
        <v>7724.2539138943221</v>
      </c>
      <c r="R45" s="32">
        <f>R44*(C45/C44)+500/3</f>
        <v>7836.6978825202459</v>
      </c>
      <c r="S45" s="32">
        <f>S44*(D45/D44)+500/3</f>
        <v>7634.3888051623826</v>
      </c>
    </row>
    <row r="46" spans="1:19" x14ac:dyDescent="0.25">
      <c r="A46" s="25">
        <v>44746</v>
      </c>
      <c r="B46" s="23">
        <v>741.35</v>
      </c>
      <c r="C46" s="23">
        <v>11769.87</v>
      </c>
      <c r="D46" s="23">
        <v>1904.94</v>
      </c>
      <c r="E46" s="23">
        <f t="shared" si="7"/>
        <v>100.74880408784519</v>
      </c>
      <c r="F46" s="23">
        <f t="shared" si="8"/>
        <v>102.31315473101428</v>
      </c>
      <c r="G46" s="23">
        <f t="shared" si="9"/>
        <v>98.656060158786872</v>
      </c>
      <c r="H46" s="6">
        <f t="shared" si="14"/>
        <v>0.3339170939449575</v>
      </c>
      <c r="I46" s="6">
        <f t="shared" si="15"/>
        <v>0.3391019040814876</v>
      </c>
      <c r="J46" s="6">
        <f t="shared" si="16"/>
        <v>0.3269810019735549</v>
      </c>
      <c r="K46" s="23">
        <f t="shared" si="17"/>
        <v>33.582934695948389</v>
      </c>
      <c r="L46" s="23">
        <f t="shared" si="18"/>
        <v>34.104384910338084</v>
      </c>
      <c r="M46" s="23">
        <f t="shared" si="19"/>
        <v>32.885353386262274</v>
      </c>
      <c r="N46" s="22">
        <f t="shared" si="12"/>
        <v>100.57267299254875</v>
      </c>
      <c r="O46" s="22"/>
      <c r="P46" s="17">
        <f t="shared" si="20"/>
        <v>23127.36584421005</v>
      </c>
      <c r="Q46" s="17">
        <f t="shared" si="21"/>
        <v>7722.7955050851069</v>
      </c>
      <c r="R46" s="17">
        <f t="shared" si="22"/>
        <v>7840.2283556932871</v>
      </c>
      <c r="S46" s="17">
        <f t="shared" si="23"/>
        <v>7564.3419834316546</v>
      </c>
    </row>
    <row r="47" spans="1:19" x14ac:dyDescent="0.25">
      <c r="A47" s="25">
        <v>44747</v>
      </c>
      <c r="B47" s="23">
        <v>740.23</v>
      </c>
      <c r="C47" s="23">
        <v>11775.39</v>
      </c>
      <c r="D47" s="23">
        <v>1896.65</v>
      </c>
      <c r="E47" s="23">
        <f t="shared" si="7"/>
        <v>100.59659708632311</v>
      </c>
      <c r="F47" s="23">
        <f t="shared" si="8"/>
        <v>102.36113900051895</v>
      </c>
      <c r="G47" s="23">
        <f t="shared" si="9"/>
        <v>98.226724463848285</v>
      </c>
      <c r="H47" s="6">
        <f t="shared" si="14"/>
        <v>0.33400327793270196</v>
      </c>
      <c r="I47" s="6">
        <f t="shared" si="15"/>
        <v>0.33986195308137829</v>
      </c>
      <c r="J47" s="6">
        <f t="shared" si="16"/>
        <v>0.32613476898591975</v>
      </c>
      <c r="K47" s="23">
        <f t="shared" si="17"/>
        <v>33.532199028774365</v>
      </c>
      <c r="L47" s="23">
        <f t="shared" si="18"/>
        <v>34.120379666839639</v>
      </c>
      <c r="M47" s="23">
        <f t="shared" si="19"/>
        <v>32.742241487949407</v>
      </c>
      <c r="N47" s="22">
        <f t="shared" si="12"/>
        <v>100.39482018356341</v>
      </c>
      <c r="O47" s="22"/>
      <c r="P47" s="17">
        <f t="shared" si="20"/>
        <v>23086.456765365561</v>
      </c>
      <c r="Q47" s="17">
        <f t="shared" si="21"/>
        <v>7711.1282346113821</v>
      </c>
      <c r="R47" s="17">
        <f t="shared" si="22"/>
        <v>7843.9053768093581</v>
      </c>
      <c r="S47" s="17">
        <f t="shared" si="23"/>
        <v>7531.423153944821</v>
      </c>
    </row>
    <row r="48" spans="1:19" x14ac:dyDescent="0.25">
      <c r="A48" s="25">
        <v>44748</v>
      </c>
      <c r="B48" s="23">
        <v>739.45</v>
      </c>
      <c r="C48" s="23">
        <v>11781.34</v>
      </c>
      <c r="D48" s="23">
        <v>1890.68</v>
      </c>
      <c r="E48" s="23">
        <f t="shared" si="7"/>
        <v>100.49059578169168</v>
      </c>
      <c r="F48" s="23">
        <f t="shared" si="8"/>
        <v>102.41286117507565</v>
      </c>
      <c r="G48" s="23">
        <f t="shared" si="9"/>
        <v>97.917540615985374</v>
      </c>
      <c r="H48" s="6">
        <f t="shared" si="14"/>
        <v>0.3340544596039654</v>
      </c>
      <c r="I48" s="6">
        <f t="shared" si="15"/>
        <v>0.34044452349210558</v>
      </c>
      <c r="J48" s="6">
        <f t="shared" si="16"/>
        <v>0.32550101690392891</v>
      </c>
      <c r="K48" s="23">
        <f t="shared" si="17"/>
        <v>33.496865260563887</v>
      </c>
      <c r="L48" s="23">
        <f t="shared" si="18"/>
        <v>34.137620391691868</v>
      </c>
      <c r="M48" s="23">
        <f t="shared" si="19"/>
        <v>32.639180205328437</v>
      </c>
      <c r="N48" s="22">
        <f t="shared" si="12"/>
        <v>100.27366585758421</v>
      </c>
      <c r="O48" s="22"/>
      <c r="P48" s="17">
        <f t="shared" si="20"/>
        <v>23058.588478268641</v>
      </c>
      <c r="Q48" s="17">
        <f t="shared" si="21"/>
        <v>7703.0028141028961</v>
      </c>
      <c r="R48" s="17">
        <f t="shared" si="22"/>
        <v>7847.8688325413568</v>
      </c>
      <c r="S48" s="17">
        <f t="shared" si="23"/>
        <v>7507.7168316243869</v>
      </c>
    </row>
    <row r="49" spans="1:19" x14ac:dyDescent="0.25">
      <c r="A49" s="25">
        <v>44749</v>
      </c>
      <c r="B49" s="23">
        <v>739.64</v>
      </c>
      <c r="C49" s="23">
        <v>11786.93</v>
      </c>
      <c r="D49" s="23">
        <v>1887.01</v>
      </c>
      <c r="E49" s="23">
        <f t="shared" si="7"/>
        <v>100.51641661230701</v>
      </c>
      <c r="F49" s="23">
        <f t="shared" si="8"/>
        <v>102.4614539407516</v>
      </c>
      <c r="G49" s="23">
        <f t="shared" si="9"/>
        <v>97.727472823413024</v>
      </c>
      <c r="H49" s="6">
        <f t="shared" si="14"/>
        <v>0.33426880774268219</v>
      </c>
      <c r="I49" s="6">
        <f t="shared" si="15"/>
        <v>0.34073705771325041</v>
      </c>
      <c r="J49" s="6">
        <f t="shared" si="16"/>
        <v>0.32499413454406739</v>
      </c>
      <c r="K49" s="23">
        <f t="shared" si="17"/>
        <v>33.505472204102333</v>
      </c>
      <c r="L49" s="23">
        <f t="shared" si="18"/>
        <v>34.153817980250523</v>
      </c>
      <c r="M49" s="23">
        <f t="shared" si="19"/>
        <v>32.575824274470989</v>
      </c>
      <c r="N49" s="22">
        <f t="shared" si="12"/>
        <v>100.23511445882384</v>
      </c>
      <c r="O49" s="22"/>
      <c r="P49" s="17">
        <f t="shared" si="20"/>
        <v>23049.718164054633</v>
      </c>
      <c r="Q49" s="17">
        <f t="shared" si="21"/>
        <v>7704.9820832011155</v>
      </c>
      <c r="R49" s="17">
        <f t="shared" si="22"/>
        <v>7851.5924825483944</v>
      </c>
      <c r="S49" s="17">
        <f t="shared" si="23"/>
        <v>7493.1435983051251</v>
      </c>
    </row>
    <row r="50" spans="1:19" x14ac:dyDescent="0.25">
      <c r="A50" s="25">
        <v>44750</v>
      </c>
      <c r="B50" s="23">
        <v>741.3</v>
      </c>
      <c r="C50" s="23">
        <v>11792.67</v>
      </c>
      <c r="D50" s="23">
        <v>1878.75</v>
      </c>
      <c r="E50" s="23">
        <f t="shared" si="7"/>
        <v>100.74200913242008</v>
      </c>
      <c r="F50" s="23">
        <f t="shared" si="8"/>
        <v>102.51135062679451</v>
      </c>
      <c r="G50" s="23">
        <f t="shared" si="9"/>
        <v>97.299690816152122</v>
      </c>
      <c r="H50" s="6">
        <f t="shared" si="14"/>
        <v>0.33518877595673585</v>
      </c>
      <c r="I50" s="6">
        <f t="shared" si="15"/>
        <v>0.34107572832999333</v>
      </c>
      <c r="J50" s="6">
        <f t="shared" si="16"/>
        <v>0.32373549571327082</v>
      </c>
      <c r="K50" s="23">
        <f t="shared" si="17"/>
        <v>33.580669710806688</v>
      </c>
      <c r="L50" s="23">
        <f t="shared" si="18"/>
        <v>34.170450208931499</v>
      </c>
      <c r="M50" s="23">
        <f t="shared" si="19"/>
        <v>32.433230272050693</v>
      </c>
      <c r="N50" s="22">
        <f t="shared" si="12"/>
        <v>100.18435019178888</v>
      </c>
      <c r="O50" s="22"/>
      <c r="P50" s="17">
        <f t="shared" si="20"/>
        <v>23038.034592469732</v>
      </c>
      <c r="Q50" s="17">
        <f t="shared" si="21"/>
        <v>7722.274644796099</v>
      </c>
      <c r="R50" s="17">
        <f t="shared" si="22"/>
        <v>7855.416051607499</v>
      </c>
      <c r="S50" s="17">
        <f t="shared" si="23"/>
        <v>7460.3438960661333</v>
      </c>
    </row>
    <row r="51" spans="1:19" x14ac:dyDescent="0.25">
      <c r="A51" s="25">
        <v>44753</v>
      </c>
      <c r="B51" s="23">
        <v>736</v>
      </c>
      <c r="C51" s="23">
        <v>11798.31</v>
      </c>
      <c r="D51" s="23">
        <v>1834.84</v>
      </c>
      <c r="E51" s="23">
        <f t="shared" si="7"/>
        <v>100.02174385736029</v>
      </c>
      <c r="F51" s="23">
        <f t="shared" si="8"/>
        <v>102.56037803259279</v>
      </c>
      <c r="G51" s="23">
        <f t="shared" si="9"/>
        <v>95.025609951887461</v>
      </c>
      <c r="H51" s="6">
        <f t="shared" si="14"/>
        <v>0.33608583768420192</v>
      </c>
      <c r="I51" s="6">
        <f t="shared" si="15"/>
        <v>0.34461597283734918</v>
      </c>
      <c r="J51" s="6">
        <f t="shared" si="16"/>
        <v>0.31929818947844907</v>
      </c>
      <c r="K51" s="23">
        <f t="shared" si="17"/>
        <v>33.340581285786755</v>
      </c>
      <c r="L51" s="23">
        <f t="shared" si="18"/>
        <v>34.186792677530924</v>
      </c>
      <c r="M51" s="23">
        <f t="shared" si="19"/>
        <v>31.675203317295804</v>
      </c>
      <c r="N51" s="22">
        <f t="shared" si="12"/>
        <v>99.202577280613468</v>
      </c>
      <c r="O51" s="22"/>
      <c r="P51" s="17">
        <f t="shared" si="20"/>
        <v>22812.217776435711</v>
      </c>
      <c r="Q51" s="17">
        <f t="shared" si="21"/>
        <v>7667.0634541615118</v>
      </c>
      <c r="R51" s="17">
        <f t="shared" si="22"/>
        <v>7859.1730079652252</v>
      </c>
      <c r="S51" s="17">
        <f t="shared" si="23"/>
        <v>7285.9813143089732</v>
      </c>
    </row>
    <row r="52" spans="1:19" x14ac:dyDescent="0.25">
      <c r="A52" s="25">
        <v>44754</v>
      </c>
      <c r="B52" s="23">
        <v>734.76</v>
      </c>
      <c r="C52" s="23">
        <v>11804.17</v>
      </c>
      <c r="D52" s="23">
        <v>1842.33</v>
      </c>
      <c r="E52" s="23">
        <f t="shared" si="7"/>
        <v>99.853228962817994</v>
      </c>
      <c r="F52" s="23">
        <f t="shared" si="8"/>
        <v>102.6113178549293</v>
      </c>
      <c r="G52" s="23">
        <f t="shared" si="9"/>
        <v>95.413513975420656</v>
      </c>
      <c r="H52" s="6">
        <f t="shared" si="14"/>
        <v>0.33521511687344857</v>
      </c>
      <c r="I52" s="6">
        <f t="shared" si="15"/>
        <v>0.34447423748396705</v>
      </c>
      <c r="J52" s="6">
        <f t="shared" si="16"/>
        <v>0.32031064564258444</v>
      </c>
      <c r="K52" s="23">
        <f t="shared" si="17"/>
        <v>33.284409654272658</v>
      </c>
      <c r="L52" s="23">
        <f t="shared" si="18"/>
        <v>34.203772618309756</v>
      </c>
      <c r="M52" s="23">
        <f t="shared" si="19"/>
        <v>31.804504658473533</v>
      </c>
      <c r="N52" s="22">
        <f t="shared" si="12"/>
        <v>99.29268693105594</v>
      </c>
      <c r="O52" s="22"/>
      <c r="P52" s="17">
        <f t="shared" si="20"/>
        <v>22832.946048446862</v>
      </c>
      <c r="Q52" s="17">
        <f t="shared" si="21"/>
        <v>7654.1461189941747</v>
      </c>
      <c r="R52" s="17">
        <f t="shared" si="22"/>
        <v>7863.0765122659832</v>
      </c>
      <c r="S52" s="17">
        <f t="shared" si="23"/>
        <v>7315.723417186703</v>
      </c>
    </row>
    <row r="53" spans="1:19" x14ac:dyDescent="0.25">
      <c r="A53" s="25">
        <v>44755</v>
      </c>
      <c r="B53" s="23">
        <v>739.13</v>
      </c>
      <c r="C53" s="23">
        <v>11809.38</v>
      </c>
      <c r="D53" s="23">
        <v>1856.55</v>
      </c>
      <c r="E53" s="23">
        <f t="shared" si="7"/>
        <v>100.44710806697108</v>
      </c>
      <c r="F53" s="23">
        <f t="shared" si="8"/>
        <v>102.65660735567556</v>
      </c>
      <c r="G53" s="23">
        <f t="shared" si="9"/>
        <v>96.149961934651884</v>
      </c>
      <c r="H53" s="6">
        <f t="shared" si="14"/>
        <v>0.33565872591447127</v>
      </c>
      <c r="I53" s="6">
        <f t="shared" si="15"/>
        <v>0.34304209145308889</v>
      </c>
      <c r="J53" s="6">
        <f t="shared" si="16"/>
        <v>0.32129918263243978</v>
      </c>
      <c r="K53" s="23">
        <f t="shared" si="17"/>
        <v>33.482369355657013</v>
      </c>
      <c r="L53" s="23">
        <f t="shared" si="18"/>
        <v>34.218869118558509</v>
      </c>
      <c r="M53" s="23">
        <f t="shared" si="19"/>
        <v>32.049987311550609</v>
      </c>
      <c r="N53" s="22">
        <f t="shared" si="12"/>
        <v>99.751225785766138</v>
      </c>
      <c r="O53" s="22"/>
      <c r="P53" s="17">
        <f t="shared" si="20"/>
        <v>22938.406074924555</v>
      </c>
      <c r="Q53" s="17">
        <f t="shared" si="21"/>
        <v>7699.6693082532584</v>
      </c>
      <c r="R53" s="17">
        <f t="shared" si="22"/>
        <v>7866.5470340077818</v>
      </c>
      <c r="S53" s="17">
        <f t="shared" si="23"/>
        <v>7372.1897326635144</v>
      </c>
    </row>
    <row r="54" spans="1:19" x14ac:dyDescent="0.25">
      <c r="A54" s="25">
        <v>44756</v>
      </c>
      <c r="B54" s="23">
        <v>737.09</v>
      </c>
      <c r="C54" s="23">
        <v>11815.14</v>
      </c>
      <c r="D54" s="23">
        <v>1848.48</v>
      </c>
      <c r="E54" s="23">
        <f t="shared" si="7"/>
        <v>100.1698738856273</v>
      </c>
      <c r="F54" s="23">
        <f t="shared" si="8"/>
        <v>102.70667789776742</v>
      </c>
      <c r="G54" s="23">
        <f t="shared" si="9"/>
        <v>95.732019949349777</v>
      </c>
      <c r="H54" s="6">
        <f t="shared" si="14"/>
        <v>0.33545545362066714</v>
      </c>
      <c r="I54" s="6">
        <f t="shared" si="15"/>
        <v>0.34395086953394688</v>
      </c>
      <c r="J54" s="6">
        <f t="shared" si="16"/>
        <v>0.32059367684538603</v>
      </c>
      <c r="K54" s="23">
        <f t="shared" si="17"/>
        <v>33.389957961875758</v>
      </c>
      <c r="L54" s="23">
        <f t="shared" si="18"/>
        <v>34.23555929925579</v>
      </c>
      <c r="M54" s="23">
        <f t="shared" si="19"/>
        <v>31.910673316449905</v>
      </c>
      <c r="N54" s="22">
        <f t="shared" si="12"/>
        <v>99.536190577581451</v>
      </c>
      <c r="O54" s="22"/>
      <c r="P54" s="17">
        <f t="shared" si="20"/>
        <v>22888.946637063178</v>
      </c>
      <c r="Q54" s="17">
        <f t="shared" si="21"/>
        <v>7678.4182084618333</v>
      </c>
      <c r="R54" s="17">
        <f t="shared" si="22"/>
        <v>7870.3839256071615</v>
      </c>
      <c r="S54" s="17">
        <f t="shared" si="23"/>
        <v>7340.1445029941842</v>
      </c>
    </row>
    <row r="55" spans="1:19" x14ac:dyDescent="0.25">
      <c r="A55" s="25">
        <v>44757</v>
      </c>
      <c r="B55" s="23">
        <v>737.77</v>
      </c>
      <c r="C55" s="23">
        <v>11820.2</v>
      </c>
      <c r="D55" s="23">
        <v>1881.47</v>
      </c>
      <c r="E55" s="23">
        <f t="shared" si="7"/>
        <v>100.26228527940857</v>
      </c>
      <c r="F55" s="23">
        <f t="shared" si="8"/>
        <v>102.75066347814675</v>
      </c>
      <c r="G55" s="23">
        <f t="shared" si="9"/>
        <v>97.440558498930542</v>
      </c>
      <c r="H55" s="6">
        <f t="shared" si="14"/>
        <v>0.33370316158039875</v>
      </c>
      <c r="I55" s="6">
        <f t="shared" si="15"/>
        <v>0.34198523564057576</v>
      </c>
      <c r="J55" s="6">
        <f t="shared" si="16"/>
        <v>0.32431160277902565</v>
      </c>
      <c r="K55" s="23">
        <f t="shared" si="17"/>
        <v>33.420761759802843</v>
      </c>
      <c r="L55" s="23">
        <f t="shared" si="18"/>
        <v>34.250221159382228</v>
      </c>
      <c r="M55" s="23">
        <f t="shared" si="19"/>
        <v>32.480186166310155</v>
      </c>
      <c r="N55" s="22">
        <f t="shared" si="12"/>
        <v>100.15116908549521</v>
      </c>
      <c r="O55" s="22"/>
      <c r="P55" s="17">
        <f t="shared" si="20"/>
        <v>23030.401203226287</v>
      </c>
      <c r="Q55" s="17">
        <f t="shared" si="21"/>
        <v>7685.501908392308</v>
      </c>
      <c r="R55" s="17">
        <f t="shared" si="22"/>
        <v>7873.7545282968958</v>
      </c>
      <c r="S55" s="17">
        <f t="shared" si="23"/>
        <v>7471.1447665370833</v>
      </c>
    </row>
    <row r="56" spans="1:19" x14ac:dyDescent="0.25">
      <c r="A56" s="25">
        <v>44760</v>
      </c>
      <c r="B56" s="23">
        <v>738.13</v>
      </c>
      <c r="C56" s="23">
        <v>11825.85</v>
      </c>
      <c r="D56" s="23">
        <v>1881.53</v>
      </c>
      <c r="E56" s="23">
        <f t="shared" si="7"/>
        <v>100.31120895846924</v>
      </c>
      <c r="F56" s="23">
        <f t="shared" si="8"/>
        <v>102.79977781196948</v>
      </c>
      <c r="G56" s="23">
        <f t="shared" si="9"/>
        <v>97.443665874285941</v>
      </c>
      <c r="H56" s="6">
        <f t="shared" si="14"/>
        <v>0.33375363873353076</v>
      </c>
      <c r="I56" s="6">
        <f t="shared" si="15"/>
        <v>0.3420335599778106</v>
      </c>
      <c r="J56" s="6">
        <f t="shared" si="16"/>
        <v>0.32421280128865865</v>
      </c>
      <c r="K56" s="23">
        <f t="shared" si="17"/>
        <v>33.437069652823062</v>
      </c>
      <c r="L56" s="23">
        <f t="shared" si="18"/>
        <v>34.2665926039898</v>
      </c>
      <c r="M56" s="23">
        <f t="shared" si="19"/>
        <v>32.48122195809529</v>
      </c>
      <c r="N56" s="22">
        <f t="shared" si="12"/>
        <v>100.18488421490815</v>
      </c>
      <c r="O56" s="22"/>
      <c r="P56" s="17">
        <f t="shared" si="20"/>
        <v>23038.153269430673</v>
      </c>
      <c r="Q56" s="17">
        <f t="shared" si="21"/>
        <v>7689.2521024731477</v>
      </c>
      <c r="R56" s="17">
        <f t="shared" si="22"/>
        <v>7877.5181459247588</v>
      </c>
      <c r="S56" s="17">
        <f t="shared" si="23"/>
        <v>7471.383021032766</v>
      </c>
    </row>
    <row r="57" spans="1:19" x14ac:dyDescent="0.25">
      <c r="A57" s="25">
        <v>44761</v>
      </c>
      <c r="B57" s="23">
        <v>734.36</v>
      </c>
      <c r="C57" s="23">
        <v>11831.19</v>
      </c>
      <c r="D57" s="23">
        <v>1847.92</v>
      </c>
      <c r="E57" s="23">
        <f t="shared" si="7"/>
        <v>99.798869319417264</v>
      </c>
      <c r="F57" s="23">
        <f t="shared" si="8"/>
        <v>102.8461973770338</v>
      </c>
      <c r="G57" s="23">
        <f t="shared" si="9"/>
        <v>95.703017779365993</v>
      </c>
      <c r="H57" s="6">
        <f t="shared" si="14"/>
        <v>0.33450481002671423</v>
      </c>
      <c r="I57" s="6">
        <f t="shared" si="15"/>
        <v>0.34471881244932245</v>
      </c>
      <c r="J57" s="6">
        <f t="shared" si="16"/>
        <v>0.32077637752396326</v>
      </c>
      <c r="K57" s="23">
        <f t="shared" si="17"/>
        <v>33.266289773139071</v>
      </c>
      <c r="L57" s="23">
        <f t="shared" si="18"/>
        <v>34.282065792344575</v>
      </c>
      <c r="M57" s="23">
        <f t="shared" si="19"/>
        <v>31.901005926455305</v>
      </c>
      <c r="N57" s="22">
        <f t="shared" si="12"/>
        <v>99.449361491938959</v>
      </c>
      <c r="O57" s="22"/>
      <c r="P57" s="17">
        <f t="shared" si="20"/>
        <v>22868.975295228294</v>
      </c>
      <c r="Q57" s="17">
        <f t="shared" si="21"/>
        <v>7649.9792366821302</v>
      </c>
      <c r="R57" s="17">
        <f t="shared" si="22"/>
        <v>7881.0752641783502</v>
      </c>
      <c r="S57" s="17">
        <f t="shared" si="23"/>
        <v>7337.9207943678121</v>
      </c>
    </row>
    <row r="58" spans="1:19" x14ac:dyDescent="0.25">
      <c r="A58" s="25">
        <v>44762</v>
      </c>
      <c r="B58" s="23">
        <v>733.62</v>
      </c>
      <c r="C58" s="23">
        <v>11836.08</v>
      </c>
      <c r="D58" s="23">
        <v>1839.13</v>
      </c>
      <c r="E58" s="23">
        <f t="shared" si="7"/>
        <v>99.698303979125896</v>
      </c>
      <c r="F58" s="23">
        <f t="shared" si="8"/>
        <v>102.88870518099718</v>
      </c>
      <c r="G58" s="23">
        <f t="shared" si="9"/>
        <v>95.247787289799007</v>
      </c>
      <c r="H58" s="6">
        <f t="shared" si="14"/>
        <v>0.33474364032507925</v>
      </c>
      <c r="I58" s="6">
        <f t="shared" si="15"/>
        <v>0.34545562307491118</v>
      </c>
      <c r="J58" s="6">
        <f t="shared" si="16"/>
        <v>0.31980073660000952</v>
      </c>
      <c r="K58" s="23">
        <f t="shared" si="17"/>
        <v>33.232767993041954</v>
      </c>
      <c r="L58" s="23">
        <f t="shared" si="18"/>
        <v>34.296235060332371</v>
      </c>
      <c r="M58" s="23">
        <f t="shared" si="19"/>
        <v>31.749262429932976</v>
      </c>
      <c r="N58" s="22">
        <f t="shared" si="12"/>
        <v>99.278265483307308</v>
      </c>
      <c r="O58" s="22"/>
      <c r="P58" s="17">
        <f t="shared" si="20"/>
        <v>22829.619640430879</v>
      </c>
      <c r="Q58" s="17">
        <f t="shared" si="21"/>
        <v>7642.2705044048489</v>
      </c>
      <c r="R58" s="17">
        <f t="shared" si="22"/>
        <v>7884.3326252757406</v>
      </c>
      <c r="S58" s="17">
        <f t="shared" si="23"/>
        <v>7303.0165107502889</v>
      </c>
    </row>
    <row r="59" spans="1:19" x14ac:dyDescent="0.25">
      <c r="A59" s="25">
        <v>44763</v>
      </c>
      <c r="B59" s="23">
        <v>736.04</v>
      </c>
      <c r="C59" s="23">
        <v>11841.8</v>
      </c>
      <c r="D59" s="23">
        <v>1850.28</v>
      </c>
      <c r="E59" s="23">
        <f t="shared" si="7"/>
        <v>100.02717982170036</v>
      </c>
      <c r="F59" s="23">
        <f t="shared" si="8"/>
        <v>102.93842801099117</v>
      </c>
      <c r="G59" s="23">
        <f t="shared" si="9"/>
        <v>95.825241210011953</v>
      </c>
      <c r="H59" s="6">
        <f t="shared" si="14"/>
        <v>0.33477323734035913</v>
      </c>
      <c r="I59" s="6">
        <f t="shared" si="15"/>
        <v>0.34451666890333416</v>
      </c>
      <c r="J59" s="6">
        <f t="shared" si="16"/>
        <v>0.32071009375630682</v>
      </c>
      <c r="K59" s="23">
        <f t="shared" si="17"/>
        <v>33.342393273900107</v>
      </c>
      <c r="L59" s="23">
        <f t="shared" si="18"/>
        <v>34.312809336997034</v>
      </c>
      <c r="M59" s="23">
        <f t="shared" si="19"/>
        <v>31.941747070003959</v>
      </c>
      <c r="N59" s="22">
        <f t="shared" si="12"/>
        <v>99.596949680901091</v>
      </c>
      <c r="O59" s="22"/>
      <c r="P59" s="17">
        <f t="shared" si="20"/>
        <v>22902.915152051952</v>
      </c>
      <c r="Q59" s="17">
        <f t="shared" si="21"/>
        <v>7667.4801423927165</v>
      </c>
      <c r="R59" s="17">
        <f t="shared" si="22"/>
        <v>7888.1428717945691</v>
      </c>
      <c r="S59" s="17">
        <f t="shared" si="23"/>
        <v>7347.2921378646661</v>
      </c>
    </row>
    <row r="60" spans="1:19" x14ac:dyDescent="0.25">
      <c r="A60" s="25">
        <v>44764</v>
      </c>
      <c r="B60" s="23">
        <v>736.25</v>
      </c>
      <c r="C60" s="23">
        <v>11847.48</v>
      </c>
      <c r="D60" s="23">
        <v>1858.5</v>
      </c>
      <c r="E60" s="23">
        <f t="shared" si="7"/>
        <v>100.05571863448574</v>
      </c>
      <c r="F60" s="23">
        <f t="shared" si="8"/>
        <v>102.98780312888731</v>
      </c>
      <c r="G60" s="23">
        <f t="shared" si="9"/>
        <v>96.250951633702584</v>
      </c>
      <c r="H60" s="6">
        <f t="shared" si="14"/>
        <v>0.33430526631122021</v>
      </c>
      <c r="I60" s="6">
        <f t="shared" si="15"/>
        <v>0.34410192062668932</v>
      </c>
      <c r="J60" s="6">
        <f t="shared" si="16"/>
        <v>0.32159281306209048</v>
      </c>
      <c r="K60" s="23">
        <f t="shared" si="17"/>
        <v>33.35190621149524</v>
      </c>
      <c r="L60" s="23">
        <f t="shared" si="18"/>
        <v>34.329267709629079</v>
      </c>
      <c r="M60" s="23">
        <f t="shared" si="19"/>
        <v>32.083650544567497</v>
      </c>
      <c r="N60" s="22">
        <f t="shared" si="12"/>
        <v>99.764824465691817</v>
      </c>
      <c r="O60" s="22"/>
      <c r="P60" s="17">
        <f t="shared" si="20"/>
        <v>22941.527232612592</v>
      </c>
      <c r="Q60" s="17">
        <f t="shared" si="21"/>
        <v>7669.6677556065406</v>
      </c>
      <c r="R60" s="17">
        <f t="shared" si="22"/>
        <v>7891.9264732328475</v>
      </c>
      <c r="S60" s="17">
        <f t="shared" si="23"/>
        <v>7379.9330037732025</v>
      </c>
    </row>
    <row r="61" spans="1:19" x14ac:dyDescent="0.25">
      <c r="A61" s="25">
        <v>44767</v>
      </c>
      <c r="B61" s="23">
        <v>738.99</v>
      </c>
      <c r="C61" s="23">
        <v>11853.57</v>
      </c>
      <c r="D61" s="23">
        <v>1863.04</v>
      </c>
      <c r="E61" s="23">
        <f t="shared" si="7"/>
        <v>100.42808219178082</v>
      </c>
      <c r="F61" s="23">
        <f t="shared" si="8"/>
        <v>103.0407422957865</v>
      </c>
      <c r="G61" s="23">
        <f t="shared" si="9"/>
        <v>96.486076368928309</v>
      </c>
      <c r="H61" s="6">
        <f t="shared" si="14"/>
        <v>0.33481060621119052</v>
      </c>
      <c r="I61" s="6">
        <f t="shared" si="15"/>
        <v>0.34352078262953017</v>
      </c>
      <c r="J61" s="6">
        <f t="shared" si="16"/>
        <v>0.32166861115927931</v>
      </c>
      <c r="K61" s="23">
        <f t="shared" si="17"/>
        <v>33.47602739726026</v>
      </c>
      <c r="L61" s="23">
        <f t="shared" si="18"/>
        <v>34.346914098595477</v>
      </c>
      <c r="M61" s="23">
        <f t="shared" si="19"/>
        <v>32.162025456309401</v>
      </c>
      <c r="N61" s="22">
        <f t="shared" si="12"/>
        <v>99.984966952165138</v>
      </c>
      <c r="O61" s="22"/>
      <c r="P61" s="17">
        <f t="shared" si="20"/>
        <v>22992.155013470681</v>
      </c>
      <c r="Q61" s="17">
        <f t="shared" si="21"/>
        <v>7698.2108994440441</v>
      </c>
      <c r="R61" s="17">
        <f t="shared" si="22"/>
        <v>7895.9831867467756</v>
      </c>
      <c r="S61" s="17">
        <f t="shared" si="23"/>
        <v>7397.9609272798634</v>
      </c>
    </row>
    <row r="62" spans="1:19" x14ac:dyDescent="0.25">
      <c r="A62" s="25">
        <v>44768</v>
      </c>
      <c r="B62" s="23">
        <v>740.15</v>
      </c>
      <c r="C62" s="23">
        <v>11859.15</v>
      </c>
      <c r="D62" s="23">
        <v>1854.17</v>
      </c>
      <c r="E62" s="23">
        <f t="shared" si="7"/>
        <v>100.58572515764297</v>
      </c>
      <c r="F62" s="23">
        <f t="shared" si="8"/>
        <v>103.08924813343798</v>
      </c>
      <c r="G62" s="23">
        <f t="shared" si="9"/>
        <v>96.026702712220796</v>
      </c>
      <c r="H62" s="6">
        <f t="shared" si="14"/>
        <v>0.33561949502255994</v>
      </c>
      <c r="I62" s="6">
        <f t="shared" si="15"/>
        <v>0.34397287832418488</v>
      </c>
      <c r="J62" s="6">
        <f t="shared" si="16"/>
        <v>0.32040762665325523</v>
      </c>
      <c r="K62" s="23">
        <f t="shared" si="17"/>
        <v>33.528575052547644</v>
      </c>
      <c r="L62" s="23">
        <f t="shared" si="18"/>
        <v>34.363082711145971</v>
      </c>
      <c r="M62" s="23">
        <f t="shared" si="19"/>
        <v>32.008900904073563</v>
      </c>
      <c r="N62" s="22">
        <f t="shared" si="12"/>
        <v>99.900558667767172</v>
      </c>
      <c r="O62" s="22"/>
      <c r="P62" s="17">
        <f t="shared" si="20"/>
        <v>22972.734004634076</v>
      </c>
      <c r="Q62" s="17">
        <f t="shared" si="21"/>
        <v>7710.2948581489727</v>
      </c>
      <c r="R62" s="17">
        <f t="shared" si="22"/>
        <v>7899.7001754836747</v>
      </c>
      <c r="S62" s="17">
        <f t="shared" si="23"/>
        <v>7362.7389710014304</v>
      </c>
    </row>
    <row r="63" spans="1:19" x14ac:dyDescent="0.25">
      <c r="A63" s="25">
        <v>44769</v>
      </c>
      <c r="B63" s="23">
        <v>739.41</v>
      </c>
      <c r="C63" s="23">
        <v>11865.1</v>
      </c>
      <c r="D63" s="23">
        <v>1831.88</v>
      </c>
      <c r="E63" s="23">
        <f t="shared" si="7"/>
        <v>100.4851598173516</v>
      </c>
      <c r="F63" s="23">
        <f t="shared" si="8"/>
        <v>103.14097030799468</v>
      </c>
      <c r="G63" s="23">
        <f t="shared" si="9"/>
        <v>94.872312767687433</v>
      </c>
      <c r="H63" s="6">
        <f t="shared" si="14"/>
        <v>0.33663545726890193</v>
      </c>
      <c r="I63" s="6">
        <f t="shared" si="15"/>
        <v>0.34553269125412156</v>
      </c>
      <c r="J63" s="6">
        <f t="shared" si="16"/>
        <v>0.3178318514769764</v>
      </c>
      <c r="K63" s="23">
        <f t="shared" si="17"/>
        <v>33.495053272450519</v>
      </c>
      <c r="L63" s="23">
        <f t="shared" si="18"/>
        <v>34.3803234359982</v>
      </c>
      <c r="M63" s="23">
        <f t="shared" si="19"/>
        <v>31.624104255895784</v>
      </c>
      <c r="N63" s="22">
        <f t="shared" si="12"/>
        <v>99.499480964344514</v>
      </c>
      <c r="O63" s="22"/>
      <c r="P63" s="17">
        <f t="shared" si="20"/>
        <v>22880.477182942654</v>
      </c>
      <c r="Q63" s="17">
        <f t="shared" si="21"/>
        <v>7702.5861258716905</v>
      </c>
      <c r="R63" s="17">
        <f t="shared" si="22"/>
        <v>7903.6636312156734</v>
      </c>
      <c r="S63" s="17">
        <f t="shared" si="23"/>
        <v>7274.2274258552889</v>
      </c>
    </row>
    <row r="64" spans="1:19" x14ac:dyDescent="0.25">
      <c r="A64" s="25">
        <v>44770</v>
      </c>
      <c r="B64" s="23">
        <v>742.31</v>
      </c>
      <c r="C64" s="23">
        <v>11871</v>
      </c>
      <c r="D64" s="23">
        <v>1842.95</v>
      </c>
      <c r="E64" s="23">
        <f t="shared" si="7"/>
        <v>100.87926723200695</v>
      </c>
      <c r="F64" s="23">
        <f t="shared" si="8"/>
        <v>103.19225784242904</v>
      </c>
      <c r="G64" s="23">
        <f t="shared" si="9"/>
        <v>95.445623520759852</v>
      </c>
      <c r="H64" s="6">
        <f t="shared" si="14"/>
        <v>0.33680631544856077</v>
      </c>
      <c r="I64" s="6">
        <f t="shared" si="15"/>
        <v>0.34452871338560881</v>
      </c>
      <c r="J64" s="6">
        <f t="shared" si="16"/>
        <v>0.31866497116583042</v>
      </c>
      <c r="K64" s="23">
        <f t="shared" si="17"/>
        <v>33.626422410668972</v>
      </c>
      <c r="L64" s="23">
        <f t="shared" si="18"/>
        <v>34.397419280809657</v>
      </c>
      <c r="M64" s="23">
        <f t="shared" si="19"/>
        <v>31.815207840253258</v>
      </c>
      <c r="N64" s="22">
        <f t="shared" si="12"/>
        <v>99.839049531731888</v>
      </c>
      <c r="O64" s="22"/>
      <c r="P64" s="17">
        <f t="shared" si="20"/>
        <v>22958.57518353975</v>
      </c>
      <c r="Q64" s="17">
        <f t="shared" si="21"/>
        <v>7732.796022634011</v>
      </c>
      <c r="R64" s="17">
        <f t="shared" si="22"/>
        <v>7907.5937805969825</v>
      </c>
      <c r="S64" s="17">
        <f t="shared" si="23"/>
        <v>7318.185380308757</v>
      </c>
    </row>
    <row r="65" spans="1:19" x14ac:dyDescent="0.25">
      <c r="A65" s="25">
        <v>44771</v>
      </c>
      <c r="B65" s="23">
        <v>745.85</v>
      </c>
      <c r="C65" s="23">
        <v>11877</v>
      </c>
      <c r="D65" s="23">
        <v>1846.64</v>
      </c>
      <c r="E65" s="23">
        <f t="shared" si="7"/>
        <v>101.36035007610349</v>
      </c>
      <c r="F65" s="23">
        <f t="shared" si="8"/>
        <v>103.24441465710805</v>
      </c>
      <c r="G65" s="23">
        <f t="shared" si="9"/>
        <v>95.63672710511733</v>
      </c>
      <c r="H65" s="6">
        <f t="shared" si="14"/>
        <v>0.33759607792877305</v>
      </c>
      <c r="I65" s="6">
        <f t="shared" si="15"/>
        <v>0.34387124186254081</v>
      </c>
      <c r="J65" s="6">
        <f t="shared" si="16"/>
        <v>0.3185326802086863</v>
      </c>
      <c r="K65" s="23">
        <f t="shared" si="17"/>
        <v>33.786783358701157</v>
      </c>
      <c r="L65" s="23">
        <f t="shared" si="18"/>
        <v>34.414804885702658</v>
      </c>
      <c r="M65" s="23">
        <f t="shared" si="19"/>
        <v>31.878909035039079</v>
      </c>
      <c r="N65" s="22">
        <f t="shared" si="12"/>
        <v>100.08049727944288</v>
      </c>
      <c r="O65" s="22"/>
      <c r="P65" s="17">
        <f t="shared" si="20"/>
        <v>23014.10150556852</v>
      </c>
      <c r="Q65" s="17">
        <f t="shared" si="21"/>
        <v>7769.6729310956043</v>
      </c>
      <c r="R65" s="17">
        <f t="shared" si="22"/>
        <v>7911.5905426796699</v>
      </c>
      <c r="S65" s="17">
        <f t="shared" si="23"/>
        <v>7332.838031793246</v>
      </c>
    </row>
    <row r="66" spans="1:19" x14ac:dyDescent="0.25">
      <c r="A66" s="25">
        <v>44774</v>
      </c>
      <c r="B66" s="23">
        <v>748.61</v>
      </c>
      <c r="C66" s="23">
        <v>11883.23</v>
      </c>
      <c r="D66" s="23">
        <v>1848.9</v>
      </c>
      <c r="E66" s="23">
        <f t="shared" si="7"/>
        <v>101.7354316155686</v>
      </c>
      <c r="F66" s="23">
        <f t="shared" si="8"/>
        <v>103.29857081634977</v>
      </c>
      <c r="G66" s="23">
        <f t="shared" si="9"/>
        <v>95.753771576837622</v>
      </c>
      <c r="H66" s="6">
        <f t="shared" si="14"/>
        <v>0.33822994285867192</v>
      </c>
      <c r="I66" s="6">
        <f t="shared" si="15"/>
        <v>0.34342676046847143</v>
      </c>
      <c r="J66" s="6">
        <f t="shared" si="16"/>
        <v>0.31834329667285682</v>
      </c>
      <c r="K66" s="23">
        <f t="shared" si="17"/>
        <v>33.911810538522857</v>
      </c>
      <c r="L66" s="23">
        <f t="shared" si="18"/>
        <v>34.432856938783225</v>
      </c>
      <c r="M66" s="23">
        <f t="shared" si="19"/>
        <v>31.917923858945848</v>
      </c>
      <c r="N66" s="22">
        <f t="shared" si="12"/>
        <v>100.26259133625192</v>
      </c>
      <c r="O66" s="22"/>
      <c r="P66" s="17">
        <f t="shared" si="20"/>
        <v>23055.977217488202</v>
      </c>
      <c r="Q66" s="17">
        <f t="shared" si="21"/>
        <v>7798.4244190487088</v>
      </c>
      <c r="R66" s="17">
        <f t="shared" si="22"/>
        <v>7915.7405139755265</v>
      </c>
      <c r="S66" s="17">
        <f t="shared" si="23"/>
        <v>7341.8122844639638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45"/>
  <sheetViews>
    <sheetView workbookViewId="0">
      <pane xSplit="1" topLeftCell="BB1" activePane="topRight" state="frozen"/>
      <selection pane="topRight" activeCell="BC25" sqref="BC25"/>
    </sheetView>
  </sheetViews>
  <sheetFormatPr defaultRowHeight="15" x14ac:dyDescent="0.25"/>
  <cols>
    <col min="1" max="1" width="18.28515625" bestFit="1" customWidth="1"/>
    <col min="2" max="13" width="12" bestFit="1" customWidth="1"/>
    <col min="14" max="14" width="5.42578125" bestFit="1" customWidth="1"/>
    <col min="15" max="15" width="13.85546875" bestFit="1" customWidth="1"/>
    <col min="16" max="16" width="15" bestFit="1" customWidth="1"/>
    <col min="17" max="17" width="14.5703125" bestFit="1" customWidth="1"/>
    <col min="18" max="18" width="14.140625" bestFit="1" customWidth="1"/>
    <col min="19" max="19" width="14" bestFit="1" customWidth="1"/>
    <col min="20" max="20" width="13.85546875" bestFit="1" customWidth="1"/>
    <col min="21" max="21" width="14.140625" bestFit="1" customWidth="1"/>
    <col min="22" max="22" width="14" bestFit="1" customWidth="1"/>
    <col min="23" max="23" width="14.7109375" bestFit="1" customWidth="1"/>
    <col min="24" max="24" width="14.140625" bestFit="1" customWidth="1"/>
    <col min="25" max="25" width="15" bestFit="1" customWidth="1"/>
    <col min="26" max="26" width="14" bestFit="1" customWidth="1"/>
    <col min="27" max="27" width="9.85546875" bestFit="1" customWidth="1"/>
    <col min="28" max="28" width="10.85546875" bestFit="1" customWidth="1"/>
    <col min="29" max="29" width="12" bestFit="1" customWidth="1"/>
    <col min="30" max="30" width="11.5703125" bestFit="1" customWidth="1"/>
    <col min="31" max="31" width="11.140625" bestFit="1" customWidth="1"/>
    <col min="32" max="32" width="11" bestFit="1" customWidth="1"/>
    <col min="33" max="33" width="10.85546875" bestFit="1" customWidth="1"/>
    <col min="34" max="34" width="11.140625" bestFit="1" customWidth="1"/>
    <col min="35" max="35" width="11" bestFit="1" customWidth="1"/>
    <col min="36" max="36" width="11.7109375" bestFit="1" customWidth="1"/>
    <col min="37" max="37" width="11.140625" bestFit="1" customWidth="1"/>
    <col min="38" max="38" width="12" bestFit="1" customWidth="1"/>
    <col min="39" max="39" width="11" bestFit="1" customWidth="1"/>
    <col min="40" max="40" width="7" bestFit="1" customWidth="1"/>
    <col min="41" max="41" width="15.5703125" bestFit="1" customWidth="1"/>
    <col min="42" max="42" width="16.7109375" bestFit="1" customWidth="1"/>
    <col min="43" max="43" width="16.28515625" bestFit="1" customWidth="1"/>
    <col min="44" max="44" width="15.85546875" bestFit="1" customWidth="1"/>
    <col min="45" max="45" width="15.7109375" bestFit="1" customWidth="1"/>
    <col min="46" max="46" width="15.5703125" bestFit="1" customWidth="1"/>
    <col min="47" max="47" width="15.85546875" bestFit="1" customWidth="1"/>
    <col min="48" max="48" width="15.7109375" bestFit="1" customWidth="1"/>
    <col min="49" max="49" width="16.42578125" bestFit="1" customWidth="1"/>
    <col min="50" max="50" width="15.85546875" bestFit="1" customWidth="1"/>
    <col min="51" max="51" width="16.7109375" bestFit="1" customWidth="1"/>
    <col min="52" max="52" width="15.7109375" bestFit="1" customWidth="1"/>
    <col min="53" max="53" width="12" bestFit="1" customWidth="1"/>
    <col min="54" max="54" width="13.5703125" style="19" bestFit="1" customWidth="1"/>
    <col min="55" max="55" width="12" style="19" bestFit="1" customWidth="1"/>
    <col min="56" max="56" width="13.28515625" style="8" bestFit="1" customWidth="1"/>
    <col min="57" max="57" width="14.5703125" bestFit="1" customWidth="1"/>
    <col min="58" max="58" width="15.7109375" bestFit="1" customWidth="1"/>
    <col min="59" max="59" width="15.140625" bestFit="1" customWidth="1"/>
    <col min="60" max="60" width="14.85546875" bestFit="1" customWidth="1"/>
    <col min="61" max="61" width="14.7109375" bestFit="1" customWidth="1"/>
    <col min="62" max="62" width="14.5703125" bestFit="1" customWidth="1"/>
    <col min="63" max="63" width="14.85546875" bestFit="1" customWidth="1"/>
    <col min="64" max="64" width="14.7109375" bestFit="1" customWidth="1"/>
    <col min="65" max="65" width="15.140625" bestFit="1" customWidth="1"/>
    <col min="66" max="66" width="14.5703125" bestFit="1" customWidth="1"/>
    <col min="67" max="67" width="15.28515625" bestFit="1" customWidth="1"/>
    <col min="68" max="68" width="14.7109375" bestFit="1" customWidth="1"/>
    <col min="69" max="69" width="12.140625" bestFit="1" customWidth="1"/>
  </cols>
  <sheetData>
    <row r="1" spans="1:69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2" t="str">
        <f>B1&amp;" Cota"</f>
        <v>VALE3.SA Cota</v>
      </c>
      <c r="P1" s="2" t="str">
        <f t="shared" ref="P1:Y1" si="0">C1&amp;" Cota"</f>
        <v>KLBN11.SA Cota</v>
      </c>
      <c r="Q1" s="2" t="str">
        <f t="shared" si="0"/>
        <v>MOVI3.SA Cota</v>
      </c>
      <c r="R1" s="2" t="str">
        <f t="shared" si="0"/>
        <v>PNVL3.SA Cota</v>
      </c>
      <c r="S1" s="2" t="str">
        <f t="shared" si="0"/>
        <v>RRRP3.SA Cota</v>
      </c>
      <c r="T1" s="2" t="str">
        <f t="shared" si="0"/>
        <v>TTEN3.SA Cota</v>
      </c>
      <c r="U1" s="2" t="str">
        <f t="shared" si="0"/>
        <v>LAVV3.SA Cota</v>
      </c>
      <c r="V1" s="2" t="str">
        <f t="shared" si="0"/>
        <v>ALSO3.SA Cota</v>
      </c>
      <c r="W1" s="2" t="str">
        <f t="shared" si="0"/>
        <v>YDUQ3.SA Cota</v>
      </c>
      <c r="X1" s="2" t="str">
        <f t="shared" si="0"/>
        <v>TUPY3.SA Cota</v>
      </c>
      <c r="Y1" s="2" t="str">
        <f t="shared" si="0"/>
        <v>MGLU3.SA Cota</v>
      </c>
      <c r="Z1" s="2" t="str">
        <f>M1&amp;" Cota"</f>
        <v>BBAS3.SA Cota</v>
      </c>
      <c r="AA1" s="2" t="str">
        <f>N1&amp;" Cota"</f>
        <v>caixa Cota</v>
      </c>
      <c r="AB1" s="2" t="str">
        <f>B1&amp; "%"</f>
        <v>VALE3.SA%</v>
      </c>
      <c r="AC1" s="2" t="str">
        <f t="shared" ref="AC1:AN1" si="1">C1&amp; "%"</f>
        <v>KLBN11.SA%</v>
      </c>
      <c r="AD1" s="2" t="str">
        <f t="shared" si="1"/>
        <v>MOVI3.SA%</v>
      </c>
      <c r="AE1" s="2" t="str">
        <f t="shared" si="1"/>
        <v>PNVL3.SA%</v>
      </c>
      <c r="AF1" s="2" t="str">
        <f t="shared" si="1"/>
        <v>RRRP3.SA%</v>
      </c>
      <c r="AG1" s="2" t="str">
        <f t="shared" si="1"/>
        <v>TTEN3.SA%</v>
      </c>
      <c r="AH1" s="2" t="str">
        <f t="shared" si="1"/>
        <v>LAVV3.SA%</v>
      </c>
      <c r="AI1" s="2" t="str">
        <f t="shared" si="1"/>
        <v>ALSO3.SA%</v>
      </c>
      <c r="AJ1" s="2" t="str">
        <f t="shared" si="1"/>
        <v>YDUQ3.SA%</v>
      </c>
      <c r="AK1" s="2" t="str">
        <f t="shared" si="1"/>
        <v>TUPY3.SA%</v>
      </c>
      <c r="AL1" s="2" t="str">
        <f t="shared" si="1"/>
        <v>MGLU3.SA%</v>
      </c>
      <c r="AM1" s="2" t="str">
        <f t="shared" si="1"/>
        <v>BBAS3.SA%</v>
      </c>
      <c r="AN1" s="2" t="str">
        <f t="shared" si="1"/>
        <v>caixa%</v>
      </c>
      <c r="AO1" s="2" t="str">
        <f>B1&amp; " * Peso"</f>
        <v>VALE3.SA * Peso</v>
      </c>
      <c r="AP1" s="2" t="str">
        <f t="shared" ref="AP1:AY1" si="2">C1&amp; " * Peso"</f>
        <v>KLBN11.SA * Peso</v>
      </c>
      <c r="AQ1" s="2" t="str">
        <f t="shared" si="2"/>
        <v>MOVI3.SA * Peso</v>
      </c>
      <c r="AR1" s="2" t="str">
        <f t="shared" si="2"/>
        <v>PNVL3.SA * Peso</v>
      </c>
      <c r="AS1" s="2" t="str">
        <f t="shared" si="2"/>
        <v>RRRP3.SA * Peso</v>
      </c>
      <c r="AT1" s="2" t="str">
        <f t="shared" si="2"/>
        <v>TTEN3.SA * Peso</v>
      </c>
      <c r="AU1" s="2" t="str">
        <f t="shared" si="2"/>
        <v>LAVV3.SA * Peso</v>
      </c>
      <c r="AV1" s="2" t="str">
        <f t="shared" si="2"/>
        <v>ALSO3.SA * Peso</v>
      </c>
      <c r="AW1" s="2" t="str">
        <f t="shared" si="2"/>
        <v>YDUQ3.SA * Peso</v>
      </c>
      <c r="AX1" s="2" t="str">
        <f t="shared" si="2"/>
        <v>TUPY3.SA * Peso</v>
      </c>
      <c r="AY1" s="2" t="str">
        <f t="shared" si="2"/>
        <v>MGLU3.SA * Peso</v>
      </c>
      <c r="AZ1" s="2" t="str">
        <f>M1&amp; " * Peso"</f>
        <v>BBAS3.SA * Peso</v>
      </c>
      <c r="BA1" s="2" t="str">
        <f t="shared" ref="BA1" si="3">N1&amp; " * Peso"</f>
        <v>caixa * Peso</v>
      </c>
      <c r="BB1" s="21" t="s">
        <v>17</v>
      </c>
      <c r="BC1" s="21" t="s">
        <v>18</v>
      </c>
      <c r="BD1" s="8" t="s">
        <v>33</v>
      </c>
      <c r="BE1" t="str">
        <f>"Valor " &amp; B1</f>
        <v>Valor VALE3.SA</v>
      </c>
      <c r="BF1" s="8" t="str">
        <f>"Valor " &amp; C1</f>
        <v>Valor KLBN11.SA</v>
      </c>
      <c r="BG1" s="8" t="str">
        <f>"Valor " &amp; D1</f>
        <v>Valor MOVI3.SA</v>
      </c>
      <c r="BH1" s="8" t="str">
        <f>"Valor " &amp; E1</f>
        <v>Valor PNVL3.SA</v>
      </c>
      <c r="BI1" s="8" t="str">
        <f>"Valor " &amp; F1</f>
        <v>Valor RRRP3.SA</v>
      </c>
      <c r="BJ1" s="8" t="str">
        <f>"Valor " &amp; G1</f>
        <v>Valor TTEN3.SA</v>
      </c>
      <c r="BK1" s="8" t="str">
        <f>"Valor " &amp; H1</f>
        <v>Valor LAVV3.SA</v>
      </c>
      <c r="BL1" s="8" t="str">
        <f>"Valor " &amp; I1</f>
        <v>Valor ALSO3.SA</v>
      </c>
      <c r="BM1" s="8" t="str">
        <f>"Valor " &amp; J1</f>
        <v>Valor YDUQ3.SA</v>
      </c>
      <c r="BN1" s="8" t="str">
        <f>"Valor " &amp; K1</f>
        <v>Valor TUPY3.SA</v>
      </c>
      <c r="BO1" s="8" t="str">
        <f>"Valor " &amp; L1</f>
        <v>Valor MGLU3.SA</v>
      </c>
      <c r="BP1" s="8" t="str">
        <f>"Valor " &amp; M1</f>
        <v>Valor BBAS3.SA</v>
      </c>
      <c r="BQ1" s="8" t="str">
        <f>"Valor " &amp; N1</f>
        <v>Valor caixa</v>
      </c>
    </row>
    <row r="2" spans="1:69" x14ac:dyDescent="0.25">
      <c r="A2" s="33">
        <v>44711</v>
      </c>
      <c r="B2" s="17">
        <v>86.650001525878906</v>
      </c>
      <c r="C2" s="17">
        <v>22.129999160766602</v>
      </c>
      <c r="D2" s="17">
        <v>17.461679458618161</v>
      </c>
      <c r="E2" s="17">
        <v>11.64000034332275</v>
      </c>
      <c r="F2" s="17">
        <v>49.310001373291023</v>
      </c>
      <c r="G2" s="17">
        <v>9.4099998474121094</v>
      </c>
      <c r="H2" s="17">
        <v>5.2800002098083496</v>
      </c>
      <c r="I2" s="17">
        <v>19.219999313354489</v>
      </c>
      <c r="J2" s="17">
        <v>16.54000091552734</v>
      </c>
      <c r="K2" s="17">
        <v>22.420000076293949</v>
      </c>
      <c r="L2" s="17">
        <v>3.839999914169312</v>
      </c>
      <c r="M2" s="17">
        <v>35.802589416503913</v>
      </c>
      <c r="N2">
        <v>1</v>
      </c>
      <c r="O2">
        <f>B2/B$2*100</f>
        <v>100</v>
      </c>
      <c r="P2">
        <f t="shared" ref="P2:AA3" si="4">C2/C$2*100</f>
        <v>100</v>
      </c>
      <c r="Q2">
        <f t="shared" si="4"/>
        <v>100</v>
      </c>
      <c r="R2">
        <f t="shared" si="4"/>
        <v>100</v>
      </c>
      <c r="S2">
        <f t="shared" si="4"/>
        <v>100</v>
      </c>
      <c r="T2">
        <f t="shared" si="4"/>
        <v>100</v>
      </c>
      <c r="U2">
        <f t="shared" si="4"/>
        <v>100</v>
      </c>
      <c r="V2">
        <f t="shared" si="4"/>
        <v>100</v>
      </c>
      <c r="W2">
        <f t="shared" si="4"/>
        <v>100</v>
      </c>
      <c r="X2">
        <f t="shared" si="4"/>
        <v>100</v>
      </c>
      <c r="Y2">
        <f t="shared" si="4"/>
        <v>100</v>
      </c>
      <c r="Z2">
        <f t="shared" si="4"/>
        <v>100</v>
      </c>
      <c r="AA2">
        <f t="shared" si="4"/>
        <v>100</v>
      </c>
      <c r="AB2" s="5">
        <v>0.23026230890958072</v>
      </c>
      <c r="AC2" s="5">
        <v>0.10276481886120914</v>
      </c>
      <c r="AD2" s="5">
        <v>0.11593234331589666</v>
      </c>
      <c r="AE2" s="5">
        <v>5.914397356381023E-2</v>
      </c>
      <c r="AF2" s="5">
        <v>0.13676127870328669</v>
      </c>
      <c r="AG2" s="5">
        <v>6.9098739639362416E-2</v>
      </c>
      <c r="AH2" s="5">
        <v>9.0554166211404302E-2</v>
      </c>
      <c r="AI2" s="5">
        <v>6.2353426620047461E-2</v>
      </c>
      <c r="AJ2" s="5">
        <v>3.4890609663638585E-2</v>
      </c>
      <c r="AK2" s="5">
        <v>5.6809454855038112E-2</v>
      </c>
      <c r="AL2" s="5">
        <v>4.4961471512316997E-3</v>
      </c>
      <c r="AM2" s="5">
        <v>0.05</v>
      </c>
      <c r="AN2" s="5">
        <v>4.6714592775247733E-2</v>
      </c>
      <c r="AO2">
        <f>AB2*O2</f>
        <v>23.026230890958072</v>
      </c>
      <c r="AP2">
        <f t="shared" ref="AP2:AY2" si="5">AC2*P2</f>
        <v>10.276481886120914</v>
      </c>
      <c r="AQ2">
        <f t="shared" si="5"/>
        <v>11.593234331589667</v>
      </c>
      <c r="AR2">
        <f t="shared" si="5"/>
        <v>5.9143973563810226</v>
      </c>
      <c r="AS2">
        <f t="shared" si="5"/>
        <v>13.676127870328669</v>
      </c>
      <c r="AT2">
        <f t="shared" si="5"/>
        <v>6.9098739639362421</v>
      </c>
      <c r="AU2">
        <f t="shared" si="5"/>
        <v>9.0554166211404308</v>
      </c>
      <c r="AV2">
        <f t="shared" si="5"/>
        <v>6.2353426620047463</v>
      </c>
      <c r="AW2">
        <f t="shared" si="5"/>
        <v>3.4890609663638585</v>
      </c>
      <c r="AX2">
        <f t="shared" si="5"/>
        <v>5.6809454855038108</v>
      </c>
      <c r="AY2">
        <f t="shared" si="5"/>
        <v>0.44961471512316997</v>
      </c>
      <c r="AZ2">
        <f>AM2*Z2</f>
        <v>5</v>
      </c>
      <c r="BA2">
        <f t="shared" ref="BA2" si="6">AN2*AA2</f>
        <v>4.6714592775247734</v>
      </c>
      <c r="BB2" s="39">
        <f>SUM(AO2:BA2)</f>
        <v>105.97818602697539</v>
      </c>
      <c r="BC2" s="39"/>
      <c r="BD2" s="8">
        <f>22.5%*50000</f>
        <v>11250</v>
      </c>
      <c r="BE2" s="17">
        <f>$BD2*AB2</f>
        <v>2590.4509752327831</v>
      </c>
      <c r="BF2" s="17">
        <f>$BD2*AC2</f>
        <v>1156.1042121886028</v>
      </c>
      <c r="BG2" s="17">
        <f>$BD2*AD2</f>
        <v>1304.2388623038375</v>
      </c>
      <c r="BH2" s="17">
        <f>$BD2*AE2</f>
        <v>665.36970259286511</v>
      </c>
      <c r="BI2" s="17">
        <f>$BD2*AF2</f>
        <v>1538.5643854119753</v>
      </c>
      <c r="BJ2" s="17">
        <f>$BD2*AG2</f>
        <v>777.36082094282722</v>
      </c>
      <c r="BK2" s="17">
        <f>$BD2*AH2</f>
        <v>1018.7343698782984</v>
      </c>
      <c r="BL2" s="17">
        <f>$BD2*AI2</f>
        <v>701.47604947553396</v>
      </c>
      <c r="BM2" s="17">
        <f>$BD2*AJ2</f>
        <v>392.51935871593406</v>
      </c>
      <c r="BN2" s="17">
        <f>$BD2*AK2</f>
        <v>639.1063671191788</v>
      </c>
      <c r="BO2" s="17">
        <f>$BD2*AL2</f>
        <v>50.581655451356625</v>
      </c>
      <c r="BP2" s="17">
        <f>$BD2*AM2</f>
        <v>562.5</v>
      </c>
      <c r="BQ2" s="17">
        <f>$BD2*AN2</f>
        <v>525.53916872153695</v>
      </c>
    </row>
    <row r="3" spans="1:69" x14ac:dyDescent="0.25">
      <c r="A3" s="33">
        <v>44712</v>
      </c>
      <c r="B3" s="17">
        <v>86.209999084472656</v>
      </c>
      <c r="C3" s="17">
        <v>22.270000457763668</v>
      </c>
      <c r="D3" s="17">
        <v>17.6693229675293</v>
      </c>
      <c r="E3" s="17">
        <v>11.52999973297119</v>
      </c>
      <c r="F3" s="17">
        <v>48.75</v>
      </c>
      <c r="G3" s="17">
        <v>9.6000003814697266</v>
      </c>
      <c r="H3" s="17">
        <v>5.1399998664855957</v>
      </c>
      <c r="I3" s="17">
        <v>19.309999465942379</v>
      </c>
      <c r="J3" s="17">
        <v>16.180000305175781</v>
      </c>
      <c r="K3" s="17">
        <v>23.10000038146973</v>
      </c>
      <c r="L3" s="17">
        <v>3.720000028610229</v>
      </c>
      <c r="M3" s="17">
        <v>36.3485107421875</v>
      </c>
      <c r="N3">
        <v>1</v>
      </c>
      <c r="O3">
        <f>B3/B$2*100</f>
        <v>99.4922072317854</v>
      </c>
      <c r="P3">
        <f t="shared" si="4"/>
        <v>100.63263128019125</v>
      </c>
      <c r="Q3">
        <f t="shared" si="4"/>
        <v>101.18913824642829</v>
      </c>
      <c r="R3">
        <f t="shared" si="4"/>
        <v>99.054977602172826</v>
      </c>
      <c r="S3">
        <f t="shared" si="4"/>
        <v>98.864324969184963</v>
      </c>
      <c r="T3">
        <f t="shared" si="4"/>
        <v>102.0191342947776</v>
      </c>
      <c r="U3">
        <f t="shared" si="4"/>
        <v>97.34847845152197</v>
      </c>
      <c r="V3">
        <f t="shared" si="4"/>
        <v>100.46826303747763</v>
      </c>
      <c r="W3">
        <f t="shared" si="4"/>
        <v>97.823454713272724</v>
      </c>
      <c r="X3">
        <f t="shared" si="4"/>
        <v>103.03300759528003</v>
      </c>
      <c r="Y3">
        <f t="shared" si="4"/>
        <v>96.875002910383088</v>
      </c>
      <c r="Z3">
        <f t="shared" si="4"/>
        <v>101.52480961455804</v>
      </c>
      <c r="AA3">
        <f t="shared" si="4"/>
        <v>100</v>
      </c>
      <c r="AB3" s="6">
        <f t="shared" ref="AB3:AM18" si="7">AO3/$BB3</f>
        <v>0.21624774865033106</v>
      </c>
      <c r="AC3" s="6">
        <f t="shared" si="7"/>
        <v>9.7616439586329332E-2</v>
      </c>
      <c r="AD3" s="6">
        <f t="shared" si="7"/>
        <v>0.11073328540266479</v>
      </c>
      <c r="AE3" s="6">
        <f t="shared" si="7"/>
        <v>5.530017134917848E-2</v>
      </c>
      <c r="AF3" s="6">
        <f t="shared" si="7"/>
        <v>0.12762696212752925</v>
      </c>
      <c r="AG3" s="6">
        <f t="shared" si="7"/>
        <v>6.6541323337238556E-2</v>
      </c>
      <c r="AH3" s="6">
        <f t="shared" si="7"/>
        <v>8.3210336412470248E-2</v>
      </c>
      <c r="AI3" s="6">
        <f t="shared" si="7"/>
        <v>5.9132861135394711E-2</v>
      </c>
      <c r="AJ3" s="6">
        <f t="shared" si="7"/>
        <v>3.2217454823127344E-2</v>
      </c>
      <c r="AK3" s="6">
        <f t="shared" si="7"/>
        <v>5.5250558561033773E-2</v>
      </c>
      <c r="AL3" s="6">
        <f t="shared" si="7"/>
        <v>4.1114207071394982E-3</v>
      </c>
      <c r="AM3" s="6">
        <f t="shared" si="7"/>
        <v>4.7916144052438249E-2</v>
      </c>
      <c r="AN3" s="6">
        <f>BA3/$BB3</f>
        <v>4.4095293855124673E-2</v>
      </c>
      <c r="AO3">
        <f>AO2*(O3/O2)</f>
        <v>22.909305355701392</v>
      </c>
      <c r="AP3">
        <f>AP2*(P3/P2)</f>
        <v>10.341494125035702</v>
      </c>
      <c r="AQ3">
        <f t="shared" ref="AQ3:AY3" si="8">AQ2*(Q3/Q2)</f>
        <v>11.731093915024653</v>
      </c>
      <c r="AR3">
        <f t="shared" si="8"/>
        <v>5.8585049766667234</v>
      </c>
      <c r="AS3">
        <f t="shared" si="8"/>
        <v>13.52081150092301</v>
      </c>
      <c r="AT3">
        <f t="shared" si="8"/>
        <v>7.0493935988679874</v>
      </c>
      <c r="AU3">
        <f t="shared" si="8"/>
        <v>8.8153102981264304</v>
      </c>
      <c r="AV3">
        <f t="shared" si="8"/>
        <v>6.2645404669509874</v>
      </c>
      <c r="AW3">
        <f t="shared" si="8"/>
        <v>3.4131199743494252</v>
      </c>
      <c r="AX3">
        <f t="shared" si="8"/>
        <v>5.8532489935628593</v>
      </c>
      <c r="AY3">
        <f t="shared" si="8"/>
        <v>0.43556426836108153</v>
      </c>
      <c r="AZ3">
        <f t="shared" ref="AZ3" si="9">AZ2*(Z3/Z2)</f>
        <v>5.0762404807279013</v>
      </c>
      <c r="BA3">
        <f t="shared" ref="BA3" si="10">BA2*(AA3/AA2)</f>
        <v>4.6714592775247734</v>
      </c>
      <c r="BB3" s="39">
        <f t="shared" ref="BB3:BB26" si="11">SUM(AO3:BA3)</f>
        <v>105.94008723182293</v>
      </c>
      <c r="BC3" s="39">
        <v>105.94008669307</v>
      </c>
      <c r="BD3" s="18">
        <f>SUM(BE3:BQ3)</f>
        <v>11918.259813580076</v>
      </c>
      <c r="BE3" s="17">
        <f>BE2*(B3/B2)</f>
        <v>2577.2968525164065</v>
      </c>
      <c r="BF3" s="17">
        <f>BF2*(C3/C2)</f>
        <v>1163.4180890665164</v>
      </c>
      <c r="BG3" s="17">
        <f>BG2*(D3/D2)</f>
        <v>1319.7480654402734</v>
      </c>
      <c r="BH3" s="17">
        <f>BH2*(E3/E2)</f>
        <v>659.08180987500646</v>
      </c>
      <c r="BI3" s="17">
        <f>BI2*(F3/F2)</f>
        <v>1521.0912938538386</v>
      </c>
      <c r="BJ3" s="17">
        <f>BJ2*(G3/G2)</f>
        <v>793.05677987264858</v>
      </c>
      <c r="BK3" s="17">
        <f>BK2*(H3/H2)</f>
        <v>991.72240853922335</v>
      </c>
      <c r="BL3" s="17">
        <f>BL2*(I3/I2)</f>
        <v>704.76080253198609</v>
      </c>
      <c r="BM3" s="17">
        <f>BM2*(J3/J2)</f>
        <v>383.97599711431025</v>
      </c>
      <c r="BN3" s="17">
        <f>BN2*(K3/K2)</f>
        <v>658.49051177582169</v>
      </c>
      <c r="BO3" s="17">
        <f>BO2*(L3/L2)</f>
        <v>49.000980190621675</v>
      </c>
      <c r="BP3" s="17">
        <f>BP2*(M3/M2)</f>
        <v>571.07705408188895</v>
      </c>
      <c r="BQ3" s="17">
        <f>BQ2*(N3/N2)</f>
        <v>525.53916872153695</v>
      </c>
    </row>
    <row r="4" spans="1:69" x14ac:dyDescent="0.25">
      <c r="A4" s="33">
        <v>44713</v>
      </c>
      <c r="B4" s="17">
        <v>88.239997863769531</v>
      </c>
      <c r="C4" s="17">
        <v>22.690000534057621</v>
      </c>
      <c r="D4" s="17">
        <v>17.857187271118161</v>
      </c>
      <c r="E4" s="17">
        <v>11.35999965667725</v>
      </c>
      <c r="F4" s="17">
        <v>48.770000457763672</v>
      </c>
      <c r="G4" s="17">
        <v>9.75</v>
      </c>
      <c r="H4" s="17">
        <v>5.130000114440918</v>
      </c>
      <c r="I4" s="17">
        <v>18.659999847412109</v>
      </c>
      <c r="J4" s="17">
        <v>16.45000076293945</v>
      </c>
      <c r="K4" s="17">
        <v>23.469999313354489</v>
      </c>
      <c r="L4" s="17">
        <v>3.7100000381469731</v>
      </c>
      <c r="M4" s="17">
        <v>36.417991638183587</v>
      </c>
      <c r="N4">
        <v>1</v>
      </c>
      <c r="O4">
        <f t="shared" ref="O4:O26" si="12">B4/B$2*100</f>
        <v>101.83496400449081</v>
      </c>
      <c r="P4">
        <f t="shared" ref="P4:P26" si="13">C4/C$2*100</f>
        <v>102.53050788309031</v>
      </c>
      <c r="Q4">
        <f t="shared" ref="Q4:Q26" si="14">D4/D$2*100</f>
        <v>102.26500442547524</v>
      </c>
      <c r="R4">
        <f t="shared" ref="R4:R26" si="15">E4/E$2*100</f>
        <v>97.594495890147272</v>
      </c>
      <c r="S4">
        <f t="shared" ref="S4:S26" si="16">F4/F$2*100</f>
        <v>98.904885620587621</v>
      </c>
      <c r="T4">
        <f t="shared" ref="T4:T26" si="17">G4/G$2*100</f>
        <v>103.61317915091568</v>
      </c>
      <c r="U4">
        <f t="shared" ref="U4:U26" si="18">H4/H$2*100</f>
        <v>97.1590892157772</v>
      </c>
      <c r="V4">
        <f t="shared" ref="V4:V26" si="19">I4/I$2*100</f>
        <v>97.086371040849727</v>
      </c>
      <c r="W4">
        <f t="shared" ref="W4:W26" si="20">J4/J$2*100</f>
        <v>99.455863678318181</v>
      </c>
      <c r="X4">
        <f t="shared" ref="X4:X26" si="21">K4/K$2*100</f>
        <v>104.68331504677721</v>
      </c>
      <c r="Y4">
        <f t="shared" ref="Y4:Y26" si="22">L4/L$2*100</f>
        <v>96.614586486248371</v>
      </c>
      <c r="Z4">
        <f t="shared" ref="Z4:Z26" si="23">M4/M$2*100</f>
        <v>101.7188762927745</v>
      </c>
      <c r="AA4">
        <f t="shared" ref="AA4:AA26" si="24">N4/N$2*100</f>
        <v>100</v>
      </c>
      <c r="AB4" s="6">
        <f t="shared" si="7"/>
        <v>0.21964022869153052</v>
      </c>
      <c r="AC4" s="6">
        <f t="shared" si="7"/>
        <v>9.8693758338223136E-2</v>
      </c>
      <c r="AD4" s="6">
        <f t="shared" si="7"/>
        <v>0.11105133239810495</v>
      </c>
      <c r="AE4" s="6">
        <f t="shared" si="7"/>
        <v>5.4066460867320164E-2</v>
      </c>
      <c r="AF4" s="6">
        <f t="shared" si="7"/>
        <v>0.12669894997321463</v>
      </c>
      <c r="AG4" s="6">
        <f t="shared" si="7"/>
        <v>6.7062114542050591E-2</v>
      </c>
      <c r="AH4" s="6">
        <f t="shared" si="7"/>
        <v>8.2410773228323533E-2</v>
      </c>
      <c r="AI4" s="6">
        <f t="shared" si="7"/>
        <v>5.6703610271186998E-2</v>
      </c>
      <c r="AJ4" s="6">
        <f t="shared" si="7"/>
        <v>3.2503570395567748E-2</v>
      </c>
      <c r="AK4" s="6">
        <f t="shared" si="7"/>
        <v>5.5704490563240887E-2</v>
      </c>
      <c r="AL4" s="6">
        <f t="shared" si="7"/>
        <v>4.0688842349974044E-3</v>
      </c>
      <c r="AM4" s="6">
        <f t="shared" si="7"/>
        <v>4.7639114020580603E-2</v>
      </c>
      <c r="AN4" s="6">
        <f t="shared" ref="AN4:AN26" si="25">BA4/$BB4</f>
        <v>4.3756712475658766E-2</v>
      </c>
      <c r="AO4">
        <f t="shared" ref="AO4:AO26" si="26">AO3*(O4/O3)</f>
        <v>23.448753939398095</v>
      </c>
      <c r="AP4">
        <f t="shared" ref="AP4:AP26" si="27">AP3*(P4/P3)</f>
        <v>10.53652907035355</v>
      </c>
      <c r="AQ4">
        <f t="shared" ref="AQ4:AQ26" si="28">AQ3*(Q4/Q3)</f>
        <v>11.855821602255887</v>
      </c>
      <c r="AR4">
        <f t="shared" ref="AR4:AR26" si="29">AR3*(R4/R3)</f>
        <v>5.7721262849002555</v>
      </c>
      <c r="AS4">
        <f t="shared" ref="AS4:AS26" si="30">AS3*(S4/S3)</f>
        <v>13.526358627473874</v>
      </c>
      <c r="AT4">
        <f t="shared" ref="AT4:AT26" si="31">AT3*(T4/T3)</f>
        <v>7.1595400893557377</v>
      </c>
      <c r="AU4">
        <f t="shared" ref="AU4:AU26" si="32">AU3*(U4/U3)</f>
        <v>8.7981603137941473</v>
      </c>
      <c r="AV4">
        <f t="shared" ref="AV4:AV26" si="33">AV3*(V4/V3)</f>
        <v>6.0536679125023234</v>
      </c>
      <c r="AW4">
        <f t="shared" ref="AW4:AW26" si="34">AW3*(W4/W3)</f>
        <v>3.4700757183602504</v>
      </c>
      <c r="AX4">
        <f t="shared" ref="AX4:AX26" si="35">AX3*(X4/X3)</f>
        <v>5.9470020602256222</v>
      </c>
      <c r="AY4">
        <f t="shared" ref="AY4:AY26" si="36">AY3*(Y4/Y3)</f>
        <v>0.43439339779757424</v>
      </c>
      <c r="AZ4">
        <f t="shared" ref="AZ4:AZ26" si="37">AZ3*(Z4/Z3)</f>
        <v>5.0859438146387239</v>
      </c>
      <c r="BA4">
        <f t="shared" ref="BA4:BA26" si="38">BA3*(AA4/AA3)</f>
        <v>4.6714592775247734</v>
      </c>
      <c r="BB4" s="39">
        <f t="shared" si="11"/>
        <v>106.75983210858082</v>
      </c>
      <c r="BC4" s="39">
        <v>106.75983200383961</v>
      </c>
      <c r="BD4" s="18">
        <f t="shared" ref="BD4:BD45" si="39">SUM(BE4:BQ4)</f>
        <v>12010.481112215341</v>
      </c>
      <c r="BE4" s="17">
        <f>BE3*(B4/B3)</f>
        <v>2637.9848181822858</v>
      </c>
      <c r="BF4" s="17">
        <f>BF3*(C4/C3)</f>
        <v>1185.3595204147746</v>
      </c>
      <c r="BG4" s="17">
        <f>BG3*(D4/D3)</f>
        <v>1333.7799302537869</v>
      </c>
      <c r="BH4" s="17">
        <f>BH3*(E4/E3)</f>
        <v>649.36420705127887</v>
      </c>
      <c r="BI4" s="17">
        <f>BI3*(F4/F3)</f>
        <v>1521.7153455908112</v>
      </c>
      <c r="BJ4" s="17">
        <f>BJ3*(G4/G3)</f>
        <v>805.44826005252048</v>
      </c>
      <c r="BK4" s="17">
        <f>BK3*(H4/H3)</f>
        <v>989.79303530184166</v>
      </c>
      <c r="BL4" s="17">
        <f>BL3*(I4/I3)</f>
        <v>681.03764015651154</v>
      </c>
      <c r="BM4" s="17">
        <f>BM3*(J4/J3)</f>
        <v>390.38351831552808</v>
      </c>
      <c r="BN4" s="17">
        <f>BN3*(K4/K3)</f>
        <v>669.03773177538255</v>
      </c>
      <c r="BO4" s="17">
        <f>BO3*(L4/L3)</f>
        <v>48.869257252227115</v>
      </c>
      <c r="BP4" s="17">
        <f>BP3*(M4/M3)</f>
        <v>572.16867914685656</v>
      </c>
      <c r="BQ4" s="17">
        <f>BQ3*(N4/N3)</f>
        <v>525.53916872153695</v>
      </c>
    </row>
    <row r="5" spans="1:69" x14ac:dyDescent="0.25">
      <c r="A5" s="33">
        <v>44714</v>
      </c>
      <c r="B5" s="17">
        <v>89.900001525878906</v>
      </c>
      <c r="C5" s="17">
        <v>22.75</v>
      </c>
      <c r="D5" s="17">
        <v>17.698984146118161</v>
      </c>
      <c r="E5" s="17">
        <v>11.47999954223633</v>
      </c>
      <c r="F5" s="17">
        <v>48.560001373291023</v>
      </c>
      <c r="G5" s="17">
        <v>9.3999996185302734</v>
      </c>
      <c r="H5" s="17">
        <v>5.179999828338623</v>
      </c>
      <c r="I5" s="17">
        <v>19.110000610351559</v>
      </c>
      <c r="J5" s="17">
        <v>16.64999961853027</v>
      </c>
      <c r="K5" s="17">
        <v>24.360000610351559</v>
      </c>
      <c r="L5" s="17">
        <v>3.7999999523162842</v>
      </c>
      <c r="M5" s="17">
        <v>36.447772979736328</v>
      </c>
      <c r="N5">
        <v>1</v>
      </c>
      <c r="O5">
        <f t="shared" si="12"/>
        <v>103.75072122650725</v>
      </c>
      <c r="P5">
        <f t="shared" si="13"/>
        <v>102.80163064955093</v>
      </c>
      <c r="Q5">
        <f t="shared" si="14"/>
        <v>101.35900265528515</v>
      </c>
      <c r="R5">
        <f t="shared" si="15"/>
        <v>98.625422711622136</v>
      </c>
      <c r="S5">
        <f t="shared" si="16"/>
        <v>98.479010385089467</v>
      </c>
      <c r="T5">
        <f t="shared" si="17"/>
        <v>99.893727640340131</v>
      </c>
      <c r="U5">
        <f t="shared" si="18"/>
        <v>98.106053456513848</v>
      </c>
      <c r="V5">
        <f t="shared" si="19"/>
        <v>99.427686228237789</v>
      </c>
      <c r="W5">
        <f t="shared" si="20"/>
        <v>100.66504653515264</v>
      </c>
      <c r="X5">
        <f t="shared" si="21"/>
        <v>108.6529907558247</v>
      </c>
      <c r="Y5">
        <f t="shared" si="22"/>
        <v>98.958334303461029</v>
      </c>
      <c r="Z5">
        <f t="shared" si="23"/>
        <v>101.80205838110415</v>
      </c>
      <c r="AA5">
        <f t="shared" si="24"/>
        <v>100</v>
      </c>
      <c r="AB5" s="6">
        <f t="shared" si="7"/>
        <v>0.22247223920908774</v>
      </c>
      <c r="AC5" s="6">
        <f t="shared" si="7"/>
        <v>9.8379885122378649E-2</v>
      </c>
      <c r="AD5" s="6">
        <f t="shared" si="7"/>
        <v>0.10942808253384516</v>
      </c>
      <c r="AE5" s="6">
        <f t="shared" si="7"/>
        <v>5.4320182851657968E-2</v>
      </c>
      <c r="AF5" s="6">
        <f t="shared" si="7"/>
        <v>0.12542054250337825</v>
      </c>
      <c r="AG5" s="6">
        <f t="shared" si="7"/>
        <v>6.4279159887381448E-2</v>
      </c>
      <c r="AH5" s="6">
        <f t="shared" si="7"/>
        <v>8.273058364215706E-2</v>
      </c>
      <c r="AI5" s="6">
        <f t="shared" si="7"/>
        <v>5.7733715084465835E-2</v>
      </c>
      <c r="AJ5" s="6">
        <f t="shared" si="7"/>
        <v>3.2707632041608946E-2</v>
      </c>
      <c r="AK5" s="6">
        <f t="shared" si="7"/>
        <v>5.7480978615403307E-2</v>
      </c>
      <c r="AL5" s="6">
        <f t="shared" si="7"/>
        <v>4.1433797532206065E-3</v>
      </c>
      <c r="AM5" s="6">
        <f t="shared" si="7"/>
        <v>4.7401098908301034E-2</v>
      </c>
      <c r="AN5" s="6">
        <f t="shared" si="25"/>
        <v>4.3502519847114056E-2</v>
      </c>
      <c r="AO5">
        <f t="shared" si="26"/>
        <v>23.889880620649805</v>
      </c>
      <c r="AP5">
        <f t="shared" si="27"/>
        <v>10.564390952338027</v>
      </c>
      <c r="AQ5">
        <f t="shared" si="28"/>
        <v>11.750786693989399</v>
      </c>
      <c r="AR5">
        <f t="shared" si="29"/>
        <v>5.8330993935757887</v>
      </c>
      <c r="AS5">
        <f t="shared" si="30"/>
        <v>13.468115385699083</v>
      </c>
      <c r="AT5">
        <f t="shared" si="31"/>
        <v>6.9025306778252444</v>
      </c>
      <c r="AU5">
        <f t="shared" si="32"/>
        <v>8.8839118710460703</v>
      </c>
      <c r="AV5">
        <f t="shared" si="33"/>
        <v>6.1996569372335282</v>
      </c>
      <c r="AW5">
        <f t="shared" si="34"/>
        <v>3.5122648454300252</v>
      </c>
      <c r="AX5">
        <f t="shared" si="35"/>
        <v>6.1725171732078969</v>
      </c>
      <c r="AY5">
        <f t="shared" si="36"/>
        <v>0.44493123286914044</v>
      </c>
      <c r="AZ5">
        <f t="shared" si="37"/>
        <v>5.0901029190552061</v>
      </c>
      <c r="BA5">
        <f t="shared" si="38"/>
        <v>4.6714592775247734</v>
      </c>
      <c r="BB5" s="39">
        <f t="shared" si="11"/>
        <v>107.38364798044398</v>
      </c>
      <c r="BC5" s="39">
        <v>107.3836479175993</v>
      </c>
      <c r="BD5" s="18">
        <f t="shared" si="39"/>
        <v>12080.660397799951</v>
      </c>
      <c r="BE5" s="17">
        <f>BE4*(B5/B4)</f>
        <v>2687.6115698231029</v>
      </c>
      <c r="BF5" s="17">
        <f>BF4*(C5/C4)</f>
        <v>1188.4939821380278</v>
      </c>
      <c r="BG5" s="17">
        <f>BG4*(D5/D4)</f>
        <v>1321.963503073807</v>
      </c>
      <c r="BH5" s="17">
        <f>BH4*(E5/E4)</f>
        <v>656.22368177727617</v>
      </c>
      <c r="BI5" s="17">
        <f>BI4*(F5/F4)</f>
        <v>1515.1629808911473</v>
      </c>
      <c r="BJ5" s="17">
        <f>BJ4*(G5/G4)</f>
        <v>776.53470125534</v>
      </c>
      <c r="BK5" s="17">
        <f>BK4*(H5/H4)</f>
        <v>999.44008549268301</v>
      </c>
      <c r="BL5" s="17">
        <f>BL4*(I5/I4)</f>
        <v>697.46140543877209</v>
      </c>
      <c r="BM5" s="17">
        <f>BM4*(J5/J4)</f>
        <v>395.12979511087775</v>
      </c>
      <c r="BN5" s="17">
        <f>BN4*(K5/K4)</f>
        <v>694.4081819858884</v>
      </c>
      <c r="BO5" s="17">
        <f>BO4*(L5/L4)</f>
        <v>50.054763697778313</v>
      </c>
      <c r="BP5" s="17">
        <f>BP4*(M5/M4)</f>
        <v>572.63657839371092</v>
      </c>
      <c r="BQ5" s="17">
        <f>BQ4*(N5/N4)</f>
        <v>525.53916872153695</v>
      </c>
    </row>
    <row r="6" spans="1:69" x14ac:dyDescent="0.25">
      <c r="A6" s="33">
        <v>44715</v>
      </c>
      <c r="B6" s="17">
        <v>88.459999084472656</v>
      </c>
      <c r="C6" s="17">
        <v>22.20000076293945</v>
      </c>
      <c r="D6" s="17">
        <v>16.6805534362793</v>
      </c>
      <c r="E6" s="17">
        <v>11.329999923706049</v>
      </c>
      <c r="F6" s="17">
        <v>48.599998474121087</v>
      </c>
      <c r="G6" s="17">
        <v>9.3599996566772461</v>
      </c>
      <c r="H6" s="17">
        <v>5.179999828338623</v>
      </c>
      <c r="I6" s="17">
        <v>18.920000076293949</v>
      </c>
      <c r="J6" s="17">
        <v>15.72000026702881</v>
      </c>
      <c r="K6" s="17">
        <v>24.379999160766602</v>
      </c>
      <c r="L6" s="17">
        <v>3.589999914169312</v>
      </c>
      <c r="M6" s="17">
        <v>35.941551208496087</v>
      </c>
      <c r="N6">
        <v>1</v>
      </c>
      <c r="O6">
        <f t="shared" si="12"/>
        <v>102.08886038859812</v>
      </c>
      <c r="P6">
        <f t="shared" si="13"/>
        <v>100.31631994951428</v>
      </c>
      <c r="Q6">
        <f t="shared" si="14"/>
        <v>95.526627182740214</v>
      </c>
      <c r="R6">
        <f t="shared" si="15"/>
        <v>97.336766233047996</v>
      </c>
      <c r="S6">
        <f t="shared" si="16"/>
        <v>98.560123951741545</v>
      </c>
      <c r="T6">
        <f t="shared" si="17"/>
        <v>99.468648336390629</v>
      </c>
      <c r="U6">
        <f t="shared" si="18"/>
        <v>98.106053456513848</v>
      </c>
      <c r="V6">
        <f t="shared" si="19"/>
        <v>98.439129824255019</v>
      </c>
      <c r="W6">
        <f t="shared" si="20"/>
        <v>95.042317998128198</v>
      </c>
      <c r="X6">
        <f t="shared" si="21"/>
        <v>108.7421903559451</v>
      </c>
      <c r="Y6">
        <f t="shared" si="22"/>
        <v>93.489583187814176</v>
      </c>
      <c r="Z6">
        <f t="shared" si="23"/>
        <v>100.3881333564329</v>
      </c>
      <c r="AA6">
        <f t="shared" si="24"/>
        <v>100</v>
      </c>
      <c r="AB6" s="6">
        <f t="shared" si="7"/>
        <v>0.22254955380683022</v>
      </c>
      <c r="AC6" s="6">
        <f t="shared" si="7"/>
        <v>9.7598146475299005E-2</v>
      </c>
      <c r="AD6" s="6">
        <f t="shared" si="7"/>
        <v>0.10484665400275812</v>
      </c>
      <c r="AE6" s="6">
        <f t="shared" si="7"/>
        <v>5.4502061542065043E-2</v>
      </c>
      <c r="AF6" s="6">
        <f t="shared" si="7"/>
        <v>0.12761152852385038</v>
      </c>
      <c r="AG6" s="6">
        <f t="shared" si="7"/>
        <v>6.5070157697190281E-2</v>
      </c>
      <c r="AH6" s="6">
        <f t="shared" si="7"/>
        <v>8.4106538328271585E-2</v>
      </c>
      <c r="AI6" s="6">
        <f t="shared" si="7"/>
        <v>5.8110365618774557E-2</v>
      </c>
      <c r="AJ6" s="6">
        <f t="shared" si="7"/>
        <v>3.1394321028620747E-2</v>
      </c>
      <c r="AK6" s="6">
        <f t="shared" si="7"/>
        <v>5.8484962435193952E-2</v>
      </c>
      <c r="AL6" s="6">
        <f t="shared" si="7"/>
        <v>3.9795068532376618E-3</v>
      </c>
      <c r="AM6" s="6">
        <f t="shared" si="7"/>
        <v>4.7520160647723048E-2</v>
      </c>
      <c r="AN6" s="6">
        <f t="shared" si="25"/>
        <v>4.4226043040185369E-2</v>
      </c>
      <c r="AO6">
        <f t="shared" si="26"/>
        <v>23.507216707026437</v>
      </c>
      <c r="AP6">
        <f t="shared" si="27"/>
        <v>10.308988448434937</v>
      </c>
      <c r="AQ6">
        <f t="shared" si="28"/>
        <v>11.074625738359103</v>
      </c>
      <c r="AR6">
        <f t="shared" si="29"/>
        <v>5.7568831288741666</v>
      </c>
      <c r="AS6">
        <f t="shared" si="30"/>
        <v>13.479208580794605</v>
      </c>
      <c r="AT6">
        <f t="shared" si="31"/>
        <v>6.8731582336755563</v>
      </c>
      <c r="AU6">
        <f t="shared" si="32"/>
        <v>8.8839118710460703</v>
      </c>
      <c r="AV6">
        <f t="shared" si="33"/>
        <v>6.1380170580380105</v>
      </c>
      <c r="AW6">
        <f t="shared" si="34"/>
        <v>3.3160844188001035</v>
      </c>
      <c r="AX6">
        <f t="shared" si="35"/>
        <v>6.1775845538640235</v>
      </c>
      <c r="AY6">
        <f t="shared" si="36"/>
        <v>0.42034292311972965</v>
      </c>
      <c r="AZ6">
        <f t="shared" si="37"/>
        <v>5.0194066678216442</v>
      </c>
      <c r="BA6">
        <f t="shared" si="38"/>
        <v>4.6714592775247734</v>
      </c>
      <c r="BB6" s="39">
        <f t="shared" si="11"/>
        <v>105.62688760737916</v>
      </c>
      <c r="BC6" s="39">
        <v>105.62688670442211</v>
      </c>
      <c r="BD6" s="18">
        <f t="shared" si="39"/>
        <v>11883.024855830157</v>
      </c>
      <c r="BE6" s="17">
        <f>BE5*(B6/B5)</f>
        <v>2644.5618795404739</v>
      </c>
      <c r="BF6" s="17">
        <f>BF5*(C6/C5)</f>
        <v>1159.7612004489301</v>
      </c>
      <c r="BG6" s="17">
        <f>BG5*(D6/D5)</f>
        <v>1245.8953955653992</v>
      </c>
      <c r="BH6" s="17">
        <f>BH5*(E6/E5)</f>
        <v>647.64935199834372</v>
      </c>
      <c r="BI6" s="17">
        <f>BI5*(F6/F5)</f>
        <v>1516.4109653393937</v>
      </c>
      <c r="BJ6" s="17">
        <f>BJ5*(G6/G5)</f>
        <v>773.23030128850019</v>
      </c>
      <c r="BK6" s="17">
        <f>BK5*(H6/H5)</f>
        <v>999.44008549268301</v>
      </c>
      <c r="BL6" s="17">
        <f>BL5*(I6/I5)</f>
        <v>690.52691902927643</v>
      </c>
      <c r="BM6" s="17">
        <f>BM5*(J6/J5)</f>
        <v>373.0594971150116</v>
      </c>
      <c r="BN6" s="17">
        <f>BN5*(K6/K5)</f>
        <v>694.97826230970259</v>
      </c>
      <c r="BO6" s="17">
        <f>BO5*(L6/L5)</f>
        <v>47.288578850969607</v>
      </c>
      <c r="BP6" s="17">
        <f>BP5*(M6/M5)</f>
        <v>564.68325012993523</v>
      </c>
      <c r="BQ6" s="17">
        <f>BQ5*(N6/N5)</f>
        <v>525.53916872153695</v>
      </c>
    </row>
    <row r="7" spans="1:69" x14ac:dyDescent="0.25">
      <c r="A7" s="33">
        <v>44718</v>
      </c>
      <c r="B7" s="17">
        <v>88.550003051757813</v>
      </c>
      <c r="C7" s="17">
        <v>22.239999771118161</v>
      </c>
      <c r="D7" s="17">
        <v>16.324594497680661</v>
      </c>
      <c r="E7" s="17">
        <v>10.989999771118161</v>
      </c>
      <c r="F7" s="17">
        <v>46.860000610351563</v>
      </c>
      <c r="G7" s="17">
        <v>8.9600000381469727</v>
      </c>
      <c r="H7" s="17">
        <v>5.0900001525878906</v>
      </c>
      <c r="I7" s="17">
        <v>18.60000038146973</v>
      </c>
      <c r="J7" s="17">
        <v>15.170000076293951</v>
      </c>
      <c r="K7" s="17">
        <v>23.829999923706051</v>
      </c>
      <c r="L7" s="17">
        <v>3.4000000953674321</v>
      </c>
      <c r="M7" s="17">
        <v>35.494888305664063</v>
      </c>
      <c r="N7">
        <v>1</v>
      </c>
      <c r="O7">
        <f t="shared" si="12"/>
        <v>102.19273109338775</v>
      </c>
      <c r="P7">
        <f t="shared" si="13"/>
        <v>100.49706558754225</v>
      </c>
      <c r="Q7">
        <f t="shared" si="14"/>
        <v>93.488112276758713</v>
      </c>
      <c r="R7">
        <f t="shared" si="15"/>
        <v>94.415802808996816</v>
      </c>
      <c r="S7">
        <f t="shared" si="16"/>
        <v>95.031432377394921</v>
      </c>
      <c r="T7">
        <f t="shared" si="17"/>
        <v>95.217855296895749</v>
      </c>
      <c r="U7">
        <f t="shared" si="18"/>
        <v>96.401514210785308</v>
      </c>
      <c r="V7">
        <f t="shared" si="19"/>
        <v>96.774198990454863</v>
      </c>
      <c r="W7">
        <f t="shared" si="20"/>
        <v>91.717044961301866</v>
      </c>
      <c r="X7">
        <f t="shared" si="21"/>
        <v>106.28902695189097</v>
      </c>
      <c r="Y7">
        <f t="shared" si="22"/>
        <v>88.541671129254112</v>
      </c>
      <c r="Z7">
        <f t="shared" si="23"/>
        <v>99.140561853612724</v>
      </c>
      <c r="AA7">
        <f t="shared" si="24"/>
        <v>100</v>
      </c>
      <c r="AB7" s="6">
        <f t="shared" si="7"/>
        <v>0.22650962364631605</v>
      </c>
      <c r="AC7" s="6">
        <f t="shared" si="7"/>
        <v>9.94126474432762E-2</v>
      </c>
      <c r="AD7" s="6">
        <f t="shared" si="7"/>
        <v>0.10432894178617384</v>
      </c>
      <c r="AE7" s="6">
        <f t="shared" si="7"/>
        <v>5.3752539482198679E-2</v>
      </c>
      <c r="AF7" s="6">
        <f t="shared" si="7"/>
        <v>0.12510487277240964</v>
      </c>
      <c r="AG7" s="6">
        <f t="shared" si="7"/>
        <v>6.3333329300410648E-2</v>
      </c>
      <c r="AH7" s="6">
        <f t="shared" si="7"/>
        <v>8.4030333892912007E-2</v>
      </c>
      <c r="AI7" s="6">
        <f t="shared" si="7"/>
        <v>5.8084961773603706E-2</v>
      </c>
      <c r="AJ7" s="6">
        <f t="shared" si="7"/>
        <v>3.0803666261926217E-2</v>
      </c>
      <c r="AK7" s="6">
        <f t="shared" si="7"/>
        <v>5.812364620030315E-2</v>
      </c>
      <c r="AL7" s="6">
        <f t="shared" si="7"/>
        <v>3.8320576020754483E-3</v>
      </c>
      <c r="AM7" s="6">
        <f t="shared" si="7"/>
        <v>4.7716126107740758E-2</v>
      </c>
      <c r="AN7" s="6">
        <f t="shared" si="25"/>
        <v>4.4967253730653529E-2</v>
      </c>
      <c r="AO7">
        <f t="shared" si="26"/>
        <v>23.531134215339364</v>
      </c>
      <c r="AP7">
        <f t="shared" si="27"/>
        <v>10.327562741186835</v>
      </c>
      <c r="AQ7">
        <f t="shared" si="28"/>
        <v>10.838295928424284</v>
      </c>
      <c r="AR7">
        <f t="shared" si="29"/>
        <v>5.5841257453412272</v>
      </c>
      <c r="AS7">
        <f t="shared" si="30"/>
        <v>12.996620208937447</v>
      </c>
      <c r="AT7">
        <f t="shared" si="31"/>
        <v>6.5794337921786861</v>
      </c>
      <c r="AU7">
        <f t="shared" si="32"/>
        <v>8.7295587408745057</v>
      </c>
      <c r="AV7">
        <f t="shared" si="33"/>
        <v>6.0342029154651984</v>
      </c>
      <c r="AW7">
        <f t="shared" si="34"/>
        <v>3.2000636152471738</v>
      </c>
      <c r="AX7">
        <f t="shared" si="35"/>
        <v>6.0382216782093785</v>
      </c>
      <c r="AY7">
        <f t="shared" si="36"/>
        <v>0.39809638241308987</v>
      </c>
      <c r="AZ7">
        <f t="shared" si="37"/>
        <v>4.9570280926806349</v>
      </c>
      <c r="BA7">
        <f t="shared" si="38"/>
        <v>4.6714592775247734</v>
      </c>
      <c r="BB7" s="39">
        <f t="shared" si="11"/>
        <v>103.88580333382261</v>
      </c>
      <c r="BC7" s="39">
        <v>103.88580316541071</v>
      </c>
      <c r="BD7" s="18">
        <f t="shared" si="39"/>
        <v>11687.152875055042</v>
      </c>
      <c r="BE7" s="17">
        <f>BE6*(B7/B6)</f>
        <v>2647.2525992256778</v>
      </c>
      <c r="BF7" s="17">
        <f>BF6*(C7/C6)</f>
        <v>1161.8508083835188</v>
      </c>
      <c r="BG7" s="17">
        <f>BG6*(D7/D6)</f>
        <v>1219.308291947732</v>
      </c>
      <c r="BH7" s="17">
        <f>BH6*(E7/E6)</f>
        <v>628.21414635088809</v>
      </c>
      <c r="BI7" s="17">
        <f>BI6*(F7/F6)</f>
        <v>1462.1197735054634</v>
      </c>
      <c r="BJ7" s="17">
        <f>BJ6*(G7/G6)</f>
        <v>740.1863016201022</v>
      </c>
      <c r="BK7" s="17">
        <f>BK6*(H7/H6)</f>
        <v>982.07535834838211</v>
      </c>
      <c r="BL7" s="17">
        <f>BL6*(I7/I6)</f>
        <v>678.84782798983497</v>
      </c>
      <c r="BM7" s="17">
        <f>BM6*(J7/J6)</f>
        <v>360.00715671530702</v>
      </c>
      <c r="BN7" s="17">
        <f>BN6*(K7/K6)</f>
        <v>679.2999387985551</v>
      </c>
      <c r="BO7" s="17">
        <f>BO6*(L7/L6)</f>
        <v>44.785843021472623</v>
      </c>
      <c r="BP7" s="17">
        <f>BP6*(M7/M6)</f>
        <v>557.66566042657155</v>
      </c>
      <c r="BQ7" s="17">
        <f>BQ6*(N7/N6)</f>
        <v>525.53916872153695</v>
      </c>
    </row>
    <row r="8" spans="1:69" x14ac:dyDescent="0.25">
      <c r="A8" s="33">
        <v>44719</v>
      </c>
      <c r="B8" s="17">
        <v>90.620002746582031</v>
      </c>
      <c r="C8" s="17">
        <v>22.229999542236332</v>
      </c>
      <c r="D8" s="17">
        <v>16.364145278930661</v>
      </c>
      <c r="E8" s="17">
        <v>10.760000228881839</v>
      </c>
      <c r="F8" s="17">
        <v>46.860000610351563</v>
      </c>
      <c r="G8" s="17">
        <v>8.9200000762939453</v>
      </c>
      <c r="H8" s="17">
        <v>5</v>
      </c>
      <c r="I8" s="17">
        <v>18.45999908447266</v>
      </c>
      <c r="J8" s="17">
        <v>15.180000305175779</v>
      </c>
      <c r="K8" s="17">
        <v>23.219999313354489</v>
      </c>
      <c r="L8" s="17">
        <v>3.2899999618530269</v>
      </c>
      <c r="M8" s="17">
        <v>35.246742248535163</v>
      </c>
      <c r="N8">
        <v>1</v>
      </c>
      <c r="O8">
        <f t="shared" si="12"/>
        <v>104.58165164546183</v>
      </c>
      <c r="P8">
        <f t="shared" si="13"/>
        <v>100.45187702332595</v>
      </c>
      <c r="Q8">
        <f t="shared" si="14"/>
        <v>93.714612719306245</v>
      </c>
      <c r="R8">
        <f t="shared" si="15"/>
        <v>92.43986178277288</v>
      </c>
      <c r="S8">
        <f t="shared" si="16"/>
        <v>95.031432377394921</v>
      </c>
      <c r="T8">
        <f t="shared" si="17"/>
        <v>94.792775992946261</v>
      </c>
      <c r="U8">
        <f t="shared" si="18"/>
        <v>94.696965934050354</v>
      </c>
      <c r="V8">
        <f t="shared" si="19"/>
        <v>96.045784307839369</v>
      </c>
      <c r="W8">
        <f t="shared" si="20"/>
        <v>91.77750583390339</v>
      </c>
      <c r="X8">
        <f t="shared" si="21"/>
        <v>103.56823922541565</v>
      </c>
      <c r="Y8">
        <f t="shared" si="22"/>
        <v>85.677084254954622</v>
      </c>
      <c r="Z8">
        <f t="shared" si="23"/>
        <v>98.447466574268176</v>
      </c>
      <c r="AA8">
        <f t="shared" si="24"/>
        <v>100</v>
      </c>
      <c r="AB8" s="6">
        <f t="shared" si="7"/>
        <v>0.23174734068250022</v>
      </c>
      <c r="AC8" s="6">
        <f t="shared" si="7"/>
        <v>9.9343378422221684E-2</v>
      </c>
      <c r="AD8" s="6">
        <f t="shared" si="7"/>
        <v>0.10455584996023946</v>
      </c>
      <c r="AE8" s="6">
        <f t="shared" si="7"/>
        <v>5.2614590465081025E-2</v>
      </c>
      <c r="AF8" s="6">
        <f t="shared" si="7"/>
        <v>0.12507394142189809</v>
      </c>
      <c r="AG8" s="6">
        <f t="shared" si="7"/>
        <v>6.3035002653216404E-2</v>
      </c>
      <c r="AH8" s="6">
        <f t="shared" si="7"/>
        <v>8.2524121248950602E-2</v>
      </c>
      <c r="AI8" s="6">
        <f t="shared" si="7"/>
        <v>5.7633506068933617E-2</v>
      </c>
      <c r="AJ8" s="6">
        <f t="shared" si="7"/>
        <v>3.0816351350580397E-2</v>
      </c>
      <c r="AK8" s="6">
        <f t="shared" si="7"/>
        <v>5.6621793615442194E-2</v>
      </c>
      <c r="AL8" s="6">
        <f t="shared" si="7"/>
        <v>3.7071623229043738E-3</v>
      </c>
      <c r="AM8" s="6">
        <f t="shared" si="7"/>
        <v>4.7370825912789238E-2</v>
      </c>
      <c r="AN8" s="6">
        <f t="shared" si="25"/>
        <v>4.4956135875242609E-2</v>
      </c>
      <c r="AO8">
        <f t="shared" si="26"/>
        <v>24.081212577461489</v>
      </c>
      <c r="AP8">
        <f t="shared" si="27"/>
        <v>10.322918946570548</v>
      </c>
      <c r="AQ8">
        <f t="shared" si="28"/>
        <v>10.864554655490906</v>
      </c>
      <c r="AR8">
        <f t="shared" si="29"/>
        <v>5.4672607415225905</v>
      </c>
      <c r="AS8">
        <f t="shared" si="30"/>
        <v>12.996620208937447</v>
      </c>
      <c r="AT8">
        <f t="shared" si="31"/>
        <v>6.5500613480289989</v>
      </c>
      <c r="AU8">
        <f t="shared" si="32"/>
        <v>8.5752047929076856</v>
      </c>
      <c r="AV8">
        <f t="shared" si="33"/>
        <v>5.9887837640037684</v>
      </c>
      <c r="AW8">
        <f t="shared" si="34"/>
        <v>3.2021731319530362</v>
      </c>
      <c r="AX8">
        <f t="shared" si="35"/>
        <v>5.8836552106920372</v>
      </c>
      <c r="AY8">
        <f t="shared" si="36"/>
        <v>0.3852167782987525</v>
      </c>
      <c r="AZ8">
        <f t="shared" si="37"/>
        <v>4.9223733287134079</v>
      </c>
      <c r="BA8">
        <f t="shared" si="38"/>
        <v>4.6714592775247734</v>
      </c>
      <c r="BB8" s="39">
        <f t="shared" si="11"/>
        <v>103.91149476210545</v>
      </c>
      <c r="BC8" s="39">
        <v>103.91149395716231</v>
      </c>
      <c r="BD8" s="18">
        <f t="shared" si="39"/>
        <v>11690.043160736863</v>
      </c>
      <c r="BE8" s="17">
        <f>BE7*(B8/B7)</f>
        <v>2709.1364149644169</v>
      </c>
      <c r="BF8" s="17">
        <f>BF7*(C8/C7)</f>
        <v>1161.3283814891865</v>
      </c>
      <c r="BG8" s="17">
        <f>BG7*(D8/D7)</f>
        <v>1222.2623987427269</v>
      </c>
      <c r="BH8" s="17">
        <f>BH7*(E8/E7)</f>
        <v>615.06683342129145</v>
      </c>
      <c r="BI8" s="17">
        <f>BI7*(F8/F7)</f>
        <v>1462.1197735054634</v>
      </c>
      <c r="BJ8" s="17">
        <f>BJ7*(G8/G7)</f>
        <v>736.88190165326239</v>
      </c>
      <c r="BK8" s="17">
        <f>BK7*(H8/H7)</f>
        <v>964.71053920211489</v>
      </c>
      <c r="BL8" s="17">
        <f>BL7*(I8/I7)</f>
        <v>673.73817345042403</v>
      </c>
      <c r="BM8" s="17">
        <f>BM7*(J8/J7)</f>
        <v>360.24447734471659</v>
      </c>
      <c r="BN8" s="17">
        <f>BN7*(K8/K7)</f>
        <v>661.91121120285425</v>
      </c>
      <c r="BO8" s="17">
        <f>BO7*(L8/L7)</f>
        <v>43.336887558609675</v>
      </c>
      <c r="BP8" s="17">
        <f>BP7*(M8/M7)</f>
        <v>553.76699948025851</v>
      </c>
      <c r="BQ8" s="17">
        <f>BQ7*(N8/N7)</f>
        <v>525.53916872153695</v>
      </c>
    </row>
    <row r="9" spans="1:69" x14ac:dyDescent="0.25">
      <c r="A9" s="33">
        <v>44720</v>
      </c>
      <c r="B9" s="17">
        <v>87.5</v>
      </c>
      <c r="C9" s="17">
        <v>21.940000534057621</v>
      </c>
      <c r="D9" s="17">
        <v>15.503915786743161</v>
      </c>
      <c r="E9" s="17">
        <v>10.670000076293951</v>
      </c>
      <c r="F9" s="17">
        <v>46.790000915527337</v>
      </c>
      <c r="G9" s="17">
        <v>8.8100004196166992</v>
      </c>
      <c r="H9" s="17">
        <v>4.9000000953674316</v>
      </c>
      <c r="I9" s="17">
        <v>18.670000076293949</v>
      </c>
      <c r="J9" s="17">
        <v>14.920000076293951</v>
      </c>
      <c r="K9" s="17">
        <v>23.430000305175781</v>
      </c>
      <c r="L9" s="17">
        <v>3.220000028610229</v>
      </c>
      <c r="M9" s="17">
        <v>34.929111480712891</v>
      </c>
      <c r="N9">
        <v>1</v>
      </c>
      <c r="O9">
        <f t="shared" si="12"/>
        <v>100.98095609827224</v>
      </c>
      <c r="P9">
        <f t="shared" si="13"/>
        <v>99.141443136401818</v>
      </c>
      <c r="Q9">
        <f t="shared" si="14"/>
        <v>88.788228093897629</v>
      </c>
      <c r="R9">
        <f t="shared" si="15"/>
        <v>91.66666461839722</v>
      </c>
      <c r="S9">
        <f t="shared" si="16"/>
        <v>94.889473965562175</v>
      </c>
      <c r="T9">
        <f t="shared" si="17"/>
        <v>93.623810440757666</v>
      </c>
      <c r="U9">
        <f t="shared" si="18"/>
        <v>92.80302842157063</v>
      </c>
      <c r="V9">
        <f t="shared" si="19"/>
        <v>97.138401369877329</v>
      </c>
      <c r="W9">
        <f t="shared" si="20"/>
        <v>90.205557741459529</v>
      </c>
      <c r="X9">
        <f t="shared" si="21"/>
        <v>104.50490733918313</v>
      </c>
      <c r="Y9">
        <f t="shared" si="22"/>
        <v>83.854169286011455</v>
      </c>
      <c r="Z9">
        <f t="shared" si="23"/>
        <v>97.560293961898807</v>
      </c>
      <c r="AA9">
        <f t="shared" si="24"/>
        <v>100</v>
      </c>
      <c r="AB9" s="6">
        <f t="shared" si="7"/>
        <v>0.2277985590673659</v>
      </c>
      <c r="AC9" s="6">
        <f t="shared" si="7"/>
        <v>9.9813282125758573E-2</v>
      </c>
      <c r="AD9" s="6">
        <f t="shared" si="7"/>
        <v>0.10084366998148964</v>
      </c>
      <c r="AE9" s="6">
        <f t="shared" si="7"/>
        <v>5.3114190591103373E-2</v>
      </c>
      <c r="AF9" s="6">
        <f t="shared" si="7"/>
        <v>0.1271363769345171</v>
      </c>
      <c r="AG9" s="6">
        <f t="shared" si="7"/>
        <v>6.3378955522271643E-2</v>
      </c>
      <c r="AH9" s="6">
        <f t="shared" si="7"/>
        <v>8.2330210149697963E-2</v>
      </c>
      <c r="AI9" s="6">
        <f t="shared" si="7"/>
        <v>5.9338958044514285E-2</v>
      </c>
      <c r="AJ9" s="6">
        <f t="shared" si="7"/>
        <v>3.0834044401088962E-2</v>
      </c>
      <c r="AK9" s="6">
        <f t="shared" si="7"/>
        <v>5.8162885693788961E-2</v>
      </c>
      <c r="AL9" s="6">
        <f t="shared" si="7"/>
        <v>3.6936336369565201E-3</v>
      </c>
      <c r="AM9" s="6">
        <f t="shared" si="7"/>
        <v>4.7789418241903969E-2</v>
      </c>
      <c r="AN9" s="6">
        <f t="shared" si="25"/>
        <v>4.5765815609543077E-2</v>
      </c>
      <c r="AO9">
        <f t="shared" si="26"/>
        <v>23.252108107085171</v>
      </c>
      <c r="AP9">
        <f t="shared" si="27"/>
        <v>10.1882524455512</v>
      </c>
      <c r="AQ9">
        <f t="shared" si="28"/>
        <v>10.29342734179188</v>
      </c>
      <c r="AR9">
        <f t="shared" si="29"/>
        <v>5.4215307888731434</v>
      </c>
      <c r="AS9">
        <f t="shared" si="30"/>
        <v>12.977205795012512</v>
      </c>
      <c r="AT9">
        <f t="shared" si="31"/>
        <v>6.4692873016909358</v>
      </c>
      <c r="AU9">
        <f t="shared" si="32"/>
        <v>8.4037008606085823</v>
      </c>
      <c r="AV9">
        <f t="shared" si="33"/>
        <v>6.0569121818053642</v>
      </c>
      <c r="AW9">
        <f t="shared" si="34"/>
        <v>3.1473269046480765</v>
      </c>
      <c r="AX9">
        <f t="shared" si="35"/>
        <v>5.9368668156152644</v>
      </c>
      <c r="AY9">
        <f t="shared" si="36"/>
        <v>0.37702068435420105</v>
      </c>
      <c r="AZ9">
        <f t="shared" si="37"/>
        <v>4.8780146980949395</v>
      </c>
      <c r="BA9">
        <f t="shared" si="38"/>
        <v>4.6714592775247734</v>
      </c>
      <c r="BB9" s="39">
        <f t="shared" si="11"/>
        <v>102.07311320265605</v>
      </c>
      <c r="BC9" s="39">
        <v>102.0731127820393</v>
      </c>
      <c r="BD9" s="18">
        <f t="shared" si="39"/>
        <v>11483.225235298803</v>
      </c>
      <c r="BE9" s="17">
        <f>BE8*(B9/B8)</f>
        <v>2615.8621620470808</v>
      </c>
      <c r="BF9" s="17">
        <f>BF8*(C9/C8)</f>
        <v>1146.1784001245098</v>
      </c>
      <c r="BG9" s="17">
        <f>BG8*(D9/D8)</f>
        <v>1158.0105759515864</v>
      </c>
      <c r="BH9" s="17">
        <f>BH8*(E9/E8)</f>
        <v>609.92221374822861</v>
      </c>
      <c r="BI9" s="17">
        <f>BI8*(F9/F8)</f>
        <v>1459.9356519389084</v>
      </c>
      <c r="BJ9" s="17">
        <f>BJ8*(G9/G8)</f>
        <v>727.79482144023029</v>
      </c>
      <c r="BK9" s="17">
        <f>BK8*(H9/H8)</f>
        <v>945.41634681846585</v>
      </c>
      <c r="BL9" s="17">
        <f>BL8*(I9/I8)</f>
        <v>681.40262045310351</v>
      </c>
      <c r="BM9" s="17">
        <f>BM8*(J9/J8)</f>
        <v>354.0742767729086</v>
      </c>
      <c r="BN9" s="17">
        <f>BN8*(K9/K8)</f>
        <v>667.89751675671732</v>
      </c>
      <c r="BO9" s="17">
        <f>BO8*(L9/L8)</f>
        <v>42.414826989847633</v>
      </c>
      <c r="BP9" s="17">
        <f>BP8*(M9/M8)</f>
        <v>548.77665353568091</v>
      </c>
      <c r="BQ9" s="17">
        <f>BQ8*(N9/N8)</f>
        <v>525.53916872153695</v>
      </c>
    </row>
    <row r="10" spans="1:69" x14ac:dyDescent="0.25">
      <c r="A10" s="33">
        <v>44721</v>
      </c>
      <c r="B10" s="17">
        <v>84.540000915527344</v>
      </c>
      <c r="C10" s="17">
        <v>21.79000091552734</v>
      </c>
      <c r="D10" s="17">
        <v>15.760995864868161</v>
      </c>
      <c r="E10" s="17">
        <v>10.55000019073486</v>
      </c>
      <c r="F10" s="17">
        <v>46.020000457763672</v>
      </c>
      <c r="G10" s="17">
        <v>8.8299999237060547</v>
      </c>
      <c r="H10" s="17">
        <v>4.9800000190734863</v>
      </c>
      <c r="I10" s="17">
        <v>18.29000091552734</v>
      </c>
      <c r="J10" s="17">
        <v>14.989999771118161</v>
      </c>
      <c r="K10" s="17">
        <v>23.590000152587891</v>
      </c>
      <c r="L10" s="17">
        <v>3.0099999904632568</v>
      </c>
      <c r="M10" s="17">
        <v>34.879486083984382</v>
      </c>
      <c r="N10">
        <v>1</v>
      </c>
      <c r="O10">
        <f t="shared" si="12"/>
        <v>97.564915668557276</v>
      </c>
      <c r="P10">
        <f t="shared" si="13"/>
        <v>98.463631910831566</v>
      </c>
      <c r="Q10">
        <f t="shared" si="14"/>
        <v>90.260480970456527</v>
      </c>
      <c r="R10">
        <f t="shared" si="15"/>
        <v>90.635737796922271</v>
      </c>
      <c r="S10">
        <f t="shared" si="16"/>
        <v>93.327923699248984</v>
      </c>
      <c r="T10">
        <f t="shared" si="17"/>
        <v>93.836345025387402</v>
      </c>
      <c r="U10">
        <f t="shared" si="18"/>
        <v>94.318178431554415</v>
      </c>
      <c r="V10">
        <f t="shared" si="19"/>
        <v>95.161298485682238</v>
      </c>
      <c r="W10">
        <f t="shared" si="20"/>
        <v>90.628772317938171</v>
      </c>
      <c r="X10">
        <f t="shared" si="21"/>
        <v>105.21855518426628</v>
      </c>
      <c r="Y10">
        <f t="shared" si="22"/>
        <v>78.385418170364602</v>
      </c>
      <c r="Z10">
        <f t="shared" si="23"/>
        <v>97.421685560838213</v>
      </c>
      <c r="AA10">
        <f t="shared" si="24"/>
        <v>100</v>
      </c>
      <c r="AB10" s="6">
        <f t="shared" si="7"/>
        <v>0.22206720958237117</v>
      </c>
      <c r="AC10" s="6">
        <f t="shared" si="7"/>
        <v>0.1000203152074132</v>
      </c>
      <c r="AD10" s="6">
        <f t="shared" si="7"/>
        <v>0.1034356301098223</v>
      </c>
      <c r="AE10" s="6">
        <f t="shared" si="7"/>
        <v>5.298804301471588E-2</v>
      </c>
      <c r="AF10" s="6">
        <f t="shared" si="7"/>
        <v>0.12616609564931991</v>
      </c>
      <c r="AG10" s="6">
        <f t="shared" si="7"/>
        <v>6.4092780999103524E-2</v>
      </c>
      <c r="AH10" s="6">
        <f t="shared" si="7"/>
        <v>8.4425131838435086E-2</v>
      </c>
      <c r="AI10" s="6">
        <f t="shared" si="7"/>
        <v>5.8652778615713046E-2</v>
      </c>
      <c r="AJ10" s="6">
        <f t="shared" si="7"/>
        <v>3.1256659514695743E-2</v>
      </c>
      <c r="AK10" s="6">
        <f t="shared" si="7"/>
        <v>5.9085492857590211E-2</v>
      </c>
      <c r="AL10" s="6">
        <f t="shared" si="7"/>
        <v>3.4837236980628261E-3</v>
      </c>
      <c r="AM10" s="6">
        <f t="shared" si="7"/>
        <v>4.8149696104692663E-2</v>
      </c>
      <c r="AN10" s="6">
        <f t="shared" si="25"/>
        <v>4.6176442808064613E-2</v>
      </c>
      <c r="AO10">
        <f t="shared" si="26"/>
        <v>22.465522750410525</v>
      </c>
      <c r="AP10">
        <f t="shared" si="27"/>
        <v>10.118597297733379</v>
      </c>
      <c r="AQ10">
        <f t="shared" si="28"/>
        <v>10.464109067724921</v>
      </c>
      <c r="AR10">
        <f t="shared" si="29"/>
        <v>5.3605576801976058</v>
      </c>
      <c r="AS10">
        <f t="shared" si="30"/>
        <v>12.763646183832062</v>
      </c>
      <c r="AT10">
        <f t="shared" si="31"/>
        <v>6.483973173618625</v>
      </c>
      <c r="AU10">
        <f t="shared" si="32"/>
        <v>8.5409040064478638</v>
      </c>
      <c r="AV10">
        <f t="shared" si="33"/>
        <v>5.9336330421954218</v>
      </c>
      <c r="AW10">
        <f t="shared" si="34"/>
        <v>3.1620931192399548</v>
      </c>
      <c r="AX10">
        <f t="shared" si="35"/>
        <v>5.9774087606529109</v>
      </c>
      <c r="AY10">
        <f t="shared" si="36"/>
        <v>0.35243237460479027</v>
      </c>
      <c r="AZ10">
        <f t="shared" si="37"/>
        <v>4.8710842780419101</v>
      </c>
      <c r="BA10">
        <f t="shared" si="38"/>
        <v>4.6714592775247734</v>
      </c>
      <c r="BB10" s="39">
        <f t="shared" si="11"/>
        <v>101.16542101222473</v>
      </c>
      <c r="BC10" s="39">
        <v>101.1654202104976</v>
      </c>
      <c r="BD10" s="18">
        <f t="shared" si="39"/>
        <v>11381.109863875281</v>
      </c>
      <c r="BE10" s="17">
        <f>BE9*(B10/B9)</f>
        <v>2527.3713094211835</v>
      </c>
      <c r="BF10" s="17">
        <f>BF9*(C10/C9)</f>
        <v>1138.3421959950049</v>
      </c>
      <c r="BG10" s="17">
        <f>BG9*(D10/D9)</f>
        <v>1177.2122701190535</v>
      </c>
      <c r="BH10" s="17">
        <f>BH9*(E10/E9)</f>
        <v>603.06273902223063</v>
      </c>
      <c r="BI10" s="17">
        <f>BI9*(F10/F9)</f>
        <v>1435.9101956811078</v>
      </c>
      <c r="BJ10" s="17">
        <f>BJ9*(G10/G9)</f>
        <v>729.44698203209532</v>
      </c>
      <c r="BK10" s="17">
        <f>BK9*(H10/H9)</f>
        <v>960.85170072538506</v>
      </c>
      <c r="BL10" s="17">
        <f>BL9*(I10/I9)</f>
        <v>667.53371724698502</v>
      </c>
      <c r="BM10" s="17">
        <f>BM9*(J10/J9)</f>
        <v>355.73547591449488</v>
      </c>
      <c r="BN10" s="17">
        <f>BN9*(K10/K9)</f>
        <v>672.45848557345244</v>
      </c>
      <c r="BO10" s="17">
        <f>BO9*(L10/L9)</f>
        <v>39.648642143038927</v>
      </c>
      <c r="BP10" s="17">
        <f>BP9*(M10/M9)</f>
        <v>547.99698127971499</v>
      </c>
      <c r="BQ10" s="17">
        <f>BQ9*(N10/N9)</f>
        <v>525.53916872153695</v>
      </c>
    </row>
    <row r="11" spans="1:69" x14ac:dyDescent="0.25">
      <c r="A11" s="33">
        <v>44722</v>
      </c>
      <c r="B11" s="17">
        <v>84.55999755859375</v>
      </c>
      <c r="C11" s="17">
        <v>21.360000610351559</v>
      </c>
      <c r="D11" s="17">
        <v>15.335824966430661</v>
      </c>
      <c r="E11" s="17">
        <v>10.27999973297119</v>
      </c>
      <c r="F11" s="17">
        <v>44.569999694824219</v>
      </c>
      <c r="G11" s="17">
        <v>8.630000114440918</v>
      </c>
      <c r="H11" s="17">
        <v>4.9099998474121094</v>
      </c>
      <c r="I11" s="17">
        <v>17.909999847412109</v>
      </c>
      <c r="J11" s="17">
        <v>14.25</v>
      </c>
      <c r="K11" s="17">
        <v>23.079999923706051</v>
      </c>
      <c r="L11" s="17">
        <v>2.9000000953674321</v>
      </c>
      <c r="M11" s="17">
        <v>34.293857574462891</v>
      </c>
      <c r="N11">
        <v>1</v>
      </c>
      <c r="O11">
        <f t="shared" si="12"/>
        <v>97.58799315582128</v>
      </c>
      <c r="P11">
        <f t="shared" si="13"/>
        <v>96.520566743716188</v>
      </c>
      <c r="Q11">
        <f t="shared" si="14"/>
        <v>87.825601213070655</v>
      </c>
      <c r="R11">
        <f t="shared" si="15"/>
        <v>88.31614630379525</v>
      </c>
      <c r="S11">
        <f t="shared" si="16"/>
        <v>90.387342229857964</v>
      </c>
      <c r="T11">
        <f t="shared" si="17"/>
        <v>91.710948505639962</v>
      </c>
      <c r="U11">
        <f t="shared" si="18"/>
        <v>92.9924176573154</v>
      </c>
      <c r="V11">
        <f t="shared" si="19"/>
        <v>93.184185677716641</v>
      </c>
      <c r="W11">
        <f t="shared" si="20"/>
        <v>86.15477153101277</v>
      </c>
      <c r="X11">
        <f t="shared" si="21"/>
        <v>102.94379948780626</v>
      </c>
      <c r="Y11">
        <f t="shared" si="22"/>
        <v>75.520837504882465</v>
      </c>
      <c r="Z11">
        <f t="shared" si="23"/>
        <v>95.785970046776725</v>
      </c>
      <c r="AA11">
        <f t="shared" si="24"/>
        <v>100</v>
      </c>
      <c r="AB11" s="6">
        <f t="shared" si="7"/>
        <v>0.22611198227140886</v>
      </c>
      <c r="AC11" s="6">
        <f t="shared" si="7"/>
        <v>9.9808759879746925E-2</v>
      </c>
      <c r="AD11" s="6">
        <f t="shared" si="7"/>
        <v>0.1024542741520108</v>
      </c>
      <c r="AE11" s="6">
        <f t="shared" si="7"/>
        <v>5.2559950129295645E-2</v>
      </c>
      <c r="AF11" s="6">
        <f t="shared" si="7"/>
        <v>0.12438703175730299</v>
      </c>
      <c r="AG11" s="6">
        <f t="shared" si="7"/>
        <v>6.3766950171095127E-2</v>
      </c>
      <c r="AH11" s="6">
        <f t="shared" si="7"/>
        <v>8.4734507604662376E-2</v>
      </c>
      <c r="AI11" s="6">
        <f t="shared" si="7"/>
        <v>5.8466470143938881E-2</v>
      </c>
      <c r="AJ11" s="6">
        <f t="shared" si="7"/>
        <v>3.0247691046013339E-2</v>
      </c>
      <c r="AK11" s="6">
        <f t="shared" si="7"/>
        <v>5.8847111476624789E-2</v>
      </c>
      <c r="AL11" s="6">
        <f t="shared" si="7"/>
        <v>3.4167377749032427E-3</v>
      </c>
      <c r="AM11" s="6">
        <f t="shared" si="7"/>
        <v>4.8192143269137566E-2</v>
      </c>
      <c r="AN11" s="6">
        <f t="shared" si="25"/>
        <v>4.7006390323859649E-2</v>
      </c>
      <c r="AO11">
        <f t="shared" si="26"/>
        <v>22.470836625911769</v>
      </c>
      <c r="AP11">
        <f t="shared" si="27"/>
        <v>9.9189185577992411</v>
      </c>
      <c r="AQ11">
        <f t="shared" si="28"/>
        <v>10.181827751758735</v>
      </c>
      <c r="AR11">
        <f t="shared" si="29"/>
        <v>5.2233678222492621</v>
      </c>
      <c r="AS11">
        <f t="shared" si="30"/>
        <v>12.361488501946956</v>
      </c>
      <c r="AT11">
        <f t="shared" si="31"/>
        <v>6.3371109528701899</v>
      </c>
      <c r="AU11">
        <f t="shared" si="32"/>
        <v>8.4208508449408637</v>
      </c>
      <c r="AV11">
        <f t="shared" si="33"/>
        <v>5.8103532838043828</v>
      </c>
      <c r="AW11">
        <f t="shared" si="34"/>
        <v>3.0059925041485287</v>
      </c>
      <c r="AX11">
        <f t="shared" si="35"/>
        <v>5.8481811296086246</v>
      </c>
      <c r="AY11">
        <f t="shared" si="36"/>
        <v>0.33955279840620933</v>
      </c>
      <c r="AZ11">
        <f t="shared" si="37"/>
        <v>4.7892985023388359</v>
      </c>
      <c r="BA11">
        <f t="shared" si="38"/>
        <v>4.6714592775247734</v>
      </c>
      <c r="BB11" s="39">
        <f t="shared" si="11"/>
        <v>99.379238553308355</v>
      </c>
      <c r="BC11" s="39">
        <v>99.379238020692341</v>
      </c>
      <c r="BD11" s="18">
        <f t="shared" si="39"/>
        <v>11180.164337247192</v>
      </c>
      <c r="BE11" s="17">
        <f>BE10*(B11/B10)</f>
        <v>2527.9691204150731</v>
      </c>
      <c r="BF11" s="17">
        <f>BF10*(C11/C10)</f>
        <v>1115.8783377524146</v>
      </c>
      <c r="BG11" s="17">
        <f>BG10*(D11/D10)</f>
        <v>1145.4556220728578</v>
      </c>
      <c r="BH11" s="17">
        <f>BH10*(E11/E10)</f>
        <v>587.62888000304201</v>
      </c>
      <c r="BI11" s="17">
        <f>BI10*(F11/F10)</f>
        <v>1390.6674564690334</v>
      </c>
      <c r="BJ11" s="17">
        <f>BJ10*(G11/G10)</f>
        <v>712.92498219789638</v>
      </c>
      <c r="BK11" s="17">
        <f>BK10*(H11/H10)</f>
        <v>947.34572005584755</v>
      </c>
      <c r="BL11" s="17">
        <f>BL10*(I11/I10)</f>
        <v>653.66474442799313</v>
      </c>
      <c r="BM11" s="17">
        <f>BM10*(J11/J10)</f>
        <v>338.17415671670949</v>
      </c>
      <c r="BN11" s="17">
        <f>BN10*(K11/K10)</f>
        <v>657.92037708097018</v>
      </c>
      <c r="BO11" s="17">
        <f>BO10*(L11/L10)</f>
        <v>38.199689820698573</v>
      </c>
      <c r="BP11" s="17">
        <f>BP10*(M11/M10)</f>
        <v>538.79608151311913</v>
      </c>
      <c r="BQ11" s="17">
        <f>BQ10*(N11/N10)</f>
        <v>525.53916872153695</v>
      </c>
    </row>
    <row r="12" spans="1:69" x14ac:dyDescent="0.25">
      <c r="A12" s="33">
        <v>44725</v>
      </c>
      <c r="B12" s="17">
        <v>81.879997253417969</v>
      </c>
      <c r="C12" s="17">
        <v>21.340000152587891</v>
      </c>
      <c r="D12" s="17">
        <v>14.356943130493161</v>
      </c>
      <c r="E12" s="17">
        <v>9.8999996185302734</v>
      </c>
      <c r="F12" s="17">
        <v>42.659999847412109</v>
      </c>
      <c r="G12" s="17">
        <v>8.4799995422363281</v>
      </c>
      <c r="H12" s="17">
        <v>4.7399997711181641</v>
      </c>
      <c r="I12" s="17">
        <v>17.270000457763668</v>
      </c>
      <c r="J12" s="17">
        <v>13.35000038146973</v>
      </c>
      <c r="K12" s="17">
        <v>22.319999694824219</v>
      </c>
      <c r="L12" s="17">
        <v>2.6700000762939449</v>
      </c>
      <c r="M12" s="17">
        <v>33.509716033935547</v>
      </c>
      <c r="N12">
        <v>1</v>
      </c>
      <c r="O12">
        <f t="shared" si="12"/>
        <v>94.495090376846306</v>
      </c>
      <c r="P12">
        <f t="shared" si="13"/>
        <v>96.430189615283552</v>
      </c>
      <c r="Q12">
        <f t="shared" si="14"/>
        <v>82.21971526001947</v>
      </c>
      <c r="R12">
        <f t="shared" si="15"/>
        <v>85.051540605919115</v>
      </c>
      <c r="S12">
        <f t="shared" si="16"/>
        <v>86.513888986665251</v>
      </c>
      <c r="T12">
        <f t="shared" si="17"/>
        <v>90.116893514811849</v>
      </c>
      <c r="U12">
        <f t="shared" si="18"/>
        <v>89.772719370596661</v>
      </c>
      <c r="V12">
        <f t="shared" si="19"/>
        <v>89.854324010116287</v>
      </c>
      <c r="W12">
        <f t="shared" si="20"/>
        <v>80.713419845926865</v>
      </c>
      <c r="X12">
        <f t="shared" si="21"/>
        <v>99.553967969984683</v>
      </c>
      <c r="Y12">
        <f t="shared" si="22"/>
        <v>69.531253540966105</v>
      </c>
      <c r="Z12">
        <f t="shared" si="23"/>
        <v>93.595788964047884</v>
      </c>
      <c r="AA12">
        <f t="shared" si="24"/>
        <v>100</v>
      </c>
      <c r="AB12" s="6">
        <f t="shared" si="7"/>
        <v>0.22628297059967178</v>
      </c>
      <c r="AC12" s="6">
        <f t="shared" si="7"/>
        <v>0.10305694243550247</v>
      </c>
      <c r="AD12" s="6">
        <f t="shared" si="7"/>
        <v>9.9128915350604571E-2</v>
      </c>
      <c r="AE12" s="6">
        <f t="shared" si="7"/>
        <v>5.2313340780064305E-2</v>
      </c>
      <c r="AF12" s="6">
        <f t="shared" si="7"/>
        <v>0.12304635673367129</v>
      </c>
      <c r="AG12" s="6">
        <f t="shared" si="7"/>
        <v>6.4758399986139636E-2</v>
      </c>
      <c r="AH12" s="6">
        <f t="shared" si="7"/>
        <v>8.4542013805501193E-2</v>
      </c>
      <c r="AI12" s="6">
        <f t="shared" si="7"/>
        <v>5.826651966155319E-2</v>
      </c>
      <c r="AJ12" s="6">
        <f t="shared" si="7"/>
        <v>2.9286945471605586E-2</v>
      </c>
      <c r="AK12" s="6">
        <f t="shared" si="7"/>
        <v>5.8816471644181835E-2</v>
      </c>
      <c r="AL12" s="6">
        <f t="shared" si="7"/>
        <v>3.2511750032267412E-3</v>
      </c>
      <c r="AM12" s="6">
        <f t="shared" si="7"/>
        <v>4.8668289798426662E-2</v>
      </c>
      <c r="AN12" s="6">
        <f t="shared" si="25"/>
        <v>4.8581658729850596E-2</v>
      </c>
      <c r="AO12">
        <f t="shared" si="26"/>
        <v>21.758657690792131</v>
      </c>
      <c r="AP12">
        <f t="shared" si="27"/>
        <v>9.909630968566665</v>
      </c>
      <c r="AQ12">
        <f t="shared" si="28"/>
        <v>9.5319242568598437</v>
      </c>
      <c r="AR12">
        <f t="shared" si="29"/>
        <v>5.0302860691578122</v>
      </c>
      <c r="AS12">
        <f t="shared" si="30"/>
        <v>11.831750083410528</v>
      </c>
      <c r="AT12">
        <f t="shared" si="31"/>
        <v>6.2269637620881317</v>
      </c>
      <c r="AU12">
        <f t="shared" si="32"/>
        <v>8.129293751134762</v>
      </c>
      <c r="AV12">
        <f t="shared" si="33"/>
        <v>5.6027249986587551</v>
      </c>
      <c r="AW12">
        <f t="shared" si="34"/>
        <v>2.8161404264616143</v>
      </c>
      <c r="AX12">
        <f t="shared" si="35"/>
        <v>5.6556066490307542</v>
      </c>
      <c r="AY12">
        <f t="shared" si="36"/>
        <v>0.3126227475297837</v>
      </c>
      <c r="AZ12">
        <f t="shared" si="37"/>
        <v>4.6797894482023938</v>
      </c>
      <c r="BA12">
        <f t="shared" si="38"/>
        <v>4.6714592775247734</v>
      </c>
      <c r="BB12" s="39">
        <f t="shared" si="11"/>
        <v>96.156850129417961</v>
      </c>
      <c r="BC12" s="39">
        <v>96.156849386493548</v>
      </c>
      <c r="BD12" s="18">
        <f t="shared" si="39"/>
        <v>10817.64563955952</v>
      </c>
      <c r="BE12" s="17">
        <f>BE11*(B12/B11)</f>
        <v>2447.8489902141137</v>
      </c>
      <c r="BF12" s="17">
        <f>BF11*(C12/C11)</f>
        <v>1114.8334839637498</v>
      </c>
      <c r="BG12" s="17">
        <f>BG11*(D12/D11)</f>
        <v>1072.3414788967323</v>
      </c>
      <c r="BH12" s="17">
        <f>BH11*(E12/E11)</f>
        <v>565.90718278025383</v>
      </c>
      <c r="BI12" s="17">
        <f>BI11*(F12/F11)</f>
        <v>1331.0718843836853</v>
      </c>
      <c r="BJ12" s="17">
        <f>BJ11*(G12/G11)</f>
        <v>700.53342323491495</v>
      </c>
      <c r="BK12" s="17">
        <f>BK11*(H12/H11)</f>
        <v>914.54554700266101</v>
      </c>
      <c r="BL12" s="17">
        <f>BL11*(I12/I11)</f>
        <v>630.3065623491101</v>
      </c>
      <c r="BM12" s="17">
        <f>BM11*(J12/J11)</f>
        <v>316.81579797693166</v>
      </c>
      <c r="BN12" s="17">
        <f>BN11*(K12/K11)</f>
        <v>636.25574801595985</v>
      </c>
      <c r="BO12" s="17">
        <f>BO11*(L12/L11)</f>
        <v>35.17005909710069</v>
      </c>
      <c r="BP12" s="17">
        <f>BP11*(M12/M11)</f>
        <v>526.47631292276947</v>
      </c>
      <c r="BQ12" s="17">
        <f>BQ11*(N12/N11)</f>
        <v>525.53916872153695</v>
      </c>
    </row>
    <row r="13" spans="1:69" x14ac:dyDescent="0.25">
      <c r="A13" s="33">
        <v>44726</v>
      </c>
      <c r="B13" s="17">
        <v>81.720001220703125</v>
      </c>
      <c r="C13" s="17">
        <v>20.920000076293949</v>
      </c>
      <c r="D13" s="17">
        <v>13.852669715881349</v>
      </c>
      <c r="E13" s="17">
        <v>9.7799997329711914</v>
      </c>
      <c r="F13" s="17">
        <v>40.840000152587891</v>
      </c>
      <c r="G13" s="17">
        <v>8.369999885559082</v>
      </c>
      <c r="H13" s="17">
        <v>4.690000057220459</v>
      </c>
      <c r="I13" s="17">
        <v>17.059999465942379</v>
      </c>
      <c r="J13" s="17">
        <v>13.47000026702881</v>
      </c>
      <c r="K13" s="17">
        <v>21.180000305175781</v>
      </c>
      <c r="L13" s="17">
        <v>2.5399999618530269</v>
      </c>
      <c r="M13" s="17">
        <v>33.520000457763672</v>
      </c>
      <c r="N13">
        <v>1</v>
      </c>
      <c r="O13">
        <f t="shared" si="12"/>
        <v>94.310444064212291</v>
      </c>
      <c r="P13">
        <f t="shared" si="13"/>
        <v>94.532313012384506</v>
      </c>
      <c r="Q13">
        <f t="shared" si="14"/>
        <v>79.331829156011707</v>
      </c>
      <c r="R13">
        <f t="shared" si="15"/>
        <v>84.020613784444237</v>
      </c>
      <c r="S13">
        <f t="shared" si="16"/>
        <v>82.822954806707955</v>
      </c>
      <c r="T13">
        <f t="shared" si="17"/>
        <v>88.947927962623268</v>
      </c>
      <c r="U13">
        <f t="shared" si="18"/>
        <v>88.825755129860013</v>
      </c>
      <c r="V13">
        <f t="shared" si="19"/>
        <v>88.761706948078327</v>
      </c>
      <c r="W13">
        <f t="shared" si="20"/>
        <v>81.438933019547235</v>
      </c>
      <c r="X13">
        <f t="shared" si="21"/>
        <v>94.469224946928989</v>
      </c>
      <c r="Y13">
        <f t="shared" si="22"/>
        <v>66.145833818397165</v>
      </c>
      <c r="Z13">
        <f t="shared" si="23"/>
        <v>93.624514327201041</v>
      </c>
      <c r="AA13">
        <f t="shared" si="24"/>
        <v>100</v>
      </c>
      <c r="AB13" s="6">
        <f t="shared" si="7"/>
        <v>0.22978398802011571</v>
      </c>
      <c r="AC13" s="6">
        <f t="shared" si="7"/>
        <v>0.10279260283305257</v>
      </c>
      <c r="AD13" s="6">
        <f t="shared" si="7"/>
        <v>9.7317109226040324E-2</v>
      </c>
      <c r="AE13" s="6">
        <f t="shared" si="7"/>
        <v>5.2581559982271674E-2</v>
      </c>
      <c r="AF13" s="6">
        <f t="shared" si="7"/>
        <v>0.11985357447820855</v>
      </c>
      <c r="AG13" s="6">
        <f t="shared" si="7"/>
        <v>6.5034391226945154E-2</v>
      </c>
      <c r="AH13" s="6">
        <f t="shared" si="7"/>
        <v>8.5110758710704434E-2</v>
      </c>
      <c r="AI13" s="6">
        <f t="shared" si="7"/>
        <v>5.8562969249127898E-2</v>
      </c>
      <c r="AJ13" s="6">
        <f t="shared" si="7"/>
        <v>3.0066145231111945E-2</v>
      </c>
      <c r="AK13" s="6">
        <f t="shared" si="7"/>
        <v>5.6786890924394907E-2</v>
      </c>
      <c r="AL13" s="6">
        <f t="shared" si="7"/>
        <v>3.1468796184902005E-3</v>
      </c>
      <c r="AM13" s="6">
        <f t="shared" si="7"/>
        <v>4.9533235832152113E-2</v>
      </c>
      <c r="AN13" s="6">
        <f t="shared" si="25"/>
        <v>4.9429894667384636E-2</v>
      </c>
      <c r="AO13">
        <f t="shared" si="26"/>
        <v>21.716140604513381</v>
      </c>
      <c r="AP13">
        <f t="shared" si="27"/>
        <v>9.7145960232488182</v>
      </c>
      <c r="AQ13">
        <f t="shared" si="28"/>
        <v>9.1971248535928076</v>
      </c>
      <c r="AR13">
        <f t="shared" si="29"/>
        <v>4.969312960482279</v>
      </c>
      <c r="AS13">
        <f t="shared" si="30"/>
        <v>11.326973205349901</v>
      </c>
      <c r="AT13">
        <f t="shared" si="31"/>
        <v>6.1461897157500696</v>
      </c>
      <c r="AU13">
        <f t="shared" si="32"/>
        <v>8.0435421938828391</v>
      </c>
      <c r="AV13">
        <f t="shared" si="33"/>
        <v>5.5345965808571593</v>
      </c>
      <c r="AW13">
        <f t="shared" si="34"/>
        <v>2.8414540234082306</v>
      </c>
      <c r="AX13">
        <f t="shared" si="35"/>
        <v>5.3667451698130018</v>
      </c>
      <c r="AY13">
        <f t="shared" si="36"/>
        <v>0.29740140228843176</v>
      </c>
      <c r="AZ13">
        <f t="shared" si="37"/>
        <v>4.6812257163600517</v>
      </c>
      <c r="BA13">
        <f t="shared" si="38"/>
        <v>4.6714592775247734</v>
      </c>
      <c r="BB13" s="39">
        <f t="shared" si="11"/>
        <v>94.506761727071734</v>
      </c>
      <c r="BC13" s="39">
        <v>94.506761281317097</v>
      </c>
      <c r="BD13" s="18">
        <f t="shared" si="39"/>
        <v>10632.010694295572</v>
      </c>
      <c r="BE13" s="17">
        <f>BE12*(B13/B12)</f>
        <v>2443.0658180077548</v>
      </c>
      <c r="BF13" s="17">
        <f>BF12*(C13/C12)</f>
        <v>1092.892052615492</v>
      </c>
      <c r="BG13" s="17">
        <f>BG12*(D13/D12)</f>
        <v>1034.6765460291908</v>
      </c>
      <c r="BH13" s="17">
        <f>BH12*(E13/E12)</f>
        <v>559.0477080542563</v>
      </c>
      <c r="BI13" s="17">
        <f>BI12*(F13/F12)</f>
        <v>1274.2844856018646</v>
      </c>
      <c r="BJ13" s="17">
        <f>BJ12*(G13/G12)</f>
        <v>691.44634302188297</v>
      </c>
      <c r="BK13" s="17">
        <f>BK12*(H13/H12)</f>
        <v>904.89849681181965</v>
      </c>
      <c r="BL13" s="17">
        <f>BL12*(I13/I12)</f>
        <v>622.64211534643061</v>
      </c>
      <c r="BM13" s="17">
        <f>BM12*(J13/J12)</f>
        <v>319.66357763342597</v>
      </c>
      <c r="BN13" s="17">
        <f>BN12*(K13/K12)</f>
        <v>603.75883160396268</v>
      </c>
      <c r="BO13" s="17">
        <f>BO12*(L13/L12)</f>
        <v>33.457657757448601</v>
      </c>
      <c r="BP13" s="17">
        <f>BP12*(M13/M12)</f>
        <v>526.63789309050594</v>
      </c>
      <c r="BQ13" s="17">
        <f>BQ12*(N13/N12)</f>
        <v>525.53916872153695</v>
      </c>
    </row>
    <row r="14" spans="1:69" x14ac:dyDescent="0.25">
      <c r="A14" s="33">
        <v>44727</v>
      </c>
      <c r="B14" s="17">
        <v>81.669998168945313</v>
      </c>
      <c r="C14" s="17">
        <v>20.64999961853027</v>
      </c>
      <c r="D14" s="17">
        <v>14.119637489318849</v>
      </c>
      <c r="E14" s="17">
        <v>9.7700004577636719</v>
      </c>
      <c r="F14" s="17">
        <v>40.610000610351563</v>
      </c>
      <c r="G14" s="17">
        <v>8.2700004577636719</v>
      </c>
      <c r="H14" s="17">
        <v>4.8000001907348633</v>
      </c>
      <c r="I14" s="17">
        <v>17.54000091552734</v>
      </c>
      <c r="J14" s="17">
        <v>13.739999771118161</v>
      </c>
      <c r="K14" s="17">
        <v>21.75</v>
      </c>
      <c r="L14" s="17">
        <v>2.5499999523162842</v>
      </c>
      <c r="M14" s="17">
        <v>34.049999237060547</v>
      </c>
      <c r="N14">
        <v>1</v>
      </c>
      <c r="O14">
        <f t="shared" si="12"/>
        <v>94.252737138791318</v>
      </c>
      <c r="P14">
        <f t="shared" si="13"/>
        <v>93.312247635055655</v>
      </c>
      <c r="Q14">
        <f t="shared" si="14"/>
        <v>80.860707143207492</v>
      </c>
      <c r="R14">
        <f t="shared" si="15"/>
        <v>83.93470936079656</v>
      </c>
      <c r="S14">
        <f t="shared" si="16"/>
        <v>82.356518919807101</v>
      </c>
      <c r="T14">
        <f t="shared" si="17"/>
        <v>87.885234770094556</v>
      </c>
      <c r="U14">
        <f t="shared" si="18"/>
        <v>90.909090909090907</v>
      </c>
      <c r="V14">
        <f t="shared" si="19"/>
        <v>91.259113122549138</v>
      </c>
      <c r="W14">
        <f t="shared" si="20"/>
        <v>83.071336218726515</v>
      </c>
      <c r="X14">
        <f t="shared" si="21"/>
        <v>97.011596458456836</v>
      </c>
      <c r="Y14">
        <f t="shared" si="22"/>
        <v>66.406250242531911</v>
      </c>
      <c r="Z14">
        <f t="shared" si="23"/>
        <v>95.104850771951504</v>
      </c>
      <c r="AA14">
        <f t="shared" si="24"/>
        <v>100</v>
      </c>
      <c r="AB14" s="6">
        <f t="shared" si="7"/>
        <v>0.22839340924630297</v>
      </c>
      <c r="AC14" s="6">
        <f t="shared" si="7"/>
        <v>0.10091363556905121</v>
      </c>
      <c r="AD14" s="6">
        <f t="shared" si="7"/>
        <v>9.8652680561198774E-2</v>
      </c>
      <c r="AE14" s="6">
        <f t="shared" si="7"/>
        <v>5.2241884060001451E-2</v>
      </c>
      <c r="AF14" s="6">
        <f t="shared" si="7"/>
        <v>0.11852988830422403</v>
      </c>
      <c r="AG14" s="6">
        <f t="shared" si="7"/>
        <v>6.3907640594316403E-2</v>
      </c>
      <c r="AH14" s="6">
        <f t="shared" si="7"/>
        <v>8.6632828085093691E-2</v>
      </c>
      <c r="AI14" s="6">
        <f t="shared" si="7"/>
        <v>5.9882966984270571E-2</v>
      </c>
      <c r="AJ14" s="6">
        <f t="shared" si="7"/>
        <v>3.0501872083399269E-2</v>
      </c>
      <c r="AK14" s="6">
        <f t="shared" si="7"/>
        <v>5.7997732472333099E-2</v>
      </c>
      <c r="AL14" s="6">
        <f t="shared" si="7"/>
        <v>3.1420725974140992E-3</v>
      </c>
      <c r="AM14" s="6">
        <f t="shared" si="7"/>
        <v>5.0042547929407495E-2</v>
      </c>
      <c r="AN14" s="6">
        <f t="shared" si="25"/>
        <v>4.9160841512986879E-2</v>
      </c>
      <c r="AO14">
        <f t="shared" si="26"/>
        <v>21.702852874625876</v>
      </c>
      <c r="AP14">
        <f t="shared" si="27"/>
        <v>9.5892162257487854</v>
      </c>
      <c r="AQ14">
        <f t="shared" si="28"/>
        <v>9.3743712612925076</v>
      </c>
      <c r="AR14">
        <f t="shared" si="29"/>
        <v>4.9642322315210468</v>
      </c>
      <c r="AS14">
        <f t="shared" si="30"/>
        <v>11.263182837024239</v>
      </c>
      <c r="AT14">
        <f t="shared" si="31"/>
        <v>6.0727589555230059</v>
      </c>
      <c r="AU14">
        <f t="shared" si="32"/>
        <v>8.2321969283094791</v>
      </c>
      <c r="AV14">
        <f t="shared" si="33"/>
        <v>5.6903184134974785</v>
      </c>
      <c r="AW14">
        <f t="shared" si="34"/>
        <v>2.8984095662444695</v>
      </c>
      <c r="AX14">
        <f t="shared" si="35"/>
        <v>5.511175909421878</v>
      </c>
      <c r="AY14">
        <f t="shared" si="36"/>
        <v>0.29857227285193916</v>
      </c>
      <c r="AZ14">
        <f t="shared" si="37"/>
        <v>4.7552425385975754</v>
      </c>
      <c r="BA14">
        <f t="shared" si="38"/>
        <v>4.6714592775247734</v>
      </c>
      <c r="BB14" s="39">
        <f t="shared" si="11"/>
        <v>95.02398929218306</v>
      </c>
      <c r="BC14" s="39">
        <v>95.023988619213782</v>
      </c>
      <c r="BD14" s="18">
        <f t="shared" si="39"/>
        <v>10690.19879537059</v>
      </c>
      <c r="BE14" s="17">
        <f>BE13*(B14/B13)</f>
        <v>2441.5709483954106</v>
      </c>
      <c r="BF14" s="17">
        <f>BF13*(C14/C13)</f>
        <v>1078.7868253967385</v>
      </c>
      <c r="BG14" s="17">
        <f>BG13*(D14/D13)</f>
        <v>1054.6167668954067</v>
      </c>
      <c r="BH14" s="17">
        <f>BH13*(E14/E13)</f>
        <v>558.47612604611754</v>
      </c>
      <c r="BI14" s="17">
        <f>BI13*(F14/F13)</f>
        <v>1267.1080691652278</v>
      </c>
      <c r="BJ14" s="17">
        <f>BJ13*(G14/G13)</f>
        <v>683.18538249633832</v>
      </c>
      <c r="BK14" s="17">
        <f>BK13*(H14/H13)</f>
        <v>926.12215443481682</v>
      </c>
      <c r="BL14" s="17">
        <f>BL13*(I14/I13)</f>
        <v>640.16082151846649</v>
      </c>
      <c r="BM14" s="17">
        <f>BM13*(J14/J13)</f>
        <v>326.07107620250287</v>
      </c>
      <c r="BN14" s="17">
        <f>BN13*(K14/K13)</f>
        <v>620.00728980996121</v>
      </c>
      <c r="BO14" s="17">
        <f>BO13*(L14/L13)</f>
        <v>33.589380695843182</v>
      </c>
      <c r="BP14" s="17">
        <f>BP13*(M14/M13)</f>
        <v>534.96478559222726</v>
      </c>
      <c r="BQ14" s="17">
        <f>BQ13*(N14/N13)</f>
        <v>525.53916872153695</v>
      </c>
    </row>
    <row r="15" spans="1:69" x14ac:dyDescent="0.25">
      <c r="A15" s="33">
        <v>44729</v>
      </c>
      <c r="B15" s="17">
        <v>77.410003662109375</v>
      </c>
      <c r="C15" s="17">
        <v>20.360000610351559</v>
      </c>
      <c r="D15" s="17">
        <v>13.842782020568849</v>
      </c>
      <c r="E15" s="17">
        <v>9.619999885559082</v>
      </c>
      <c r="F15" s="17">
        <v>36.75</v>
      </c>
      <c r="G15" s="17">
        <v>8.5600004196166992</v>
      </c>
      <c r="H15" s="17">
        <v>4.6599998474121094</v>
      </c>
      <c r="I15" s="17">
        <v>17.159999847412109</v>
      </c>
      <c r="J15" s="17">
        <v>13.329999923706049</v>
      </c>
      <c r="K15" s="17">
        <v>21.45000076293945</v>
      </c>
      <c r="L15" s="17">
        <v>2.380000114440918</v>
      </c>
      <c r="M15" s="17">
        <v>34.130001068115227</v>
      </c>
      <c r="N15">
        <v>1</v>
      </c>
      <c r="O15">
        <f t="shared" si="12"/>
        <v>89.33641350137782</v>
      </c>
      <c r="P15">
        <f t="shared" si="13"/>
        <v>92.001813748131525</v>
      </c>
      <c r="Q15">
        <f t="shared" si="14"/>
        <v>79.275204045374821</v>
      </c>
      <c r="R15">
        <f t="shared" si="15"/>
        <v>82.646044689144404</v>
      </c>
      <c r="S15">
        <f t="shared" si="16"/>
        <v>74.528491130616345</v>
      </c>
      <c r="T15">
        <f t="shared" si="17"/>
        <v>90.967062257400855</v>
      </c>
      <c r="U15">
        <f t="shared" si="18"/>
        <v>88.257569360612877</v>
      </c>
      <c r="V15">
        <f t="shared" si="19"/>
        <v>89.282000314583541</v>
      </c>
      <c r="W15">
        <f t="shared" si="20"/>
        <v>80.592498100723674</v>
      </c>
      <c r="X15">
        <f t="shared" si="21"/>
        <v>95.673508875764284</v>
      </c>
      <c r="Y15">
        <f t="shared" si="22"/>
        <v>61.979171032241318</v>
      </c>
      <c r="Z15">
        <f t="shared" si="23"/>
        <v>95.328303411435172</v>
      </c>
      <c r="AA15">
        <f t="shared" si="24"/>
        <v>100</v>
      </c>
      <c r="AB15" s="6">
        <f t="shared" si="7"/>
        <v>0.22334082954899306</v>
      </c>
      <c r="AC15" s="6">
        <f t="shared" si="7"/>
        <v>0.10264968162884096</v>
      </c>
      <c r="AD15" s="6">
        <f t="shared" si="7"/>
        <v>9.9783501393098689E-2</v>
      </c>
      <c r="AE15" s="6">
        <f t="shared" si="7"/>
        <v>5.3070029526338519E-2</v>
      </c>
      <c r="AF15" s="6">
        <f t="shared" si="7"/>
        <v>0.11066294865887358</v>
      </c>
      <c r="AG15" s="6">
        <f t="shared" si="7"/>
        <v>6.8245033602314834E-2</v>
      </c>
      <c r="AH15" s="6">
        <f t="shared" si="7"/>
        <v>8.677151002089728E-2</v>
      </c>
      <c r="AI15" s="6">
        <f t="shared" si="7"/>
        <v>6.0442301558520865E-2</v>
      </c>
      <c r="AJ15" s="6">
        <f t="shared" si="7"/>
        <v>3.0529516916804597E-2</v>
      </c>
      <c r="AK15" s="6">
        <f t="shared" si="7"/>
        <v>5.9010470923155832E-2</v>
      </c>
      <c r="AL15" s="6">
        <f t="shared" si="7"/>
        <v>3.0255409558951987E-3</v>
      </c>
      <c r="AM15" s="6">
        <f t="shared" si="7"/>
        <v>5.1749793910367346E-2</v>
      </c>
      <c r="AN15" s="6">
        <f t="shared" si="25"/>
        <v>5.0718841355899276E-2</v>
      </c>
      <c r="AO15">
        <f t="shared" si="26"/>
        <v>20.570808842528297</v>
      </c>
      <c r="AP15">
        <f t="shared" si="27"/>
        <v>9.4545497247294357</v>
      </c>
      <c r="AQ15">
        <f t="shared" si="28"/>
        <v>9.1905601718261529</v>
      </c>
      <c r="AR15">
        <f t="shared" si="29"/>
        <v>4.8880154822482353</v>
      </c>
      <c r="AS15">
        <f t="shared" si="30"/>
        <v>10.192611746849648</v>
      </c>
      <c r="AT15">
        <f t="shared" si="31"/>
        <v>6.285709350681814</v>
      </c>
      <c r="AU15">
        <f t="shared" si="32"/>
        <v>7.9920906052954797</v>
      </c>
      <c r="AV15">
        <f t="shared" si="33"/>
        <v>5.5670386551064395</v>
      </c>
      <c r="AW15">
        <f t="shared" si="34"/>
        <v>2.8119213930498841</v>
      </c>
      <c r="AX15">
        <f t="shared" si="35"/>
        <v>5.4351598833008179</v>
      </c>
      <c r="AY15">
        <f t="shared" si="36"/>
        <v>0.27866747327231406</v>
      </c>
      <c r="AZ15">
        <f t="shared" si="37"/>
        <v>4.7664151705717579</v>
      </c>
      <c r="BA15">
        <f t="shared" si="38"/>
        <v>4.6714592775247734</v>
      </c>
      <c r="BB15" s="39">
        <f t="shared" si="11"/>
        <v>92.105007776985047</v>
      </c>
      <c r="BC15" s="39">
        <v>92.105007177334656</v>
      </c>
      <c r="BD15" s="18">
        <f t="shared" si="39"/>
        <v>10361.81337491082</v>
      </c>
      <c r="BE15" s="17">
        <f>BE14*(B15/B14)</f>
        <v>2314.215994784433</v>
      </c>
      <c r="BF15" s="17">
        <f>BF14*(C15/C14)</f>
        <v>1063.6368440320618</v>
      </c>
      <c r="BG15" s="17">
        <f>BG14*(D15/D14)</f>
        <v>1033.9380193304419</v>
      </c>
      <c r="BH15" s="17">
        <f>BH14*(E15/E14)</f>
        <v>549.90174175292623</v>
      </c>
      <c r="BI15" s="17">
        <f>BI14*(F15/F14)</f>
        <v>1146.6688215205863</v>
      </c>
      <c r="BJ15" s="17">
        <f>BJ14*(G15/G14)</f>
        <v>707.14230195170421</v>
      </c>
      <c r="BK15" s="17">
        <f>BK14*(H15/H14)</f>
        <v>899.11019309574169</v>
      </c>
      <c r="BL15" s="17">
        <f>BL14*(I15/I14)</f>
        <v>626.2918486994746</v>
      </c>
      <c r="BM15" s="17">
        <f>BM14*(J15/J14)</f>
        <v>316.34115671811196</v>
      </c>
      <c r="BN15" s="17">
        <f>BN14*(K15/K14)</f>
        <v>611.45548687134203</v>
      </c>
      <c r="BO15" s="17">
        <f>BO14*(L15/L14)</f>
        <v>31.350090743135354</v>
      </c>
      <c r="BP15" s="17">
        <f>BP14*(M15/M14)</f>
        <v>536.2217066893229</v>
      </c>
      <c r="BQ15" s="17">
        <f>BQ14*(N15/N14)</f>
        <v>525.53916872153695</v>
      </c>
    </row>
    <row r="16" spans="1:69" x14ac:dyDescent="0.25">
      <c r="A16" s="33">
        <v>44732</v>
      </c>
      <c r="B16" s="17">
        <v>75.5</v>
      </c>
      <c r="C16" s="17">
        <v>20.20000076293945</v>
      </c>
      <c r="D16" s="17">
        <v>14.020760536193849</v>
      </c>
      <c r="E16" s="17">
        <v>9.4899997711181641</v>
      </c>
      <c r="F16" s="17">
        <v>35.700000762939453</v>
      </c>
      <c r="G16" s="17">
        <v>8.4099998474121094</v>
      </c>
      <c r="H16" s="17">
        <v>4.619999885559082</v>
      </c>
      <c r="I16" s="17">
        <v>16.940000534057621</v>
      </c>
      <c r="J16" s="17">
        <v>13.64000034332275</v>
      </c>
      <c r="K16" s="17">
        <v>21.030000686645511</v>
      </c>
      <c r="L16" s="17">
        <v>2.5799999237060551</v>
      </c>
      <c r="M16" s="17">
        <v>34.389999389648438</v>
      </c>
      <c r="N16">
        <v>1</v>
      </c>
      <c r="O16">
        <f t="shared" si="12"/>
        <v>87.132139261937752</v>
      </c>
      <c r="P16">
        <f t="shared" si="13"/>
        <v>91.278813958344969</v>
      </c>
      <c r="Q16">
        <f t="shared" si="14"/>
        <v>80.294456036838682</v>
      </c>
      <c r="R16">
        <f t="shared" si="15"/>
        <v>81.529205250943775</v>
      </c>
      <c r="S16">
        <f t="shared" si="16"/>
        <v>72.399107216972254</v>
      </c>
      <c r="T16">
        <f t="shared" si="17"/>
        <v>89.373007266572756</v>
      </c>
      <c r="U16">
        <f t="shared" si="18"/>
        <v>87.499994355620984</v>
      </c>
      <c r="V16">
        <f t="shared" si="19"/>
        <v>88.137362847288585</v>
      </c>
      <c r="W16">
        <f t="shared" si="20"/>
        <v>82.466744790309278</v>
      </c>
      <c r="X16">
        <f t="shared" si="21"/>
        <v>93.800181155582735</v>
      </c>
      <c r="Y16">
        <f t="shared" si="22"/>
        <v>67.18749951493615</v>
      </c>
      <c r="Z16">
        <f t="shared" si="23"/>
        <v>96.054503180140614</v>
      </c>
      <c r="AA16">
        <f t="shared" si="24"/>
        <v>100</v>
      </c>
      <c r="AB16" s="6">
        <f t="shared" si="7"/>
        <v>0.22034783925164692</v>
      </c>
      <c r="AC16" s="6">
        <f t="shared" si="7"/>
        <v>0.1030201110088214</v>
      </c>
      <c r="AD16" s="6">
        <f t="shared" si="7"/>
        <v>0.10223456150478452</v>
      </c>
      <c r="AE16" s="6">
        <f t="shared" si="7"/>
        <v>5.295796301365182E-2</v>
      </c>
      <c r="AF16" s="6">
        <f t="shared" si="7"/>
        <v>0.1087436553822055</v>
      </c>
      <c r="AG16" s="6">
        <f t="shared" si="7"/>
        <v>6.7824103429681579E-2</v>
      </c>
      <c r="AH16" s="6">
        <f t="shared" si="7"/>
        <v>8.7020991084078042E-2</v>
      </c>
      <c r="AI16" s="6">
        <f t="shared" si="7"/>
        <v>6.0357041083213603E-2</v>
      </c>
      <c r="AJ16" s="6">
        <f t="shared" si="7"/>
        <v>3.1600574213427879E-2</v>
      </c>
      <c r="AK16" s="6">
        <f t="shared" si="7"/>
        <v>5.8523711803272274E-2</v>
      </c>
      <c r="AL16" s="6">
        <f t="shared" si="7"/>
        <v>3.3176957697538408E-3</v>
      </c>
      <c r="AM16" s="6">
        <f t="shared" si="7"/>
        <v>5.2746700542338015E-2</v>
      </c>
      <c r="AN16" s="6">
        <f t="shared" si="25"/>
        <v>5.130505191312474E-2</v>
      </c>
      <c r="AO16">
        <f t="shared" si="26"/>
        <v>20.063247566684918</v>
      </c>
      <c r="AP16">
        <f t="shared" si="27"/>
        <v>9.3802507822953274</v>
      </c>
      <c r="AQ16">
        <f t="shared" si="28"/>
        <v>9.3087244436259517</v>
      </c>
      <c r="AR16">
        <f t="shared" si="29"/>
        <v>4.821961160040277</v>
      </c>
      <c r="AS16">
        <f t="shared" si="30"/>
        <v>9.9013944799694737</v>
      </c>
      <c r="AT16">
        <f t="shared" si="31"/>
        <v>6.1755621598997577</v>
      </c>
      <c r="AU16">
        <f t="shared" si="32"/>
        <v>7.9234890323758389</v>
      </c>
      <c r="AV16">
        <f t="shared" si="33"/>
        <v>5.4956665867829066</v>
      </c>
      <c r="AW16">
        <f t="shared" si="34"/>
        <v>2.8773150027095826</v>
      </c>
      <c r="AX16">
        <f t="shared" si="35"/>
        <v>5.3287371567524726</v>
      </c>
      <c r="AY16">
        <f t="shared" si="36"/>
        <v>0.30208488454246135</v>
      </c>
      <c r="AZ16">
        <f t="shared" si="37"/>
        <v>4.8027251590070295</v>
      </c>
      <c r="BA16">
        <f t="shared" si="38"/>
        <v>4.6714592775247734</v>
      </c>
      <c r="BB16" s="39">
        <f t="shared" si="11"/>
        <v>91.05261769221076</v>
      </c>
      <c r="BC16" s="39"/>
      <c r="BD16" s="18">
        <f t="shared" si="39"/>
        <v>10243.419490373712</v>
      </c>
      <c r="BE16" s="17">
        <f>BE15*(B16/B15)</f>
        <v>2257.1153512520527</v>
      </c>
      <c r="BF16" s="17">
        <f>BF15*(C16/C15)</f>
        <v>1055.2782130082246</v>
      </c>
      <c r="BG16" s="17">
        <f>BG15*(D16/D15)</f>
        <v>1047.2314999079192</v>
      </c>
      <c r="BH16" s="17">
        <f>BH15*(E16/E15)</f>
        <v>542.47063050453085</v>
      </c>
      <c r="BI16" s="17">
        <f>BI15*(F16/F15)</f>
        <v>1113.9068789965665</v>
      </c>
      <c r="BJ16" s="17">
        <f>BJ15*(G16/G15)</f>
        <v>694.75074298872278</v>
      </c>
      <c r="BK16" s="17">
        <f>BK15*(H16/H15)</f>
        <v>891.39251614228203</v>
      </c>
      <c r="BL16" s="17">
        <f>BL15*(I16/I15)</f>
        <v>618.26249101307712</v>
      </c>
      <c r="BM16" s="17">
        <f>BM15*(J16/J15)</f>
        <v>323.69793780482803</v>
      </c>
      <c r="BN16" s="17">
        <f>BN15*(K16/K15)</f>
        <v>599.4829301346532</v>
      </c>
      <c r="BO16" s="17">
        <f>BO15*(L16/L15)</f>
        <v>33.98454951102692</v>
      </c>
      <c r="BP16" s="17">
        <f>BP15*(M16/M15)</f>
        <v>540.30658038829097</v>
      </c>
      <c r="BQ16" s="17">
        <f>BQ15*(N16/N15)</f>
        <v>525.53916872153695</v>
      </c>
    </row>
    <row r="17" spans="1:69" x14ac:dyDescent="0.25">
      <c r="A17" s="33">
        <v>44733</v>
      </c>
      <c r="B17" s="17">
        <v>76</v>
      </c>
      <c r="C17" s="17">
        <v>20.10000038146973</v>
      </c>
      <c r="D17" s="17">
        <v>13.911994934082029</v>
      </c>
      <c r="E17" s="17">
        <v>9.3599996566772461</v>
      </c>
      <c r="F17" s="17">
        <v>36.400001525878913</v>
      </c>
      <c r="G17" s="17">
        <v>8.3400001525878906</v>
      </c>
      <c r="H17" s="17">
        <v>4.570000171661377</v>
      </c>
      <c r="I17" s="17">
        <v>16.780000686645511</v>
      </c>
      <c r="J17" s="17">
        <v>13.170000076293951</v>
      </c>
      <c r="K17" s="17">
        <v>21.20000076293945</v>
      </c>
      <c r="L17" s="17">
        <v>2.5099999904632568</v>
      </c>
      <c r="M17" s="17">
        <v>32.979999542236328</v>
      </c>
      <c r="N17">
        <v>1</v>
      </c>
      <c r="O17">
        <f t="shared" si="12"/>
        <v>87.709173296785025</v>
      </c>
      <c r="P17">
        <f t="shared" si="13"/>
        <v>90.826936935019063</v>
      </c>
      <c r="Q17">
        <f t="shared" si="14"/>
        <v>79.671574358306103</v>
      </c>
      <c r="R17">
        <f t="shared" si="15"/>
        <v>80.412365812743118</v>
      </c>
      <c r="S17">
        <f t="shared" si="16"/>
        <v>73.818699071452741</v>
      </c>
      <c r="T17">
        <f t="shared" si="17"/>
        <v>88.629121018333663</v>
      </c>
      <c r="U17">
        <f t="shared" si="18"/>
        <v>86.553030114884336</v>
      </c>
      <c r="V17">
        <f t="shared" si="19"/>
        <v>87.304897430388507</v>
      </c>
      <c r="W17">
        <f t="shared" si="20"/>
        <v>79.625147202563227</v>
      </c>
      <c r="X17">
        <f t="shared" si="21"/>
        <v>94.558433054402713</v>
      </c>
      <c r="Y17">
        <f t="shared" si="22"/>
        <v>65.364584545992955</v>
      </c>
      <c r="Z17">
        <f t="shared" si="23"/>
        <v>92.116240975110983</v>
      </c>
      <c r="AA17">
        <f t="shared" si="24"/>
        <v>100</v>
      </c>
      <c r="AB17" s="6">
        <f t="shared" si="7"/>
        <v>0.22255976378043726</v>
      </c>
      <c r="AC17" s="6">
        <f t="shared" si="7"/>
        <v>0.1028579603799817</v>
      </c>
      <c r="AD17" s="6">
        <f t="shared" si="7"/>
        <v>0.1017857057842344</v>
      </c>
      <c r="AE17" s="6">
        <f t="shared" si="7"/>
        <v>5.2409753577116379E-2</v>
      </c>
      <c r="AF17" s="6">
        <f t="shared" si="7"/>
        <v>0.11125212598834723</v>
      </c>
      <c r="AG17" s="6">
        <f t="shared" si="7"/>
        <v>6.7487811818164489E-2</v>
      </c>
      <c r="AH17" s="6">
        <f t="shared" si="7"/>
        <v>8.6371307025139371E-2</v>
      </c>
      <c r="AI17" s="6">
        <f t="shared" si="7"/>
        <v>5.9989840942782847E-2</v>
      </c>
      <c r="AJ17" s="6">
        <f t="shared" si="7"/>
        <v>3.0615234153079769E-2</v>
      </c>
      <c r="AK17" s="6">
        <f t="shared" si="7"/>
        <v>5.9196995854191921E-2</v>
      </c>
      <c r="AL17" s="6">
        <f t="shared" si="7"/>
        <v>3.2386334761203063E-3</v>
      </c>
      <c r="AM17" s="6">
        <f t="shared" si="7"/>
        <v>5.0755719724698001E-2</v>
      </c>
      <c r="AN17" s="6">
        <f t="shared" si="25"/>
        <v>5.1479147495706201E-2</v>
      </c>
      <c r="AO17">
        <f t="shared" si="26"/>
        <v>20.196116755868264</v>
      </c>
      <c r="AP17">
        <f t="shared" si="27"/>
        <v>9.3338137218456971</v>
      </c>
      <c r="AQ17">
        <f t="shared" si="28"/>
        <v>9.2365123110251304</v>
      </c>
      <c r="AR17">
        <f t="shared" si="29"/>
        <v>4.7559068378323168</v>
      </c>
      <c r="AS17">
        <f t="shared" si="30"/>
        <v>10.095539677224995</v>
      </c>
      <c r="AT17">
        <f t="shared" si="31"/>
        <v>6.1241605577113818</v>
      </c>
      <c r="AU17">
        <f t="shared" si="32"/>
        <v>7.8377374751239159</v>
      </c>
      <c r="AV17">
        <f t="shared" si="33"/>
        <v>5.4437595154964997</v>
      </c>
      <c r="AW17">
        <f t="shared" si="34"/>
        <v>2.7781699304543981</v>
      </c>
      <c r="AX17">
        <f t="shared" si="35"/>
        <v>5.3718130337672338</v>
      </c>
      <c r="AY17">
        <f t="shared" si="36"/>
        <v>0.29388879059790979</v>
      </c>
      <c r="AZ17">
        <f t="shared" si="37"/>
        <v>4.6058120487555483</v>
      </c>
      <c r="BA17">
        <f t="shared" si="38"/>
        <v>4.6714592775247734</v>
      </c>
      <c r="BB17" s="39">
        <f t="shared" si="11"/>
        <v>90.744689933228074</v>
      </c>
      <c r="BC17" s="39">
        <v>90.744689791901251</v>
      </c>
      <c r="BD17" s="18">
        <f t="shared" si="39"/>
        <v>10208.777617488158</v>
      </c>
      <c r="BE17" s="17">
        <f>BE16*(B17/B16)</f>
        <v>2272.0631350351791</v>
      </c>
      <c r="BF17" s="17">
        <f>BF16*(C17/C16)</f>
        <v>1050.0540437076413</v>
      </c>
      <c r="BG17" s="17">
        <f>BG16*(D17/D16)</f>
        <v>1039.1076349903267</v>
      </c>
      <c r="BH17" s="17">
        <f>BH16*(E17/E16)</f>
        <v>535.03951925613546</v>
      </c>
      <c r="BI17" s="17">
        <f>BI16*(F17/F16)</f>
        <v>1135.7482136878129</v>
      </c>
      <c r="BJ17" s="17">
        <f>BJ16*(G17/G16)</f>
        <v>688.96806274253049</v>
      </c>
      <c r="BK17" s="17">
        <f>BK16*(H17/H16)</f>
        <v>881.74546595144068</v>
      </c>
      <c r="BL17" s="17">
        <f>BL16*(I17/I16)</f>
        <v>612.42294549335634</v>
      </c>
      <c r="BM17" s="17">
        <f>BM16*(J17/J16)</f>
        <v>312.54411717611976</v>
      </c>
      <c r="BN17" s="17">
        <f>BN16*(K17/K16)</f>
        <v>604.32896629881373</v>
      </c>
      <c r="BO17" s="17">
        <f>BO16*(L17/L16)</f>
        <v>33.062488942264864</v>
      </c>
      <c r="BP17" s="17">
        <f>BP16*(M17/M16)</f>
        <v>518.15385548499933</v>
      </c>
      <c r="BQ17" s="17">
        <f>BQ16*(N17/N16)</f>
        <v>525.53916872153695</v>
      </c>
    </row>
    <row r="18" spans="1:69" x14ac:dyDescent="0.25">
      <c r="A18" s="33">
        <v>44734</v>
      </c>
      <c r="B18" s="17">
        <v>75.349998474121094</v>
      </c>
      <c r="C18" s="17">
        <v>20.020000457763668</v>
      </c>
      <c r="D18" s="17">
        <v>13.783454895019529</v>
      </c>
      <c r="E18" s="17">
        <v>9.7399997711181641</v>
      </c>
      <c r="F18" s="17">
        <v>33.970001220703118</v>
      </c>
      <c r="G18" s="17">
        <v>8.3500003814697266</v>
      </c>
      <c r="H18" s="17">
        <v>4.5500001907348633</v>
      </c>
      <c r="I18" s="17">
        <v>16.909999847412109</v>
      </c>
      <c r="J18" s="17">
        <v>13.590000152587891</v>
      </c>
      <c r="K18" s="17">
        <v>21.29000091552734</v>
      </c>
      <c r="L18" s="17">
        <v>2.440000057220459</v>
      </c>
      <c r="M18" s="17">
        <v>32.860000610351563</v>
      </c>
      <c r="N18">
        <v>1</v>
      </c>
      <c r="O18">
        <f t="shared" si="12"/>
        <v>86.959027290515451</v>
      </c>
      <c r="P18">
        <f t="shared" si="13"/>
        <v>90.465437040125764</v>
      </c>
      <c r="Q18">
        <f t="shared" si="14"/>
        <v>78.935447920026647</v>
      </c>
      <c r="R18">
        <f t="shared" si="15"/>
        <v>83.676971510619282</v>
      </c>
      <c r="S18">
        <f t="shared" si="16"/>
        <v>68.890692100250305</v>
      </c>
      <c r="T18">
        <f t="shared" si="17"/>
        <v>88.735393377993532</v>
      </c>
      <c r="U18">
        <f t="shared" si="18"/>
        <v>86.174242612388397</v>
      </c>
      <c r="V18">
        <f t="shared" si="19"/>
        <v>87.981271860205851</v>
      </c>
      <c r="W18">
        <f t="shared" si="20"/>
        <v>82.164446193167606</v>
      </c>
      <c r="X18">
        <f t="shared" si="21"/>
        <v>94.959861030681154</v>
      </c>
      <c r="Y18">
        <f t="shared" si="22"/>
        <v>63.541669577049774</v>
      </c>
      <c r="Z18">
        <f t="shared" si="23"/>
        <v>91.781072670693746</v>
      </c>
      <c r="AA18">
        <f t="shared" si="24"/>
        <v>100</v>
      </c>
      <c r="AB18" s="6">
        <f t="shared" si="7"/>
        <v>0.22230853387293165</v>
      </c>
      <c r="AC18" s="6">
        <f t="shared" si="7"/>
        <v>0.10321569777064891</v>
      </c>
      <c r="AD18" s="6">
        <f t="shared" si="7"/>
        <v>0.10160037202229162</v>
      </c>
      <c r="AE18" s="6">
        <f t="shared" si="7"/>
        <v>5.4945870572515952E-2</v>
      </c>
      <c r="AF18" s="6">
        <f t="shared" si="7"/>
        <v>0.10460255840871795</v>
      </c>
      <c r="AG18" s="6">
        <f t="shared" si="7"/>
        <v>6.807468039740687E-2</v>
      </c>
      <c r="AH18" s="6">
        <f t="shared" si="7"/>
        <v>8.6637221815887663E-2</v>
      </c>
      <c r="AI18" s="6">
        <f t="shared" si="7"/>
        <v>6.0907274657331242E-2</v>
      </c>
      <c r="AJ18" s="6">
        <f t="shared" si="7"/>
        <v>3.1828128057998846E-2</v>
      </c>
      <c r="AK18" s="6">
        <f t="shared" si="7"/>
        <v>5.9893445615855308E-2</v>
      </c>
      <c r="AL18" s="6">
        <f t="shared" si="7"/>
        <v>3.1718872746276418E-3</v>
      </c>
      <c r="AM18" s="6">
        <f t="shared" si="7"/>
        <v>5.0949712727356523E-2</v>
      </c>
      <c r="AN18" s="6">
        <f t="shared" si="25"/>
        <v>5.1864616806429974E-2</v>
      </c>
      <c r="AO18">
        <f t="shared" si="26"/>
        <v>20.023386404445333</v>
      </c>
      <c r="AP18">
        <f t="shared" si="27"/>
        <v>9.2966642506286412</v>
      </c>
      <c r="AQ18">
        <f t="shared" si="28"/>
        <v>9.1511714480586086</v>
      </c>
      <c r="AR18">
        <f t="shared" si="29"/>
        <v>4.9489885909237685</v>
      </c>
      <c r="AS18">
        <f t="shared" si="30"/>
        <v>9.4215791423846387</v>
      </c>
      <c r="AT18">
        <f t="shared" si="31"/>
        <v>6.1315038438223795</v>
      </c>
      <c r="AU18">
        <f t="shared" si="32"/>
        <v>7.803436688664096</v>
      </c>
      <c r="AV18">
        <f t="shared" si="33"/>
        <v>5.4859337788737914</v>
      </c>
      <c r="AW18">
        <f t="shared" si="34"/>
        <v>2.8667676203548469</v>
      </c>
      <c r="AX18">
        <f t="shared" si="35"/>
        <v>5.3946179382631723</v>
      </c>
      <c r="AY18">
        <f t="shared" si="36"/>
        <v>0.28569269665335828</v>
      </c>
      <c r="AZ18">
        <f t="shared" si="37"/>
        <v>4.5890536335346868</v>
      </c>
      <c r="BA18">
        <f t="shared" si="38"/>
        <v>4.6714592775247734</v>
      </c>
      <c r="BB18" s="39">
        <f t="shared" si="11"/>
        <v>90.070255314132083</v>
      </c>
      <c r="BC18" s="39">
        <v>90.070255050331895</v>
      </c>
      <c r="BD18" s="18">
        <f t="shared" si="39"/>
        <v>10132.903722839859</v>
      </c>
      <c r="BE18" s="17">
        <f>BE17*(B18/B17)</f>
        <v>2252.630970500099</v>
      </c>
      <c r="BF18" s="17">
        <f>BF17*(C18/C17)</f>
        <v>1045.8747281957224</v>
      </c>
      <c r="BG18" s="17">
        <f>BG17*(D18/D17)</f>
        <v>1029.506787906593</v>
      </c>
      <c r="BH18" s="17">
        <f>BH17*(E18/E17)</f>
        <v>556.76121647892364</v>
      </c>
      <c r="BI18" s="17">
        <f>BI17*(F18/F17)</f>
        <v>1059.9276535182728</v>
      </c>
      <c r="BJ18" s="17">
        <f>BJ17*(G18/G17)</f>
        <v>689.79418243001783</v>
      </c>
      <c r="BK18" s="17">
        <f>BK17*(H18/H17)</f>
        <v>877.88662747471085</v>
      </c>
      <c r="BL18" s="17">
        <f>BL17*(I18/I17)</f>
        <v>617.16755012330168</v>
      </c>
      <c r="BM18" s="17">
        <f>BM17*(J18/J17)</f>
        <v>322.51135728992023</v>
      </c>
      <c r="BN18" s="17">
        <f>BN17*(K18/K17)</f>
        <v>606.89451805460681</v>
      </c>
      <c r="BO18" s="17">
        <f>BO17*(L18/L17)</f>
        <v>32.140428373502822</v>
      </c>
      <c r="BP18" s="17">
        <f>BP17*(M18/M17)</f>
        <v>516.26853377265229</v>
      </c>
      <c r="BQ18" s="17">
        <f>BQ17*(N18/N17)</f>
        <v>525.53916872153695</v>
      </c>
    </row>
    <row r="19" spans="1:69" x14ac:dyDescent="0.25">
      <c r="A19" s="33">
        <v>44735</v>
      </c>
      <c r="B19" s="17">
        <v>72.599998474121094</v>
      </c>
      <c r="C19" s="17">
        <v>19.520000457763668</v>
      </c>
      <c r="D19" s="17">
        <v>13.813118934631349</v>
      </c>
      <c r="E19" s="17">
        <v>9.8900003433227539</v>
      </c>
      <c r="F19" s="17">
        <v>32.799999237060547</v>
      </c>
      <c r="G19" s="17">
        <v>8.3999996185302734</v>
      </c>
      <c r="H19" s="17">
        <v>4.5999999046325684</v>
      </c>
      <c r="I19" s="17">
        <v>16.79999923706055</v>
      </c>
      <c r="J19" s="17">
        <v>13.75</v>
      </c>
      <c r="K19" s="17">
        <v>21.5</v>
      </c>
      <c r="L19" s="17">
        <v>2.5499999523162842</v>
      </c>
      <c r="M19" s="17">
        <v>32.650001525878913</v>
      </c>
      <c r="N19">
        <v>1</v>
      </c>
      <c r="O19">
        <f t="shared" si="12"/>
        <v>83.785340098855471</v>
      </c>
      <c r="P19">
        <f t="shared" si="13"/>
        <v>88.206060542333432</v>
      </c>
      <c r="Q19">
        <f t="shared" si="14"/>
        <v>79.105328713464189</v>
      </c>
      <c r="R19">
        <f t="shared" si="15"/>
        <v>84.965636182271425</v>
      </c>
      <c r="S19">
        <f t="shared" si="16"/>
        <v>66.5179442781902</v>
      </c>
      <c r="T19">
        <f t="shared" si="17"/>
        <v>89.266734906912873</v>
      </c>
      <c r="U19">
        <f t="shared" si="18"/>
        <v>87.121206853125045</v>
      </c>
      <c r="V19">
        <f t="shared" si="19"/>
        <v>87.408948164673092</v>
      </c>
      <c r="W19">
        <f t="shared" si="20"/>
        <v>83.13179709132811</v>
      </c>
      <c r="X19">
        <f t="shared" si="21"/>
        <v>95.896520637095264</v>
      </c>
      <c r="Y19">
        <f t="shared" si="22"/>
        <v>66.406250242531911</v>
      </c>
      <c r="Z19">
        <f t="shared" si="23"/>
        <v>91.194525474261496</v>
      </c>
      <c r="AA19">
        <f t="shared" si="24"/>
        <v>100</v>
      </c>
      <c r="AB19" s="6">
        <f t="shared" ref="AB19:AB26" si="40">AO19/$BB19</f>
        <v>0.21668321304520916</v>
      </c>
      <c r="AC19" s="6">
        <f t="shared" ref="AC19:AC26" si="41">AP19/$BB19</f>
        <v>0.10180691135697767</v>
      </c>
      <c r="AD19" s="6">
        <f t="shared" ref="AD19:AD26" si="42">AQ19/$BB19</f>
        <v>0.10300177968273976</v>
      </c>
      <c r="AE19" s="6">
        <f t="shared" ref="AE19:AE26" si="43">AR19/$BB19</f>
        <v>5.644015365291543E-2</v>
      </c>
      <c r="AF19" s="6">
        <f t="shared" ref="AF19:AF26" si="44">AS19/$BB19</f>
        <v>0.10217304733878381</v>
      </c>
      <c r="AG19" s="6">
        <f t="shared" ref="AG19:AG26" si="45">AT19/$BB19</f>
        <v>6.9277810046232235E-2</v>
      </c>
      <c r="AH19" s="6">
        <f t="shared" ref="AH19:AH26" si="46">AU19/$BB19</f>
        <v>8.8606726820611104E-2</v>
      </c>
      <c r="AI19" s="6">
        <f t="shared" ref="AI19:AI26" si="47">AV19/$BB19</f>
        <v>6.1213976717599941E-2</v>
      </c>
      <c r="AJ19" s="6">
        <f t="shared" ref="AJ19:AJ26" si="48">AW19/$BB19</f>
        <v>3.2576926042295083E-2</v>
      </c>
      <c r="AK19" s="6">
        <f t="shared" ref="AK19:AK26" si="49">AX19/$BB19</f>
        <v>6.1186814945732138E-2</v>
      </c>
      <c r="AL19" s="6">
        <f t="shared" ref="AL19:AL26" si="50">AY19/$BB19</f>
        <v>3.3533883325063156E-3</v>
      </c>
      <c r="AM19" s="6">
        <f t="shared" ref="AM19:AM26" si="51">AZ19/$BB19</f>
        <v>5.1212166286031639E-2</v>
      </c>
      <c r="AN19" s="6">
        <f t="shared" si="25"/>
        <v>5.246708573236563E-2</v>
      </c>
      <c r="AO19">
        <f t="shared" si="26"/>
        <v>19.292605863936942</v>
      </c>
      <c r="AP19">
        <f t="shared" si="27"/>
        <v>9.0644798340937385</v>
      </c>
      <c r="AQ19">
        <f t="shared" si="28"/>
        <v>9.170866126526187</v>
      </c>
      <c r="AR19">
        <f t="shared" si="29"/>
        <v>5.0252053401965791</v>
      </c>
      <c r="AS19">
        <f t="shared" si="30"/>
        <v>9.097079116199259</v>
      </c>
      <c r="AT19">
        <f t="shared" si="31"/>
        <v>6.1682188737887573</v>
      </c>
      <c r="AU19">
        <f t="shared" si="32"/>
        <v>7.8891882459160181</v>
      </c>
      <c r="AV19">
        <f t="shared" si="33"/>
        <v>5.4502474353214749</v>
      </c>
      <c r="AW19">
        <f t="shared" si="34"/>
        <v>2.9005190829503351</v>
      </c>
      <c r="AX19">
        <f t="shared" si="35"/>
        <v>5.4478290598882921</v>
      </c>
      <c r="AY19">
        <f t="shared" si="36"/>
        <v>0.29857227285193921</v>
      </c>
      <c r="AZ19">
        <f t="shared" si="37"/>
        <v>4.5597262737130739</v>
      </c>
      <c r="BA19">
        <f t="shared" si="38"/>
        <v>4.6714592775247734</v>
      </c>
      <c r="BB19" s="39">
        <f t="shared" si="11"/>
        <v>89.035996802907377</v>
      </c>
      <c r="BC19" s="39">
        <v>89.035996367626836</v>
      </c>
      <c r="BD19" s="18">
        <f t="shared" si="39"/>
        <v>10016.549640327077</v>
      </c>
      <c r="BE19" s="17">
        <f>BE18*(B19/B18)</f>
        <v>2170.4181596929047</v>
      </c>
      <c r="BF19" s="17">
        <f>BF18*(C19/C18)</f>
        <v>1019.753981335546</v>
      </c>
      <c r="BG19" s="17">
        <f>BG18*(D19/D18)</f>
        <v>1031.7224392341955</v>
      </c>
      <c r="BH19" s="17">
        <f>BH18*(E19/E18)</f>
        <v>565.33560077211484</v>
      </c>
      <c r="BI19" s="17">
        <f>BI18*(F19/F18)</f>
        <v>1023.4214005724176</v>
      </c>
      <c r="BJ19" s="17">
        <f>BJ18*(G19/G18)</f>
        <v>693.92462330123533</v>
      </c>
      <c r="BK19" s="17">
        <f>BK18*(H19/H18)</f>
        <v>887.53367766555209</v>
      </c>
      <c r="BL19" s="17">
        <f>BL18*(I19/I18)</f>
        <v>613.15283647366618</v>
      </c>
      <c r="BM19" s="17">
        <f>BM18*(J19/J18)</f>
        <v>326.30839683191266</v>
      </c>
      <c r="BN19" s="17">
        <f>BN18*(K19/K18)</f>
        <v>612.8807692374329</v>
      </c>
      <c r="BO19" s="17">
        <f>BO18*(L19/L18)</f>
        <v>33.589380695843182</v>
      </c>
      <c r="BP19" s="17">
        <f>BP18*(M19/M18)</f>
        <v>512.96920579272103</v>
      </c>
      <c r="BQ19" s="17">
        <f>BQ18*(N19/N18)</f>
        <v>525.53916872153695</v>
      </c>
    </row>
    <row r="20" spans="1:69" x14ac:dyDescent="0.25">
      <c r="A20" s="33">
        <v>44736</v>
      </c>
      <c r="B20" s="17">
        <v>74.620002746582031</v>
      </c>
      <c r="C20" s="17">
        <v>19.79999923706055</v>
      </c>
      <c r="D20" s="17">
        <v>13.506599426269529</v>
      </c>
      <c r="E20" s="17">
        <v>9.7899999618530273</v>
      </c>
      <c r="F20" s="17">
        <v>34.189998626708977</v>
      </c>
      <c r="G20" s="17">
        <v>8.1000003814697266</v>
      </c>
      <c r="H20" s="17">
        <v>4.5999999046325684</v>
      </c>
      <c r="I20" s="17">
        <v>16.719999313354489</v>
      </c>
      <c r="J20" s="17">
        <v>14.239999771118161</v>
      </c>
      <c r="K20" s="17">
        <v>21.520000457763668</v>
      </c>
      <c r="L20" s="17">
        <v>2.470000028610229</v>
      </c>
      <c r="M20" s="17">
        <v>32.459999084472663</v>
      </c>
      <c r="N20">
        <v>1</v>
      </c>
      <c r="O20">
        <f t="shared" si="12"/>
        <v>86.116562530349185</v>
      </c>
      <c r="P20">
        <f t="shared" si="13"/>
        <v>89.471305865041259</v>
      </c>
      <c r="Q20">
        <f t="shared" si="14"/>
        <v>77.34994482219399</v>
      </c>
      <c r="R20">
        <f t="shared" si="15"/>
        <v>84.106526401170001</v>
      </c>
      <c r="S20">
        <f t="shared" si="16"/>
        <v>69.336843793373205</v>
      </c>
      <c r="T20">
        <f t="shared" si="17"/>
        <v>86.078645194636721</v>
      </c>
      <c r="U20">
        <f t="shared" si="18"/>
        <v>87.121206853125045</v>
      </c>
      <c r="V20">
        <f t="shared" si="19"/>
        <v>86.992715456223024</v>
      </c>
      <c r="W20">
        <f t="shared" si="20"/>
        <v>86.094310658411175</v>
      </c>
      <c r="X20">
        <f t="shared" si="21"/>
        <v>95.985728744568974</v>
      </c>
      <c r="Y20">
        <f t="shared" si="22"/>
        <v>64.322918849453984</v>
      </c>
      <c r="Z20">
        <f t="shared" si="23"/>
        <v>90.663830782891878</v>
      </c>
      <c r="AA20">
        <f t="shared" si="24"/>
        <v>100</v>
      </c>
      <c r="AB20" s="6">
        <f t="shared" si="40"/>
        <v>0.22116142383567031</v>
      </c>
      <c r="AC20" s="6">
        <f t="shared" si="41"/>
        <v>0.102548207445495</v>
      </c>
      <c r="AD20" s="6">
        <f t="shared" si="42"/>
        <v>0.1000148432436824</v>
      </c>
      <c r="AE20" s="6">
        <f t="shared" si="43"/>
        <v>5.5480457308673389E-2</v>
      </c>
      <c r="AF20" s="6">
        <f t="shared" si="44"/>
        <v>0.10576136749193812</v>
      </c>
      <c r="AG20" s="6">
        <f t="shared" si="45"/>
        <v>6.6338459926477772E-2</v>
      </c>
      <c r="AH20" s="6">
        <f t="shared" si="46"/>
        <v>8.7989764454950423E-2</v>
      </c>
      <c r="AI20" s="6">
        <f t="shared" si="47"/>
        <v>6.0498282927167989E-2</v>
      </c>
      <c r="AJ20" s="6">
        <f t="shared" si="48"/>
        <v>3.3502934430819059E-2</v>
      </c>
      <c r="AK20" s="6">
        <f t="shared" si="49"/>
        <v>6.0817298430469582E-2</v>
      </c>
      <c r="AL20" s="6">
        <f t="shared" si="50"/>
        <v>3.2255672151659579E-3</v>
      </c>
      <c r="AM20" s="6">
        <f t="shared" si="51"/>
        <v>5.0559632160506698E-2</v>
      </c>
      <c r="AN20" s="6">
        <f t="shared" si="25"/>
        <v>5.2101761128983112E-2</v>
      </c>
      <c r="AO20">
        <f t="shared" si="26"/>
        <v>19.829398523594492</v>
      </c>
      <c r="AP20">
        <f t="shared" si="27"/>
        <v>9.194502540496801</v>
      </c>
      <c r="AQ20">
        <f t="shared" si="28"/>
        <v>8.9673603585922557</v>
      </c>
      <c r="AR20">
        <f t="shared" si="29"/>
        <v>4.9743941740147051</v>
      </c>
      <c r="AS20">
        <f t="shared" si="30"/>
        <v>9.482595418431762</v>
      </c>
      <c r="AT20">
        <f t="shared" si="31"/>
        <v>5.9479258928132577</v>
      </c>
      <c r="AU20">
        <f t="shared" si="32"/>
        <v>7.8891882459160181</v>
      </c>
      <c r="AV20">
        <f t="shared" si="33"/>
        <v>5.4242938996782701</v>
      </c>
      <c r="AW20">
        <f t="shared" si="34"/>
        <v>3.003882987442664</v>
      </c>
      <c r="AX20">
        <f t="shared" si="35"/>
        <v>5.4528969238425233</v>
      </c>
      <c r="AY20">
        <f t="shared" si="36"/>
        <v>0.28920530834388036</v>
      </c>
      <c r="AZ20">
        <f t="shared" si="37"/>
        <v>4.5331915391445934</v>
      </c>
      <c r="BA20">
        <f t="shared" si="38"/>
        <v>4.6714592775247734</v>
      </c>
      <c r="BB20" s="39">
        <f t="shared" si="11"/>
        <v>89.660295089836012</v>
      </c>
      <c r="BC20" s="39">
        <v>89.660294899354653</v>
      </c>
      <c r="BD20" s="18">
        <f t="shared" si="39"/>
        <v>10086.78319760655</v>
      </c>
      <c r="BE20" s="17">
        <f>BE19*(B20/B19)</f>
        <v>2230.807333904379</v>
      </c>
      <c r="BF20" s="17">
        <f>BF19*(C20/C19)</f>
        <v>1034.3815358058905</v>
      </c>
      <c r="BG20" s="17">
        <f>BG19*(D20/D19)</f>
        <v>1008.8280403416283</v>
      </c>
      <c r="BH20" s="17">
        <f>BH19*(E20/E19)</f>
        <v>559.61934457665404</v>
      </c>
      <c r="BI20" s="17">
        <f>BI19*(F20/F19)</f>
        <v>1066.7919845735742</v>
      </c>
      <c r="BJ20" s="17">
        <f>BJ19*(G20/G19)</f>
        <v>669.14166294149163</v>
      </c>
      <c r="BK20" s="17">
        <f>BK19*(H20/H19)</f>
        <v>887.53367766555209</v>
      </c>
      <c r="BL20" s="17">
        <f>BL19*(I20/I19)</f>
        <v>610.23306371380556</v>
      </c>
      <c r="BM20" s="17">
        <f>BM19*(J20/J19)</f>
        <v>337.9368360872997</v>
      </c>
      <c r="BN20" s="17">
        <f>BN19*(K20/K19)</f>
        <v>613.45090393228395</v>
      </c>
      <c r="BO20" s="17">
        <f>BO19*(L20/L19)</f>
        <v>32.535597188686552</v>
      </c>
      <c r="BP20" s="17">
        <f>BP19*(M20/M19)</f>
        <v>509.98404815376688</v>
      </c>
      <c r="BQ20" s="17">
        <f>BQ19*(N20/N19)</f>
        <v>525.53916872153695</v>
      </c>
    </row>
    <row r="21" spans="1:69" x14ac:dyDescent="0.25">
      <c r="A21" s="33">
        <v>44739</v>
      </c>
      <c r="B21" s="17">
        <v>78.050003051757813</v>
      </c>
      <c r="C21" s="17">
        <v>20.14999961853027</v>
      </c>
      <c r="D21" s="17">
        <v>13.556038856506349</v>
      </c>
      <c r="E21" s="17">
        <v>9.6700000762939453</v>
      </c>
      <c r="F21" s="17">
        <v>36.380001068115227</v>
      </c>
      <c r="G21" s="17">
        <v>8.1400003433227539</v>
      </c>
      <c r="H21" s="17">
        <v>4.6399998664855957</v>
      </c>
      <c r="I21" s="17">
        <v>16.760000228881839</v>
      </c>
      <c r="J21" s="17">
        <v>13.960000038146971</v>
      </c>
      <c r="K21" s="17">
        <v>22.180000305175781</v>
      </c>
      <c r="L21" s="17">
        <v>2.4300000667572021</v>
      </c>
      <c r="M21" s="17">
        <v>33.130001068115227</v>
      </c>
      <c r="N21">
        <v>1</v>
      </c>
      <c r="O21">
        <f t="shared" si="12"/>
        <v>90.07501636159509</v>
      </c>
      <c r="P21">
        <f t="shared" si="13"/>
        <v>91.052871137263324</v>
      </c>
      <c r="Q21">
        <f t="shared" si="14"/>
        <v>77.633075836905292</v>
      </c>
      <c r="R21">
        <f t="shared" si="15"/>
        <v>83.075599579695123</v>
      </c>
      <c r="S21">
        <f t="shared" si="16"/>
        <v>73.778138420050041</v>
      </c>
      <c r="T21">
        <f t="shared" si="17"/>
        <v>86.503724498586209</v>
      </c>
      <c r="U21">
        <f t="shared" si="18"/>
        <v>87.878781858116923</v>
      </c>
      <c r="V21">
        <f t="shared" si="19"/>
        <v>87.200836772333361</v>
      </c>
      <c r="W21">
        <f t="shared" si="20"/>
        <v>84.4014465866303</v>
      </c>
      <c r="X21">
        <f t="shared" si="21"/>
        <v>98.929528232375276</v>
      </c>
      <c r="Y21">
        <f t="shared" si="22"/>
        <v>63.281253152915028</v>
      </c>
      <c r="Z21">
        <f t="shared" si="23"/>
        <v>92.535209346738739</v>
      </c>
      <c r="AA21">
        <f t="shared" si="24"/>
        <v>100</v>
      </c>
      <c r="AB21" s="6">
        <f t="shared" si="40"/>
        <v>0.22637554664115242</v>
      </c>
      <c r="AC21" s="6">
        <f t="shared" si="41"/>
        <v>0.10212696201211333</v>
      </c>
      <c r="AD21" s="6">
        <f t="shared" si="42"/>
        <v>9.8232164763647781E-2</v>
      </c>
      <c r="AE21" s="6">
        <f t="shared" si="43"/>
        <v>5.3627344303275225E-2</v>
      </c>
      <c r="AF21" s="6">
        <f t="shared" si="44"/>
        <v>0.11012683369426052</v>
      </c>
      <c r="AG21" s="6">
        <f t="shared" si="45"/>
        <v>6.523899166325145E-2</v>
      </c>
      <c r="AH21" s="6">
        <f t="shared" si="46"/>
        <v>8.6854989391864632E-2</v>
      </c>
      <c r="AI21" s="6">
        <f t="shared" si="47"/>
        <v>5.934488391496736E-2</v>
      </c>
      <c r="AJ21" s="6">
        <f t="shared" si="48"/>
        <v>3.2141101450477758E-2</v>
      </c>
      <c r="AK21" s="6">
        <f t="shared" si="49"/>
        <v>6.1340719682561398E-2</v>
      </c>
      <c r="AL21" s="6">
        <f t="shared" si="50"/>
        <v>3.1054024734726796E-3</v>
      </c>
      <c r="AM21" s="6">
        <f t="shared" si="51"/>
        <v>5.0498598286432994E-2</v>
      </c>
      <c r="AN21" s="6">
        <f t="shared" si="25"/>
        <v>5.0986461722522289E-2</v>
      </c>
      <c r="AO21">
        <f t="shared" si="26"/>
        <v>20.740881242489149</v>
      </c>
      <c r="AP21">
        <f t="shared" si="27"/>
        <v>9.3570318092138791</v>
      </c>
      <c r="AQ21">
        <f t="shared" si="28"/>
        <v>9.0001844005931453</v>
      </c>
      <c r="AR21">
        <f t="shared" si="29"/>
        <v>4.9134210653391719</v>
      </c>
      <c r="AS21">
        <f t="shared" si="30"/>
        <v>10.089992550674122</v>
      </c>
      <c r="AT21">
        <f t="shared" si="31"/>
        <v>5.9772983369629449</v>
      </c>
      <c r="AU21">
        <f t="shared" si="32"/>
        <v>7.9577898188356579</v>
      </c>
      <c r="AV21">
        <f t="shared" si="33"/>
        <v>5.4372709768904244</v>
      </c>
      <c r="AW21">
        <f t="shared" si="34"/>
        <v>2.9448179279005595</v>
      </c>
      <c r="AX21">
        <f t="shared" si="35"/>
        <v>5.6201325679473397</v>
      </c>
      <c r="AY21">
        <f t="shared" si="36"/>
        <v>0.28452182608985094</v>
      </c>
      <c r="AZ21">
        <f t="shared" si="37"/>
        <v>4.6267604673369362</v>
      </c>
      <c r="BA21">
        <f t="shared" si="38"/>
        <v>4.6714592775247734</v>
      </c>
      <c r="BB21" s="39">
        <f t="shared" si="11"/>
        <v>91.62156226779797</v>
      </c>
      <c r="BC21" s="39">
        <v>91.62156226779797</v>
      </c>
      <c r="BD21" s="18">
        <f t="shared" si="39"/>
        <v>10307.425755127271</v>
      </c>
      <c r="BE21" s="17">
        <f>BE20*(B21/B20)</f>
        <v>2333.3491397800281</v>
      </c>
      <c r="BF21" s="17">
        <f>BF20*(C21/C20)</f>
        <v>1052.6660785365618</v>
      </c>
      <c r="BG21" s="17">
        <f>BG20*(D21/D20)</f>
        <v>1012.5207450667283</v>
      </c>
      <c r="BH21" s="17">
        <f>BH20*(E21/E20)</f>
        <v>552.75986985065651</v>
      </c>
      <c r="BI21" s="17">
        <f>BI20*(F21/F20)</f>
        <v>1135.1241619508398</v>
      </c>
      <c r="BJ21" s="17">
        <f>BJ20*(G21/G20)</f>
        <v>672.44606290833144</v>
      </c>
      <c r="BK21" s="17">
        <f>BK20*(H21/H20)</f>
        <v>895.25135461901175</v>
      </c>
      <c r="BL21" s="17">
        <f>BL20*(I21/I20)</f>
        <v>611.69298490017286</v>
      </c>
      <c r="BM21" s="17">
        <f>BM20*(J21/J20)</f>
        <v>331.29201688881295</v>
      </c>
      <c r="BN21" s="17">
        <f>BN20*(K21/K20)</f>
        <v>632.26491389407579</v>
      </c>
      <c r="BO21" s="17">
        <f>BO20*(L21/L20)</f>
        <v>32.008705435108247</v>
      </c>
      <c r="BP21" s="17">
        <f>BP20*(M21/M20)</f>
        <v>520.51055257540554</v>
      </c>
      <c r="BQ21" s="17">
        <f>BQ20*(N21/N20)</f>
        <v>525.53916872153695</v>
      </c>
    </row>
    <row r="22" spans="1:69" x14ac:dyDescent="0.25">
      <c r="A22" s="33">
        <v>44740</v>
      </c>
      <c r="B22" s="17">
        <v>79.449996948242188</v>
      </c>
      <c r="C22" s="17">
        <v>20.25</v>
      </c>
      <c r="D22" s="17">
        <v>13.526375770568849</v>
      </c>
      <c r="E22" s="17">
        <v>9.6400003433227539</v>
      </c>
      <c r="F22" s="17">
        <v>36.159999847412109</v>
      </c>
      <c r="G22" s="17">
        <v>8</v>
      </c>
      <c r="H22" s="17">
        <v>4.6599998474121094</v>
      </c>
      <c r="I22" s="17">
        <v>16.430000305175781</v>
      </c>
      <c r="J22" s="17">
        <v>13.579999923706049</v>
      </c>
      <c r="K22" s="17">
        <v>22.79000091552734</v>
      </c>
      <c r="L22" s="17">
        <v>2.380000114440918</v>
      </c>
      <c r="M22" s="17">
        <v>33.25</v>
      </c>
      <c r="N22">
        <v>1</v>
      </c>
      <c r="O22">
        <f t="shared" si="12"/>
        <v>91.690704615294933</v>
      </c>
      <c r="P22">
        <f t="shared" si="13"/>
        <v>91.504748160589273</v>
      </c>
      <c r="Q22">
        <f t="shared" si="14"/>
        <v>77.463200504994646</v>
      </c>
      <c r="R22">
        <f t="shared" si="15"/>
        <v>82.817869922595918</v>
      </c>
      <c r="S22">
        <f t="shared" si="16"/>
        <v>73.331978990773933</v>
      </c>
      <c r="T22">
        <f t="shared" si="17"/>
        <v>85.015941867417993</v>
      </c>
      <c r="U22">
        <f t="shared" si="18"/>
        <v>88.257569360612877</v>
      </c>
      <c r="V22">
        <f t="shared" si="19"/>
        <v>85.483875609505603</v>
      </c>
      <c r="W22">
        <f t="shared" si="20"/>
        <v>82.103985320565997</v>
      </c>
      <c r="X22">
        <f t="shared" si="21"/>
        <v>101.65031595885058</v>
      </c>
      <c r="Y22">
        <f t="shared" si="22"/>
        <v>61.979171032241318</v>
      </c>
      <c r="Z22">
        <f t="shared" si="23"/>
        <v>92.870377651156019</v>
      </c>
      <c r="AA22">
        <f t="shared" si="24"/>
        <v>100</v>
      </c>
      <c r="AB22" s="6">
        <f t="shared" si="40"/>
        <v>0.22985339045913603</v>
      </c>
      <c r="AC22" s="6">
        <f t="shared" si="41"/>
        <v>0.10237427520830775</v>
      </c>
      <c r="AD22" s="6">
        <f t="shared" si="42"/>
        <v>9.7769366164896468E-2</v>
      </c>
      <c r="AE22" s="6">
        <f t="shared" si="43"/>
        <v>5.3325790754195884E-2</v>
      </c>
      <c r="AF22" s="6">
        <f t="shared" si="44"/>
        <v>0.10918407697354071</v>
      </c>
      <c r="AG22" s="6">
        <f t="shared" si="45"/>
        <v>6.3954814766419399E-2</v>
      </c>
      <c r="AH22" s="6">
        <f t="shared" si="46"/>
        <v>8.7008793718219374E-2</v>
      </c>
      <c r="AI22" s="6">
        <f t="shared" si="47"/>
        <v>5.8029292765565121E-2</v>
      </c>
      <c r="AJ22" s="6">
        <f t="shared" si="48"/>
        <v>3.1187139676378151E-2</v>
      </c>
      <c r="AK22" s="6">
        <f t="shared" si="49"/>
        <v>6.2868355975422591E-2</v>
      </c>
      <c r="AL22" s="6">
        <f t="shared" si="50"/>
        <v>3.0338145418249752E-3</v>
      </c>
      <c r="AM22" s="6">
        <f t="shared" si="51"/>
        <v>5.0553352875081774E-2</v>
      </c>
      <c r="AN22" s="6">
        <f t="shared" si="25"/>
        <v>5.0857536121011959E-2</v>
      </c>
      <c r="AO22">
        <f t="shared" si="26"/>
        <v>21.112913350264161</v>
      </c>
      <c r="AP22">
        <f t="shared" si="27"/>
        <v>9.4034688696635129</v>
      </c>
      <c r="AQ22">
        <f t="shared" si="28"/>
        <v>8.9804903552931776</v>
      </c>
      <c r="AR22">
        <f t="shared" si="29"/>
        <v>4.8981779093130866</v>
      </c>
      <c r="AS22">
        <f t="shared" si="30"/>
        <v>10.028975216620793</v>
      </c>
      <c r="AT22">
        <f t="shared" si="31"/>
        <v>5.8744944322918871</v>
      </c>
      <c r="AU22">
        <f t="shared" si="32"/>
        <v>7.9920906052954788</v>
      </c>
      <c r="AV22">
        <f t="shared" si="33"/>
        <v>5.3302125650145724</v>
      </c>
      <c r="AW22">
        <f t="shared" si="34"/>
        <v>2.8646581036489809</v>
      </c>
      <c r="AX22">
        <f t="shared" si="35"/>
        <v>5.7746990354646801</v>
      </c>
      <c r="AY22">
        <f t="shared" si="36"/>
        <v>0.27866747327231411</v>
      </c>
      <c r="AZ22">
        <f t="shared" si="37"/>
        <v>4.6435188825578004</v>
      </c>
      <c r="BA22">
        <f t="shared" si="38"/>
        <v>4.6714592775247734</v>
      </c>
      <c r="BB22" s="39">
        <f t="shared" si="11"/>
        <v>91.853826076225204</v>
      </c>
      <c r="BC22" s="39">
        <v>91.853826076225232</v>
      </c>
      <c r="BD22" s="18">
        <f t="shared" si="39"/>
        <v>10333.555433575337</v>
      </c>
      <c r="BE22" s="17">
        <f>BE21*(B22/B21)</f>
        <v>2375.2027519047178</v>
      </c>
      <c r="BF22" s="17">
        <f>BF21*(C22/C21)</f>
        <v>1057.8902478371456</v>
      </c>
      <c r="BG22" s="17">
        <f>BG21*(D22/D21)</f>
        <v>1010.305164970482</v>
      </c>
      <c r="BH22" s="17">
        <f>BH21*(E22/E21)</f>
        <v>551.04501479772193</v>
      </c>
      <c r="BI22" s="17">
        <f>BI21*(F22/F21)</f>
        <v>1128.2597118698402</v>
      </c>
      <c r="BJ22" s="17">
        <f>BJ21*(G22/G21)</f>
        <v>660.88062363283734</v>
      </c>
      <c r="BK22" s="17">
        <f>BK21*(H22/H21)</f>
        <v>899.11019309574169</v>
      </c>
      <c r="BL22" s="17">
        <f>BL21*(I22/I21)</f>
        <v>599.64891356413955</v>
      </c>
      <c r="BM22" s="17">
        <f>BM21*(J22/J21)</f>
        <v>322.27403666051038</v>
      </c>
      <c r="BN22" s="17">
        <f>BN21*(K22/K21)</f>
        <v>649.65364148977653</v>
      </c>
      <c r="BO22" s="17">
        <f>BO21*(L22/L21)</f>
        <v>31.350090743135357</v>
      </c>
      <c r="BP22" s="17">
        <f>BP21*(M22/M21)</f>
        <v>522.39587428775258</v>
      </c>
      <c r="BQ22" s="17">
        <f>BQ21*(N22/N21)</f>
        <v>525.53916872153695</v>
      </c>
    </row>
    <row r="23" spans="1:69" x14ac:dyDescent="0.25">
      <c r="A23" s="33">
        <v>44741</v>
      </c>
      <c r="B23" s="17">
        <v>78.790000915527344</v>
      </c>
      <c r="C23" s="17">
        <v>20.159999847412109</v>
      </c>
      <c r="D23" s="17">
        <v>13.328620910644529</v>
      </c>
      <c r="E23" s="17">
        <v>9.4600000381469727</v>
      </c>
      <c r="F23" s="17">
        <v>35.900001525878913</v>
      </c>
      <c r="G23" s="17">
        <v>8</v>
      </c>
      <c r="H23" s="17">
        <v>4.6500000953674316</v>
      </c>
      <c r="I23" s="17">
        <v>16.139999389648441</v>
      </c>
      <c r="J23" s="17">
        <v>13.39999961853027</v>
      </c>
      <c r="K23" s="17">
        <v>22.469999313354489</v>
      </c>
      <c r="L23" s="17">
        <v>2.410000085830688</v>
      </c>
      <c r="M23" s="17">
        <v>33.080001831054688</v>
      </c>
      <c r="N23">
        <v>1</v>
      </c>
      <c r="O23">
        <f t="shared" si="12"/>
        <v>90.929024267813659</v>
      </c>
      <c r="P23">
        <f t="shared" si="13"/>
        <v>91.09805970147967</v>
      </c>
      <c r="Q23">
        <f t="shared" si="14"/>
        <v>76.330692830730143</v>
      </c>
      <c r="R23">
        <f t="shared" si="15"/>
        <v>81.271475593844571</v>
      </c>
      <c r="S23">
        <f t="shared" si="16"/>
        <v>72.804705994845719</v>
      </c>
      <c r="T23">
        <f t="shared" si="17"/>
        <v>85.015941867417993</v>
      </c>
      <c r="U23">
        <f t="shared" si="18"/>
        <v>88.068180124868107</v>
      </c>
      <c r="V23">
        <f t="shared" si="19"/>
        <v>83.975025839017619</v>
      </c>
      <c r="W23">
        <f t="shared" si="20"/>
        <v>81.015712677202359</v>
      </c>
      <c r="X23">
        <f t="shared" si="21"/>
        <v>100.22301176133092</v>
      </c>
      <c r="Y23">
        <f t="shared" si="22"/>
        <v>62.760420304645535</v>
      </c>
      <c r="Z23">
        <f t="shared" si="23"/>
        <v>92.395556774465604</v>
      </c>
      <c r="AA23">
        <f t="shared" si="24"/>
        <v>100</v>
      </c>
      <c r="AB23" s="6">
        <f t="shared" si="40"/>
        <v>0.22985218954551984</v>
      </c>
      <c r="AC23" s="6">
        <f t="shared" si="41"/>
        <v>0.1027724825222982</v>
      </c>
      <c r="AD23" s="6">
        <f t="shared" si="42"/>
        <v>9.7146481960364003E-2</v>
      </c>
      <c r="AE23" s="6">
        <f t="shared" si="43"/>
        <v>5.2768154223914086E-2</v>
      </c>
      <c r="AF23" s="6">
        <f t="shared" si="44"/>
        <v>0.10930646877482438</v>
      </c>
      <c r="AG23" s="6">
        <f t="shared" si="45"/>
        <v>6.4490204736751128E-2</v>
      </c>
      <c r="AH23" s="6">
        <f t="shared" si="46"/>
        <v>8.7548904733355498E-2</v>
      </c>
      <c r="AI23" s="6">
        <f t="shared" si="47"/>
        <v>5.7482246184845195E-2</v>
      </c>
      <c r="AJ23" s="6">
        <f t="shared" si="48"/>
        <v>3.1031378894768001E-2</v>
      </c>
      <c r="AK23" s="6">
        <f t="shared" si="49"/>
        <v>6.2504506469875321E-2</v>
      </c>
      <c r="AL23" s="6">
        <f t="shared" si="50"/>
        <v>3.0977732061254824E-3</v>
      </c>
      <c r="AM23" s="6">
        <f t="shared" si="51"/>
        <v>5.0715924934724092E-2</v>
      </c>
      <c r="AN23" s="6">
        <f t="shared" si="25"/>
        <v>5.1283283812634861E-2</v>
      </c>
      <c r="AO23">
        <f t="shared" si="26"/>
        <v>20.937527074802073</v>
      </c>
      <c r="AP23">
        <f t="shared" si="27"/>
        <v>9.3616756038301716</v>
      </c>
      <c r="AQ23">
        <f t="shared" si="28"/>
        <v>8.8491960867924586</v>
      </c>
      <c r="AR23">
        <f t="shared" si="29"/>
        <v>4.8067180040141908</v>
      </c>
      <c r="AS23">
        <f t="shared" si="30"/>
        <v>9.9568646874719366</v>
      </c>
      <c r="AT23">
        <f t="shared" si="31"/>
        <v>5.8744944322918871</v>
      </c>
      <c r="AU23">
        <f t="shared" si="32"/>
        <v>7.9749406209631966</v>
      </c>
      <c r="AV23">
        <f t="shared" si="33"/>
        <v>5.2361306115697746</v>
      </c>
      <c r="AW23">
        <f t="shared" si="34"/>
        <v>2.8266876076417637</v>
      </c>
      <c r="AX23">
        <f t="shared" si="35"/>
        <v>5.6936146620912806</v>
      </c>
      <c r="AY23">
        <f t="shared" si="36"/>
        <v>0.2821800849628362</v>
      </c>
      <c r="AZ23">
        <f t="shared" si="37"/>
        <v>4.6197778387232802</v>
      </c>
      <c r="BA23">
        <f t="shared" si="38"/>
        <v>4.6714592775247734</v>
      </c>
      <c r="BB23" s="39">
        <f t="shared" si="11"/>
        <v>91.091266592679617</v>
      </c>
      <c r="BC23" s="39">
        <v>91.091266592679631</v>
      </c>
      <c r="BD23" s="18">
        <f t="shared" si="39"/>
        <v>10247.767491676459</v>
      </c>
      <c r="BE23" s="17">
        <f>BE22*(B23/B22)</f>
        <v>2355.4717959152326</v>
      </c>
      <c r="BF23" s="17">
        <f>BF22*(C23/C22)</f>
        <v>1053.1885054308946</v>
      </c>
      <c r="BG23" s="17">
        <f>BG22*(D23/D22)</f>
        <v>995.53455976415091</v>
      </c>
      <c r="BH23" s="17">
        <f>BH22*(E23/E22)</f>
        <v>540.75577545159615</v>
      </c>
      <c r="BI23" s="17">
        <f>BI22*(F23/F22)</f>
        <v>1120.147277340594</v>
      </c>
      <c r="BJ23" s="17">
        <f>BJ22*(G23/G22)</f>
        <v>660.88062363283734</v>
      </c>
      <c r="BK23" s="17">
        <f>BK22*(H23/H22)</f>
        <v>897.18081985836</v>
      </c>
      <c r="BL23" s="17">
        <f>BL22*(I23/I22)</f>
        <v>589.06469380159979</v>
      </c>
      <c r="BM23" s="17">
        <f>BM22*(J23/J22)</f>
        <v>318.00235585969847</v>
      </c>
      <c r="BN23" s="17">
        <f>BN22*(K23/K22)</f>
        <v>640.53164948526921</v>
      </c>
      <c r="BO23" s="17">
        <f>BO22*(L23/L22)</f>
        <v>31.745259558319088</v>
      </c>
      <c r="BP23" s="17">
        <f>BP22*(M23/M22)</f>
        <v>519.72500685636896</v>
      </c>
      <c r="BQ23" s="17">
        <f>BQ22*(N23/N22)</f>
        <v>525.53916872153695</v>
      </c>
    </row>
    <row r="24" spans="1:69" s="11" customFormat="1" x14ac:dyDescent="0.25">
      <c r="A24" s="36">
        <v>44742</v>
      </c>
      <c r="B24" s="37">
        <v>76.55999755859375</v>
      </c>
      <c r="C24" s="37">
        <v>20.20000076293945</v>
      </c>
      <c r="D24" s="37">
        <v>12.903450012207029</v>
      </c>
      <c r="E24" s="37">
        <v>9.5900001525878906</v>
      </c>
      <c r="F24" s="37">
        <v>35.150001525878913</v>
      </c>
      <c r="G24" s="37">
        <v>8</v>
      </c>
      <c r="H24" s="37">
        <v>4.619999885559082</v>
      </c>
      <c r="I24" s="37">
        <v>16.010000228881839</v>
      </c>
      <c r="J24" s="37">
        <v>13.069999694824221</v>
      </c>
      <c r="K24" s="37">
        <v>22.229999542236332</v>
      </c>
      <c r="L24" s="37">
        <v>2.339999914169312</v>
      </c>
      <c r="M24" s="37">
        <v>33.380001068115227</v>
      </c>
      <c r="N24" s="11">
        <v>1</v>
      </c>
      <c r="O24" s="11">
        <f t="shared" si="12"/>
        <v>88.355448598264971</v>
      </c>
      <c r="P24" s="11">
        <f t="shared" si="13"/>
        <v>91.278813958344969</v>
      </c>
      <c r="Q24" s="11">
        <f t="shared" si="14"/>
        <v>73.895813073344272</v>
      </c>
      <c r="R24" s="11">
        <f t="shared" si="15"/>
        <v>82.388315032045199</v>
      </c>
      <c r="S24" s="11">
        <f t="shared" si="16"/>
        <v>71.283716379935186</v>
      </c>
      <c r="T24" s="11">
        <f t="shared" si="17"/>
        <v>85.015941867417993</v>
      </c>
      <c r="U24" s="11">
        <f t="shared" si="18"/>
        <v>87.499994355620984</v>
      </c>
      <c r="V24" s="11">
        <f t="shared" si="19"/>
        <v>83.298651409200261</v>
      </c>
      <c r="W24" s="11">
        <f t="shared" si="20"/>
        <v>79.020550008279812</v>
      </c>
      <c r="X24" s="11">
        <f t="shared" si="21"/>
        <v>99.152539993706256</v>
      </c>
      <c r="Y24" s="11">
        <f t="shared" si="22"/>
        <v>60.937499126885072</v>
      </c>
      <c r="Z24" s="11">
        <f t="shared" si="23"/>
        <v>93.233482862912851</v>
      </c>
      <c r="AA24" s="11">
        <f t="shared" si="24"/>
        <v>100</v>
      </c>
      <c r="AB24" s="12">
        <f t="shared" si="40"/>
        <v>0.22629954447102632</v>
      </c>
      <c r="AC24" s="12">
        <f t="shared" si="41"/>
        <v>0.1043378630891908</v>
      </c>
      <c r="AD24" s="12">
        <f t="shared" si="42"/>
        <v>9.5291010997524114E-2</v>
      </c>
      <c r="AE24" s="12">
        <f t="shared" si="43"/>
        <v>5.4200539371267904E-2</v>
      </c>
      <c r="AF24" s="12">
        <f t="shared" si="44"/>
        <v>0.10843786909586454</v>
      </c>
      <c r="AG24" s="12">
        <f t="shared" si="45"/>
        <v>6.5342836776982355E-2</v>
      </c>
      <c r="AH24" s="12">
        <f t="shared" si="46"/>
        <v>8.8134095029646808E-2</v>
      </c>
      <c r="AI24" s="12">
        <f t="shared" si="47"/>
        <v>5.7773114912001572E-2</v>
      </c>
      <c r="AJ24" s="12">
        <f t="shared" si="48"/>
        <v>3.0667339055908523E-2</v>
      </c>
      <c r="AK24" s="12">
        <f t="shared" si="49"/>
        <v>6.2654454648387994E-2</v>
      </c>
      <c r="AL24" s="12">
        <f t="shared" si="50"/>
        <v>3.0475625752758796E-3</v>
      </c>
      <c r="AM24" s="12">
        <f t="shared" si="51"/>
        <v>5.1852464268011031E-2</v>
      </c>
      <c r="AN24" s="12">
        <f t="shared" si="25"/>
        <v>5.1961305708912171E-2</v>
      </c>
      <c r="AO24" s="11">
        <f t="shared" si="26"/>
        <v>20.344929598978272</v>
      </c>
      <c r="AP24" s="11">
        <f t="shared" si="27"/>
        <v>9.3802507822953256</v>
      </c>
      <c r="AQ24" s="11">
        <f t="shared" si="28"/>
        <v>8.5669147708262727</v>
      </c>
      <c r="AR24" s="11">
        <f t="shared" si="29"/>
        <v>4.8727723262221492</v>
      </c>
      <c r="AS24" s="11">
        <f t="shared" si="30"/>
        <v>9.7488522028423521</v>
      </c>
      <c r="AT24" s="11">
        <f t="shared" si="31"/>
        <v>5.8744944322918871</v>
      </c>
      <c r="AU24" s="11">
        <f t="shared" si="32"/>
        <v>7.923489032375838</v>
      </c>
      <c r="AV24" s="11">
        <f t="shared" si="33"/>
        <v>5.1939563481924811</v>
      </c>
      <c r="AW24" s="11">
        <f t="shared" si="34"/>
        <v>2.757075165744924</v>
      </c>
      <c r="AX24" s="11">
        <f t="shared" si="35"/>
        <v>5.632801744534814</v>
      </c>
      <c r="AY24" s="11">
        <f t="shared" si="36"/>
        <v>0.27398396310252854</v>
      </c>
      <c r="AZ24" s="11">
        <f t="shared" si="37"/>
        <v>4.6616741431456425</v>
      </c>
      <c r="BA24" s="11">
        <f t="shared" si="38"/>
        <v>4.6714592775247734</v>
      </c>
      <c r="BB24" s="39">
        <f t="shared" si="11"/>
        <v>89.902653788077259</v>
      </c>
      <c r="BC24" s="39">
        <v>89.902653788077259</v>
      </c>
      <c r="BD24" s="18">
        <f t="shared" si="39"/>
        <v>10114.048551158692</v>
      </c>
      <c r="BE24" s="37">
        <f>BE23*(B24/B23)</f>
        <v>2288.8045798850549</v>
      </c>
      <c r="BF24" s="37">
        <f>BF23*(C24/C23)</f>
        <v>1055.2782130082244</v>
      </c>
      <c r="BG24" s="37">
        <f>BG23*(D24/D23)</f>
        <v>963.77791171795502</v>
      </c>
      <c r="BH24" s="37">
        <f>BH23*(E24/E23)</f>
        <v>548.18688669999153</v>
      </c>
      <c r="BI24" s="37">
        <f>BI23*(F24/F23)</f>
        <v>1096.7458728197657</v>
      </c>
      <c r="BJ24" s="37">
        <f>BJ23*(G24/G23)</f>
        <v>660.88062363283734</v>
      </c>
      <c r="BK24" s="37">
        <f>BK23*(H24/H23)</f>
        <v>891.39251614228215</v>
      </c>
      <c r="BL24" s="37">
        <f>BL23*(I24/I23)</f>
        <v>584.32008917165433</v>
      </c>
      <c r="BM24" s="37">
        <f>BM23*(J24/J23)</f>
        <v>310.17095614630398</v>
      </c>
      <c r="BN24" s="37">
        <f>BN23*(K24/K23)</f>
        <v>633.69019626016666</v>
      </c>
      <c r="BO24" s="37">
        <f>BO23*(L24/L23)</f>
        <v>30.823195849034477</v>
      </c>
      <c r="BP24" s="37">
        <f>BP23*(M24/M23)</f>
        <v>524.43834110388468</v>
      </c>
      <c r="BQ24" s="37">
        <f>BQ23*(N24/N23)</f>
        <v>525.53916872153695</v>
      </c>
    </row>
    <row r="25" spans="1:69" s="28" customFormat="1" x14ac:dyDescent="0.25">
      <c r="A25" s="38">
        <v>44743</v>
      </c>
      <c r="B25" s="32">
        <v>75.099998474121094</v>
      </c>
      <c r="C25" s="32">
        <v>20.190000534057621</v>
      </c>
      <c r="D25" s="32">
        <v>13.19999980926514</v>
      </c>
      <c r="E25" s="32">
        <v>9.3199996948242188</v>
      </c>
      <c r="F25" s="32">
        <v>35.590000152587891</v>
      </c>
      <c r="G25" s="32">
        <v>8.2799997329711914</v>
      </c>
      <c r="H25" s="32">
        <v>4.6599998474121094</v>
      </c>
      <c r="I25" s="32">
        <v>16.379999160766602</v>
      </c>
      <c r="J25" s="32">
        <v>12.97999954223633</v>
      </c>
      <c r="K25" s="32">
        <v>22</v>
      </c>
      <c r="L25" s="32">
        <v>2.2000000476837158</v>
      </c>
      <c r="M25" s="32">
        <v>33.150001525878913</v>
      </c>
      <c r="N25" s="28">
        <v>1</v>
      </c>
      <c r="O25" s="28">
        <f t="shared" si="12"/>
        <v>86.670510273091821</v>
      </c>
      <c r="P25" s="28">
        <f t="shared" si="13"/>
        <v>91.233625394128666</v>
      </c>
      <c r="Q25" s="28">
        <f t="shared" si="14"/>
        <v>75.59410216266636</v>
      </c>
      <c r="R25" s="28">
        <f t="shared" si="15"/>
        <v>80.068723538918178</v>
      </c>
      <c r="S25" s="28">
        <f t="shared" si="16"/>
        <v>72.176027502334179</v>
      </c>
      <c r="T25" s="28">
        <f t="shared" si="17"/>
        <v>87.991496995064409</v>
      </c>
      <c r="U25" s="28">
        <f t="shared" si="18"/>
        <v>88.257569360612877</v>
      </c>
      <c r="V25" s="28">
        <f t="shared" si="19"/>
        <v>85.223723964367721</v>
      </c>
      <c r="W25" s="28">
        <f t="shared" si="20"/>
        <v>78.476413686597994</v>
      </c>
      <c r="X25" s="28">
        <f t="shared" si="21"/>
        <v>98.126672279818408</v>
      </c>
      <c r="Y25" s="28">
        <f t="shared" si="22"/>
        <v>57.291669188998682</v>
      </c>
      <c r="Z25" s="28">
        <f>M25/$M$3*100</f>
        <v>91.200439437546819</v>
      </c>
      <c r="AA25" s="28">
        <f t="shared" si="24"/>
        <v>100</v>
      </c>
      <c r="AB25" s="29">
        <f t="shared" si="40"/>
        <v>0.22201353815062841</v>
      </c>
      <c r="AC25" s="29">
        <f t="shared" si="41"/>
        <v>0.10430008046703008</v>
      </c>
      <c r="AD25" s="29">
        <f t="shared" si="42"/>
        <v>9.7493974832339014E-2</v>
      </c>
      <c r="AE25" s="29">
        <f t="shared" si="43"/>
        <v>5.2681563246870566E-2</v>
      </c>
      <c r="AF25" s="29">
        <f t="shared" si="44"/>
        <v>0.10980987000881792</v>
      </c>
      <c r="AG25" s="29">
        <f t="shared" si="45"/>
        <v>6.76388292345039E-2</v>
      </c>
      <c r="AH25" s="29">
        <f t="shared" si="46"/>
        <v>8.8908984167911251E-2</v>
      </c>
      <c r="AI25" s="29">
        <f t="shared" si="47"/>
        <v>5.9116141751562816E-2</v>
      </c>
      <c r="AJ25" s="29">
        <f t="shared" si="48"/>
        <v>3.0460214375632653E-2</v>
      </c>
      <c r="AK25" s="29">
        <f t="shared" si="49"/>
        <v>6.20144565667506E-2</v>
      </c>
      <c r="AL25" s="29">
        <f t="shared" si="50"/>
        <v>2.8656110391265845E-3</v>
      </c>
      <c r="AM25" s="29">
        <f t="shared" si="51"/>
        <v>5.0728519147960879E-2</v>
      </c>
      <c r="AN25" s="29">
        <f t="shared" si="25"/>
        <v>5.1968217010865167E-2</v>
      </c>
      <c r="AO25" s="28">
        <f t="shared" si="26"/>
        <v>19.95695180985366</v>
      </c>
      <c r="AP25" s="28">
        <f t="shared" si="27"/>
        <v>9.3756069876790384</v>
      </c>
      <c r="AQ25" s="28">
        <f t="shared" si="28"/>
        <v>8.7638014045792012</v>
      </c>
      <c r="AR25" s="28">
        <f t="shared" si="29"/>
        <v>4.7355824682738055</v>
      </c>
      <c r="AS25" s="28">
        <f t="shared" si="30"/>
        <v>9.8708858129428041</v>
      </c>
      <c r="AT25" s="28">
        <f t="shared" si="31"/>
        <v>6.0801015413396966</v>
      </c>
      <c r="AU25" s="28">
        <f t="shared" si="32"/>
        <v>7.9920906052954788</v>
      </c>
      <c r="AV25" s="28">
        <f t="shared" si="33"/>
        <v>5.3139912184993827</v>
      </c>
      <c r="AW25" s="28">
        <f t="shared" si="34"/>
        <v>2.7380899177413154</v>
      </c>
      <c r="AX25" s="28">
        <f t="shared" si="35"/>
        <v>5.5745227589554611</v>
      </c>
      <c r="AY25" s="28">
        <f t="shared" si="36"/>
        <v>0.25759177521342541</v>
      </c>
      <c r="AZ25" s="28">
        <f t="shared" si="37"/>
        <v>4.5600219718773412</v>
      </c>
      <c r="BA25" s="28">
        <f t="shared" si="38"/>
        <v>4.6714592775247734</v>
      </c>
      <c r="BB25" s="30">
        <f t="shared" si="11"/>
        <v>89.890697549775396</v>
      </c>
      <c r="BC25" s="30"/>
      <c r="BD25" s="31">
        <f t="shared" si="39"/>
        <v>10620.525785363208</v>
      </c>
      <c r="BE25" s="32">
        <f>BE24*(B25/B24)+(500/13)</f>
        <v>2283.6186170700748</v>
      </c>
      <c r="BF25" s="32">
        <f>BF24*(C25/C24)+(500/13)</f>
        <v>1093.2173245754309</v>
      </c>
      <c r="BG25" s="32">
        <f>BG24*(D25/D24)+(500/13)</f>
        <v>1024.3891964766983</v>
      </c>
      <c r="BH25" s="32">
        <f>BH24*(E25/E24)+(500/13)</f>
        <v>571.21456614234125</v>
      </c>
      <c r="BI25" s="32">
        <f>BI24*(F25/F24)+(500/13)</f>
        <v>1148.9361924176051</v>
      </c>
      <c r="BJ25" s="32">
        <f>BJ24*(G25/G24)+(500/13)</f>
        <v>722.47296186225435</v>
      </c>
      <c r="BK25" s="32">
        <f>BK24*(H25/H24)+(500/13)</f>
        <v>937.57173155728026</v>
      </c>
      <c r="BL25" s="32">
        <f>BL24*(I25/I24)+(500/13)</f>
        <v>636.28555054271919</v>
      </c>
      <c r="BM25" s="32">
        <f>BM24*(J25/J24)+(500/13)</f>
        <v>346.49665420743645</v>
      </c>
      <c r="BN25" s="32">
        <f>BN24*(K25/K24)+(500/13)</f>
        <v>665.59534884402785</v>
      </c>
      <c r="BO25" s="32">
        <f>BO24*(L25/L24)+(500/13)</f>
        <v>67.440613173048831</v>
      </c>
      <c r="BP25" s="32">
        <f>BP24*(M25/M24)+(500/13)</f>
        <v>559.28632131121799</v>
      </c>
      <c r="BQ25" s="32">
        <f>BQ24*(N25/N24)+(500/13)</f>
        <v>564.00070718307541</v>
      </c>
    </row>
    <row r="26" spans="1:69" x14ac:dyDescent="0.25">
      <c r="A26" s="33">
        <v>44746</v>
      </c>
      <c r="B26" s="17">
        <v>74.669998168945313</v>
      </c>
      <c r="C26" s="17">
        <v>20.190000534057621</v>
      </c>
      <c r="D26" s="17">
        <v>12.89999961853027</v>
      </c>
      <c r="E26" s="17">
        <v>9.0900001525878906</v>
      </c>
      <c r="F26" s="17">
        <v>36.279998779296882</v>
      </c>
      <c r="G26" s="17">
        <v>8.2899999618530273</v>
      </c>
      <c r="H26" s="17">
        <v>4.5399999618530273</v>
      </c>
      <c r="I26" s="17">
        <v>16.45000076293945</v>
      </c>
      <c r="J26" s="17">
        <v>12.420000076293951</v>
      </c>
      <c r="K26" s="17">
        <v>21.5</v>
      </c>
      <c r="L26" s="17">
        <v>2.130000114440918</v>
      </c>
      <c r="M26" s="17">
        <v>33.040000915527337</v>
      </c>
      <c r="N26">
        <v>1</v>
      </c>
      <c r="O26">
        <f t="shared" si="12"/>
        <v>86.17426065092954</v>
      </c>
      <c r="P26">
        <f t="shared" si="13"/>
        <v>91.233625394128666</v>
      </c>
      <c r="Q26">
        <f t="shared" si="14"/>
        <v>73.876053269111594</v>
      </c>
      <c r="R26">
        <f t="shared" si="15"/>
        <v>78.092782512694171</v>
      </c>
      <c r="S26">
        <f t="shared" si="16"/>
        <v>73.575335163036726</v>
      </c>
      <c r="T26">
        <f t="shared" si="17"/>
        <v>88.097769354724292</v>
      </c>
      <c r="U26">
        <f t="shared" si="18"/>
        <v>85.9848443456372</v>
      </c>
      <c r="V26">
        <f t="shared" si="19"/>
        <v>85.587936267560721</v>
      </c>
      <c r="W26">
        <f t="shared" si="20"/>
        <v>75.090685543036244</v>
      </c>
      <c r="X26">
        <f t="shared" si="21"/>
        <v>95.896520637095264</v>
      </c>
      <c r="Y26">
        <f t="shared" si="22"/>
        <v>55.468754220055501</v>
      </c>
      <c r="Z26">
        <f t="shared" si="23"/>
        <v>92.283830454723741</v>
      </c>
      <c r="AA26">
        <f t="shared" si="24"/>
        <v>100</v>
      </c>
      <c r="AB26" s="6">
        <f t="shared" si="40"/>
        <v>0.22225936571160101</v>
      </c>
      <c r="AC26" s="6">
        <f t="shared" si="41"/>
        <v>0.10501686357061288</v>
      </c>
      <c r="AD26" s="6">
        <f t="shared" si="42"/>
        <v>9.593298313559713E-2</v>
      </c>
      <c r="AE26" s="6">
        <f t="shared" si="43"/>
        <v>5.1734594087968391E-2</v>
      </c>
      <c r="AF26" s="6">
        <f t="shared" si="44"/>
        <v>0.1127080799515498</v>
      </c>
      <c r="AG26" s="6">
        <f t="shared" si="45"/>
        <v>6.8185917325474368E-2</v>
      </c>
      <c r="AH26" s="6">
        <f t="shared" si="46"/>
        <v>8.7214761000836277E-2</v>
      </c>
      <c r="AI26" s="6">
        <f t="shared" si="47"/>
        <v>5.9776781647585701E-2</v>
      </c>
      <c r="AJ26" s="6">
        <f t="shared" si="48"/>
        <v>2.9346362437934866E-2</v>
      </c>
      <c r="AK26" s="6">
        <f t="shared" si="49"/>
        <v>6.1021534060690989E-2</v>
      </c>
      <c r="AL26" s="6">
        <f t="shared" si="50"/>
        <v>2.7934993722893869E-3</v>
      </c>
      <c r="AM26" s="6">
        <f t="shared" si="51"/>
        <v>5.1683898681830417E-2</v>
      </c>
      <c r="AN26" s="6">
        <f t="shared" si="25"/>
        <v>5.2325359016028687E-2</v>
      </c>
      <c r="AO26">
        <f t="shared" si="26"/>
        <v>19.842684226059067</v>
      </c>
      <c r="AP26">
        <f t="shared" si="27"/>
        <v>9.3756069876790384</v>
      </c>
      <c r="AQ26">
        <f t="shared" si="28"/>
        <v>8.5646239704181131</v>
      </c>
      <c r="AR26">
        <f t="shared" si="29"/>
        <v>4.6187174644551652</v>
      </c>
      <c r="AS26">
        <f t="shared" si="30"/>
        <v>10.062256917919788</v>
      </c>
      <c r="AT26">
        <f t="shared" si="31"/>
        <v>6.0874448274506952</v>
      </c>
      <c r="AU26">
        <f t="shared" si="32"/>
        <v>7.7862858865365547</v>
      </c>
      <c r="AV26">
        <f t="shared" si="33"/>
        <v>5.336701103620646</v>
      </c>
      <c r="AW26">
        <f t="shared" si="34"/>
        <v>2.6199597986571068</v>
      </c>
      <c r="AX26">
        <f t="shared" si="35"/>
        <v>5.4478290598882912</v>
      </c>
      <c r="AY26">
        <f t="shared" si="36"/>
        <v>0.2493956812688739</v>
      </c>
      <c r="AZ26">
        <f t="shared" si="37"/>
        <v>4.6141915227361876</v>
      </c>
      <c r="BA26">
        <f t="shared" si="38"/>
        <v>4.6714592775247734</v>
      </c>
      <c r="BB26" s="20">
        <f t="shared" si="11"/>
        <v>89.277156724214308</v>
      </c>
      <c r="BC26" s="20"/>
      <c r="BD26" s="18">
        <f t="shared" si="39"/>
        <v>10537.717813627623</v>
      </c>
      <c r="BE26" s="17">
        <f>BE25*(B26/B25)</f>
        <v>2270.5432945374969</v>
      </c>
      <c r="BF26" s="17">
        <f>BF25*(C26/C25)</f>
        <v>1093.2173245754309</v>
      </c>
      <c r="BG26" s="17">
        <f>BG25*(D26/D25)</f>
        <v>1001.107608691065</v>
      </c>
      <c r="BH26" s="17">
        <f>BH25*(E26/E25)</f>
        <v>557.11809693275302</v>
      </c>
      <c r="BI26" s="17">
        <f>BI25*(F26/F25)</f>
        <v>1171.2111121013791</v>
      </c>
      <c r="BJ26" s="17">
        <f>BJ25*(G26/G25)</f>
        <v>723.34553374782956</v>
      </c>
      <c r="BK26" s="17">
        <f>BK25*(H26/H25)</f>
        <v>913.42827572588476</v>
      </c>
      <c r="BL26" s="17">
        <f>BL25*(I26/I25)</f>
        <v>639.00478193829258</v>
      </c>
      <c r="BM26" s="17">
        <f>BM25*(J26/J25)</f>
        <v>331.54765974286846</v>
      </c>
      <c r="BN26" s="17">
        <f>BN25*(K26/K25)</f>
        <v>650.46818182484537</v>
      </c>
      <c r="BO26" s="17">
        <f>BO25*(L26/L25)</f>
        <v>65.294777574119124</v>
      </c>
      <c r="BP26" s="17">
        <f>BP25*(M26/M25)</f>
        <v>557.43045905258452</v>
      </c>
      <c r="BQ26" s="17">
        <f>BQ25*(N26/N25)</f>
        <v>564.00070718307541</v>
      </c>
    </row>
    <row r="27" spans="1:69" x14ac:dyDescent="0.25">
      <c r="A27" s="33">
        <v>44747</v>
      </c>
      <c r="B27" s="17">
        <v>74.300003051757813</v>
      </c>
      <c r="C27" s="17">
        <v>19.79999923706055</v>
      </c>
      <c r="D27" s="17">
        <v>12.689999580383301</v>
      </c>
      <c r="E27" s="17">
        <v>9.4300003051757813</v>
      </c>
      <c r="F27" s="17">
        <v>33.580001831054688</v>
      </c>
      <c r="G27" s="17">
        <v>7.9800000190734863</v>
      </c>
      <c r="H27" s="17">
        <v>4.5300002098083496</v>
      </c>
      <c r="I27" s="17">
        <v>16.489999771118161</v>
      </c>
      <c r="J27" s="17">
        <v>12.60999965667725</v>
      </c>
      <c r="K27" s="17">
        <v>20.860000610351559</v>
      </c>
      <c r="L27" s="17">
        <v>2.380000114440918</v>
      </c>
      <c r="M27" s="17">
        <v>32.860000610351563</v>
      </c>
      <c r="N27" s="23">
        <v>1</v>
      </c>
      <c r="O27" s="23">
        <f t="shared" ref="O27:O45" si="52">B27/B$2*100</f>
        <v>85.747261100240564</v>
      </c>
      <c r="P27" s="23">
        <f t="shared" ref="P27:P45" si="53">C27/C$2*100</f>
        <v>89.471305865041259</v>
      </c>
      <c r="Q27" s="23">
        <f t="shared" ref="Q27:Q45" si="54">D27/D$2*100</f>
        <v>72.673419589775989</v>
      </c>
      <c r="R27" s="23">
        <f t="shared" ref="R27:R45" si="55">E27/E$2*100</f>
        <v>81.013745936745366</v>
      </c>
      <c r="S27" s="23">
        <f t="shared" ref="S27:S45" si="56">F27/F$2*100</f>
        <v>68.099778738281358</v>
      </c>
      <c r="T27" s="23">
        <f t="shared" ref="T27:T45" si="57">G27/G$2*100</f>
        <v>84.803402215443242</v>
      </c>
      <c r="U27" s="23">
        <f t="shared" ref="U27:U45" si="58">H27/H$2*100</f>
        <v>85.795455109892444</v>
      </c>
      <c r="V27" s="23">
        <f t="shared" ref="V27:V45" si="59">I27/I$2*100</f>
        <v>85.796047659900481</v>
      </c>
      <c r="W27" s="23">
        <f t="shared" ref="W27:W45" si="60">J27/J$2*100</f>
        <v>76.2394132931353</v>
      </c>
      <c r="X27" s="23">
        <f t="shared" ref="X27:X45" si="61">K27/K$2*100</f>
        <v>93.0419292567627</v>
      </c>
      <c r="Y27" s="23">
        <f t="shared" ref="Y27:Y45" si="62">L27/L$2*100</f>
        <v>61.979171032241318</v>
      </c>
      <c r="Z27" s="23">
        <f t="shared" ref="Z27:Z45" si="63">M27/M$2*100</f>
        <v>91.781072670693746</v>
      </c>
      <c r="AA27" s="23">
        <f t="shared" ref="AA27:AA45" si="64">N27/N$2*100</f>
        <v>100</v>
      </c>
      <c r="AB27" s="6">
        <f t="shared" ref="AB27:AB45" si="65">AO27/$BB27</f>
        <v>0.22454010017047021</v>
      </c>
      <c r="AC27" s="6">
        <f t="shared" ref="AC27:AC45" si="66">AP27/$BB27</f>
        <v>0.10456324127478307</v>
      </c>
      <c r="AD27" s="6">
        <f t="shared" ref="AD27:AD45" si="67">AQ27/$BB27</f>
        <v>9.5814449853461103E-2</v>
      </c>
      <c r="AE27" s="6">
        <f t="shared" ref="AE27:AE45" si="68">AR27/$BB27</f>
        <v>5.4490402105556869E-2</v>
      </c>
      <c r="AF27" s="6">
        <f t="shared" ref="AF27:AF45" si="69">AS27/$BB27</f>
        <v>0.10591553240257892</v>
      </c>
      <c r="AG27" s="6">
        <f t="shared" ref="AG27:AG45" si="70">AT27/$BB27</f>
        <v>6.6639879320297926E-2</v>
      </c>
      <c r="AH27" s="6">
        <f t="shared" ref="AH27:AH45" si="71">AU27/$BB27</f>
        <v>8.8353451234662539E-2</v>
      </c>
      <c r="AI27" s="6">
        <f t="shared" ref="AI27:AI45" si="72">AV27/$BB27</f>
        <v>6.0838487259026908E-2</v>
      </c>
      <c r="AJ27" s="6">
        <f t="shared" ref="AJ27:AJ45" si="73">AW27/$BB27</f>
        <v>3.0250942053286337E-2</v>
      </c>
      <c r="AK27" s="6">
        <f t="shared" ref="AK27:AK45" si="74">AX27/$BB27</f>
        <v>6.0110470713963138E-2</v>
      </c>
      <c r="AL27" s="6">
        <f t="shared" ref="AL27:AL45" si="75">AY27/$BB27</f>
        <v>3.1691082921417877E-3</v>
      </c>
      <c r="AM27" s="6">
        <f t="shared" ref="AM27:AM45" si="76">AZ27/$BB27</f>
        <v>5.218839411841418E-2</v>
      </c>
      <c r="AN27" s="6">
        <f t="shared" ref="AN27:AN45" si="77">BA27/$BB27</f>
        <v>5.3125541201357249E-2</v>
      </c>
      <c r="AO27" s="23">
        <f t="shared" ref="AO27:AO45" si="78">AO26*(O27/O26)</f>
        <v>19.74436232361407</v>
      </c>
      <c r="AP27" s="23">
        <f t="shared" ref="AP27:AP45" si="79">AP26*(P27/P26)</f>
        <v>9.194502540496801</v>
      </c>
      <c r="AQ27" s="23">
        <f t="shared" ref="AQ27:AQ45" si="80">AQ26*(Q27/Q26)</f>
        <v>8.4251998298221178</v>
      </c>
      <c r="AR27" s="23">
        <f t="shared" ref="AR27:AR45" si="81">AR26*(R27/R26)</f>
        <v>4.7914748479881055</v>
      </c>
      <c r="AS27" s="23">
        <f t="shared" ref="AS27:AS45" si="82">AS26*(S27/S26)</f>
        <v>9.3134128196582484</v>
      </c>
      <c r="AT27" s="23">
        <f t="shared" ref="AT27:AT45" si="83">AT26*(T27/T26)</f>
        <v>5.859808210217043</v>
      </c>
      <c r="AU27" s="23">
        <f t="shared" ref="AU27:AU45" si="84">AU26*(U27/U26)</f>
        <v>7.7691359022042734</v>
      </c>
      <c r="AV27" s="23">
        <f t="shared" ref="AV27:AV45" si="85">AV26*(V27/V26)</f>
        <v>5.3496775620516992</v>
      </c>
      <c r="AW27" s="23">
        <f t="shared" ref="AW27:AW45" si="86">AW26*(W27/W26)</f>
        <v>2.6600396101956028</v>
      </c>
      <c r="AX27" s="23">
        <f t="shared" ref="AX27:AX45" si="87">AX26*(X27/X26)</f>
        <v>5.2856612797377078</v>
      </c>
      <c r="AY27" s="23">
        <f t="shared" ref="AY27:AY45" si="88">AY26*(Y27/Y26)</f>
        <v>0.27866747327231411</v>
      </c>
      <c r="AZ27" s="23">
        <f t="shared" ref="AZ27:AZ45" si="89">AZ26*(Z27/Z26)</f>
        <v>4.5890536335346876</v>
      </c>
      <c r="BA27" s="23">
        <f t="shared" ref="BA27:BA45" si="90">BA26*(AA27/AA26)</f>
        <v>4.6714592775247734</v>
      </c>
      <c r="BB27" s="20">
        <f t="shared" ref="BB27:BB45" si="91">SUM(AO27:BA27)</f>
        <v>87.932455310317422</v>
      </c>
      <c r="BC27" s="20"/>
      <c r="BD27" s="18">
        <f t="shared" si="39"/>
        <v>10385.557149832755</v>
      </c>
      <c r="BE27" s="17">
        <f>BE26*(B27/B26)</f>
        <v>2259.2925920740931</v>
      </c>
      <c r="BF27" s="17">
        <f>BF26*(C27/C26)</f>
        <v>1072.1001297658079</v>
      </c>
      <c r="BG27" s="17">
        <f>BG26*(D27/D26)</f>
        <v>984.81050464213502</v>
      </c>
      <c r="BH27" s="17">
        <f>BH26*(E27/E26)</f>
        <v>577.95640659028186</v>
      </c>
      <c r="BI27" s="17">
        <f>BI26*(F27/F26)</f>
        <v>1084.0483079442408</v>
      </c>
      <c r="BJ27" s="17">
        <f>BJ26*(G27/G26)</f>
        <v>696.29642939276266</v>
      </c>
      <c r="BK27" s="17">
        <f>BK26*(H27/H26)</f>
        <v>911.41636904205109</v>
      </c>
      <c r="BL27" s="17">
        <f>BL26*(I27/I26)</f>
        <v>640.55855435856915</v>
      </c>
      <c r="BM27" s="17">
        <f>BM26*(J27/J26)</f>
        <v>336.61963364313004</v>
      </c>
      <c r="BN27" s="17">
        <f>BN26*(K27/K26)</f>
        <v>631.10542650607181</v>
      </c>
      <c r="BO27" s="17">
        <f>BO26*(L27/L26)</f>
        <v>72.958483450404685</v>
      </c>
      <c r="BP27" s="17">
        <f>BP26*(M27/M26)</f>
        <v>554.3936052401325</v>
      </c>
      <c r="BQ27" s="17">
        <f>BQ26*(N27/N26)</f>
        <v>564.00070718307541</v>
      </c>
    </row>
    <row r="28" spans="1:69" x14ac:dyDescent="0.25">
      <c r="A28" s="33">
        <v>44748</v>
      </c>
      <c r="B28" s="17">
        <v>75</v>
      </c>
      <c r="C28" s="17">
        <v>20.010000228881839</v>
      </c>
      <c r="D28" s="17">
        <v>12.85000038146973</v>
      </c>
      <c r="E28" s="17">
        <v>9.8999996185302734</v>
      </c>
      <c r="F28" s="17">
        <v>31.70000076293945</v>
      </c>
      <c r="G28" s="17">
        <v>8.1599998474121094</v>
      </c>
      <c r="H28" s="17">
        <v>4.5399999618530273</v>
      </c>
      <c r="I28" s="17">
        <v>16.420000076293949</v>
      </c>
      <c r="J28" s="17">
        <v>13.80000019073486</v>
      </c>
      <c r="K28" s="17">
        <v>20.85000038146973</v>
      </c>
      <c r="L28" s="17">
        <v>2.5</v>
      </c>
      <c r="M28" s="17">
        <v>32.650001525878913</v>
      </c>
      <c r="N28" s="23">
        <v>1</v>
      </c>
      <c r="O28" s="23">
        <f t="shared" si="52"/>
        <v>86.555105227090493</v>
      </c>
      <c r="P28" s="23">
        <f t="shared" si="53"/>
        <v>90.42024847590946</v>
      </c>
      <c r="Q28" s="23">
        <f t="shared" si="54"/>
        <v>73.589716338124916</v>
      </c>
      <c r="R28" s="23">
        <f t="shared" si="55"/>
        <v>85.051540605919115</v>
      </c>
      <c r="S28" s="23">
        <f t="shared" si="56"/>
        <v>64.287162604116034</v>
      </c>
      <c r="T28" s="23">
        <f t="shared" si="57"/>
        <v>86.716259083215945</v>
      </c>
      <c r="U28" s="23">
        <f t="shared" si="58"/>
        <v>85.9848443456372</v>
      </c>
      <c r="V28" s="23">
        <f t="shared" si="59"/>
        <v>85.431845280478043</v>
      </c>
      <c r="W28" s="23">
        <f t="shared" si="60"/>
        <v>83.434095688469796</v>
      </c>
      <c r="X28" s="23">
        <f t="shared" si="61"/>
        <v>92.997325203025866</v>
      </c>
      <c r="Y28" s="23">
        <f t="shared" si="62"/>
        <v>65.104168121858223</v>
      </c>
      <c r="Z28" s="23">
        <f t="shared" si="63"/>
        <v>91.194525474261496</v>
      </c>
      <c r="AA28" s="23">
        <f t="shared" si="64"/>
        <v>100</v>
      </c>
      <c r="AB28" s="6">
        <f t="shared" si="65"/>
        <v>0.22545818854894512</v>
      </c>
      <c r="AC28" s="6">
        <f t="shared" si="66"/>
        <v>0.10511401541363549</v>
      </c>
      <c r="AD28" s="6">
        <f t="shared" si="67"/>
        <v>9.6509977110505824E-2</v>
      </c>
      <c r="AE28" s="6">
        <f t="shared" si="68"/>
        <v>5.6904046855204962E-2</v>
      </c>
      <c r="AF28" s="6">
        <f t="shared" si="69"/>
        <v>9.9457578281902478E-2</v>
      </c>
      <c r="AG28" s="6">
        <f t="shared" si="70"/>
        <v>6.7783053585945885E-2</v>
      </c>
      <c r="AH28" s="6">
        <f t="shared" si="71"/>
        <v>8.8080711678029444E-2</v>
      </c>
      <c r="AI28" s="6">
        <f t="shared" si="72"/>
        <v>6.0260201771409602E-2</v>
      </c>
      <c r="AJ28" s="6">
        <f t="shared" si="73"/>
        <v>3.2930823468667977E-2</v>
      </c>
      <c r="AK28" s="6">
        <f t="shared" si="74"/>
        <v>5.976426032353193E-2</v>
      </c>
      <c r="AL28" s="6">
        <f t="shared" si="75"/>
        <v>3.3113095374682202E-3</v>
      </c>
      <c r="AM28" s="6">
        <f t="shared" si="76"/>
        <v>5.1580938729736861E-2</v>
      </c>
      <c r="AN28" s="6">
        <f t="shared" si="77"/>
        <v>5.2844894695016222E-2</v>
      </c>
      <c r="AO28" s="23">
        <f t="shared" si="78"/>
        <v>19.930378377501579</v>
      </c>
      <c r="AP28" s="23">
        <f t="shared" si="79"/>
        <v>9.2920204560123558</v>
      </c>
      <c r="AQ28" s="23">
        <f t="shared" si="80"/>
        <v>8.531428259030946</v>
      </c>
      <c r="AR28" s="23">
        <f t="shared" si="81"/>
        <v>5.0302860691578113</v>
      </c>
      <c r="AS28" s="23">
        <f t="shared" si="82"/>
        <v>8.7919945619450175</v>
      </c>
      <c r="AT28" s="23">
        <f t="shared" si="83"/>
        <v>5.9919842088906359</v>
      </c>
      <c r="AU28" s="23">
        <f t="shared" si="84"/>
        <v>7.7862858865365547</v>
      </c>
      <c r="AV28" s="23">
        <f t="shared" si="85"/>
        <v>5.3269682957115361</v>
      </c>
      <c r="AW28" s="23">
        <f t="shared" si="86"/>
        <v>2.9110664653050708</v>
      </c>
      <c r="AX28" s="23">
        <f t="shared" si="87"/>
        <v>5.283127347760594</v>
      </c>
      <c r="AY28" s="23">
        <f t="shared" si="88"/>
        <v>0.29271792003440256</v>
      </c>
      <c r="AZ28" s="23">
        <f t="shared" si="89"/>
        <v>4.5597262737130748</v>
      </c>
      <c r="BA28" s="23">
        <f t="shared" si="90"/>
        <v>4.6714592775247734</v>
      </c>
      <c r="BB28" s="20">
        <f t="shared" si="91"/>
        <v>88.399443399124351</v>
      </c>
      <c r="BC28" s="20"/>
      <c r="BD28" s="18">
        <f t="shared" si="39"/>
        <v>10445.343144769911</v>
      </c>
      <c r="BE28" s="17">
        <f>BE27*(B28/B27)</f>
        <v>2280.5778929446242</v>
      </c>
      <c r="BF28" s="17">
        <f>BF27*(C28/C27)</f>
        <v>1083.4709428596357</v>
      </c>
      <c r="BG28" s="17">
        <f>BG27*(D28/D27)</f>
        <v>997.22740573523276</v>
      </c>
      <c r="BH28" s="17">
        <f>BH27*(E28/E27)</f>
        <v>606.76225022288168</v>
      </c>
      <c r="BI28" s="17">
        <f>BI27*(F28/F27)</f>
        <v>1023.3570671552382</v>
      </c>
      <c r="BJ28" s="17">
        <f>BJ27*(G28/G27)</f>
        <v>712.00234887445788</v>
      </c>
      <c r="BK28" s="17">
        <f>BK27*(H28/H27)</f>
        <v>913.42827572588465</v>
      </c>
      <c r="BL28" s="17">
        <f>BL27*(I28/I27)</f>
        <v>637.83939705447551</v>
      </c>
      <c r="BM28" s="17">
        <f>BM27*(J28/J27)</f>
        <v>368.38629143185472</v>
      </c>
      <c r="BN28" s="17">
        <f>BN27*(K28/K27)</f>
        <v>630.80287624102084</v>
      </c>
      <c r="BO28" s="17">
        <f>BO27*(L28/L27)</f>
        <v>76.637058762855617</v>
      </c>
      <c r="BP28" s="17">
        <f>BP27*(M28/M27)</f>
        <v>550.85063057867603</v>
      </c>
      <c r="BQ28" s="17">
        <f>BQ27*(N28/N27)</f>
        <v>564.00070718307541</v>
      </c>
    </row>
    <row r="29" spans="1:69" x14ac:dyDescent="0.25">
      <c r="A29" s="33">
        <v>44749</v>
      </c>
      <c r="B29" s="17">
        <v>77.180000305175781</v>
      </c>
      <c r="C29" s="17">
        <v>19.89999961853027</v>
      </c>
      <c r="D29" s="17">
        <v>13.14000034332275</v>
      </c>
      <c r="E29" s="17">
        <v>10.170000076293951</v>
      </c>
      <c r="F29" s="17">
        <v>31.89999961853027</v>
      </c>
      <c r="G29" s="17">
        <v>8.1599998474121094</v>
      </c>
      <c r="H29" s="17">
        <v>4.559999942779541</v>
      </c>
      <c r="I29" s="17">
        <v>16.629999160766602</v>
      </c>
      <c r="J29" s="17">
        <v>15.25</v>
      </c>
      <c r="K29" s="17">
        <v>21.14999961853027</v>
      </c>
      <c r="L29" s="17">
        <v>2.559999942779541</v>
      </c>
      <c r="M29" s="17">
        <v>33.130001068115227</v>
      </c>
      <c r="N29" s="23">
        <v>1</v>
      </c>
      <c r="O29" s="23">
        <f t="shared" si="52"/>
        <v>89.070973971218208</v>
      </c>
      <c r="P29" s="23">
        <f t="shared" si="53"/>
        <v>89.923182888367165</v>
      </c>
      <c r="Q29" s="23">
        <f t="shared" si="54"/>
        <v>75.250495660871508</v>
      </c>
      <c r="R29" s="23">
        <f t="shared" si="55"/>
        <v>87.371132099046193</v>
      </c>
      <c r="S29" s="23">
        <f t="shared" si="56"/>
        <v>64.692757513912881</v>
      </c>
      <c r="T29" s="23">
        <f t="shared" si="57"/>
        <v>86.716259083215945</v>
      </c>
      <c r="U29" s="23">
        <f t="shared" si="58"/>
        <v>86.363631848133153</v>
      </c>
      <c r="V29" s="23">
        <f t="shared" si="59"/>
        <v>86.524452418745426</v>
      </c>
      <c r="W29" s="23">
        <f t="shared" si="60"/>
        <v>92.20072041038209</v>
      </c>
      <c r="X29" s="23">
        <f t="shared" si="61"/>
        <v>94.335412785718361</v>
      </c>
      <c r="Y29" s="23">
        <f t="shared" si="62"/>
        <v>66.666666666666657</v>
      </c>
      <c r="Z29" s="23">
        <f t="shared" si="63"/>
        <v>92.535209346738739</v>
      </c>
      <c r="AA29" s="23">
        <f t="shared" si="64"/>
        <v>100</v>
      </c>
      <c r="AB29" s="6">
        <f t="shared" si="65"/>
        <v>0.22821190157523016</v>
      </c>
      <c r="AC29" s="6">
        <f t="shared" si="66"/>
        <v>0.10282420610110853</v>
      </c>
      <c r="AD29" s="6">
        <f t="shared" si="67"/>
        <v>9.7071828985503178E-2</v>
      </c>
      <c r="AE29" s="6">
        <f t="shared" si="68"/>
        <v>5.7498656272665379E-2</v>
      </c>
      <c r="AF29" s="6">
        <f t="shared" si="69"/>
        <v>9.8445994218863617E-2</v>
      </c>
      <c r="AG29" s="6">
        <f t="shared" si="70"/>
        <v>6.6672984118028106E-2</v>
      </c>
      <c r="AH29" s="6">
        <f t="shared" si="71"/>
        <v>8.7019897393702639E-2</v>
      </c>
      <c r="AI29" s="6">
        <f t="shared" si="72"/>
        <v>6.0031392557007575E-2</v>
      </c>
      <c r="AJ29" s="6">
        <f t="shared" si="73"/>
        <v>3.5794978505218504E-2</v>
      </c>
      <c r="AK29" s="6">
        <f t="shared" si="74"/>
        <v>5.9631345577127237E-2</v>
      </c>
      <c r="AL29" s="6">
        <f t="shared" si="75"/>
        <v>3.3352507522922703E-3</v>
      </c>
      <c r="AM29" s="6">
        <f t="shared" si="76"/>
        <v>5.1482099485336982E-2</v>
      </c>
      <c r="AN29" s="6">
        <f t="shared" si="77"/>
        <v>5.197946445791593E-2</v>
      </c>
      <c r="AO29" s="23">
        <f t="shared" si="78"/>
        <v>20.509688123437876</v>
      </c>
      <c r="AP29" s="23">
        <f t="shared" si="79"/>
        <v>9.2409396009464313</v>
      </c>
      <c r="AQ29" s="23">
        <f t="shared" si="80"/>
        <v>8.7239662976475465</v>
      </c>
      <c r="AR29" s="23">
        <f t="shared" si="81"/>
        <v>5.1674759271061577</v>
      </c>
      <c r="AS29" s="23">
        <f t="shared" si="82"/>
        <v>8.8474642404443777</v>
      </c>
      <c r="AT29" s="23">
        <f t="shared" si="83"/>
        <v>5.9919842088906359</v>
      </c>
      <c r="AU29" s="23">
        <f t="shared" si="84"/>
        <v>7.8205866729963756</v>
      </c>
      <c r="AV29" s="23">
        <f t="shared" si="85"/>
        <v>5.3950960947320317</v>
      </c>
      <c r="AW29" s="23">
        <f t="shared" si="86"/>
        <v>3.2169393465449172</v>
      </c>
      <c r="AX29" s="23">
        <f t="shared" si="87"/>
        <v>5.3591433738816505</v>
      </c>
      <c r="AY29" s="23">
        <f t="shared" si="88"/>
        <v>0.29974314341544667</v>
      </c>
      <c r="AZ29" s="23">
        <f t="shared" si="89"/>
        <v>4.6267604673369371</v>
      </c>
      <c r="BA29" s="23">
        <f t="shared" si="90"/>
        <v>4.6714592775247734</v>
      </c>
      <c r="BB29" s="20">
        <f t="shared" si="91"/>
        <v>89.871246774905146</v>
      </c>
      <c r="BC29" s="20"/>
      <c r="BD29" s="18">
        <f t="shared" si="39"/>
        <v>10621.088339395546</v>
      </c>
      <c r="BE29" s="17">
        <f>BE28*(B29/B28)</f>
        <v>2346.8666996459096</v>
      </c>
      <c r="BF29" s="17">
        <f>BF28*(C29/C28)</f>
        <v>1077.5147977497159</v>
      </c>
      <c r="BG29" s="17">
        <f>BG28*(D29/D28)</f>
        <v>1019.7329233256474</v>
      </c>
      <c r="BH29" s="17">
        <f>BH28*(E29/E28)</f>
        <v>623.31034028616364</v>
      </c>
      <c r="BI29" s="17">
        <f>BI28*(F29/F28)</f>
        <v>1029.8135415200941</v>
      </c>
      <c r="BJ29" s="17">
        <f>BJ28*(G29/G28)</f>
        <v>712.00234887445788</v>
      </c>
      <c r="BK29" s="17">
        <f>BK28*(H29/H28)</f>
        <v>917.45218503111721</v>
      </c>
      <c r="BL29" s="17">
        <f>BL28*(I29/I28)</f>
        <v>645.99686896675712</v>
      </c>
      <c r="BM29" s="17">
        <f>BM28*(J29/J28)</f>
        <v>407.09354106440981</v>
      </c>
      <c r="BN29" s="17">
        <f>BN28*(K29/K28)</f>
        <v>639.87915337030506</v>
      </c>
      <c r="BO29" s="17">
        <f>BO28*(L29/L28)</f>
        <v>78.476346419081082</v>
      </c>
      <c r="BP29" s="17">
        <f>BP28*(M29/M28)</f>
        <v>558.94888595881059</v>
      </c>
      <c r="BQ29" s="17">
        <f>BQ28*(N29/N28)</f>
        <v>564.00070718307541</v>
      </c>
    </row>
    <row r="30" spans="1:69" x14ac:dyDescent="0.25">
      <c r="A30" s="33">
        <v>44750</v>
      </c>
      <c r="B30" s="17">
        <v>75.400001525878906</v>
      </c>
      <c r="C30" s="17">
        <v>19.70999908447266</v>
      </c>
      <c r="D30" s="17">
        <v>12.88000011444092</v>
      </c>
      <c r="E30" s="17">
        <v>10.05000019073486</v>
      </c>
      <c r="F30" s="17">
        <v>32.900001525878913</v>
      </c>
      <c r="G30" s="17">
        <v>8.1099996566772461</v>
      </c>
      <c r="H30" s="17">
        <v>4.5100002288818359</v>
      </c>
      <c r="I30" s="17">
        <v>16.809999465942379</v>
      </c>
      <c r="J30" s="17">
        <v>14.909999847412109</v>
      </c>
      <c r="K30" s="17">
        <v>21.04999923706055</v>
      </c>
      <c r="L30" s="17">
        <v>2.619999885559082</v>
      </c>
      <c r="M30" s="17">
        <v>33.450000762939453</v>
      </c>
      <c r="N30" s="23">
        <v>1</v>
      </c>
      <c r="O30" s="23">
        <f t="shared" si="52"/>
        <v>87.016734215936424</v>
      </c>
      <c r="P30" s="23">
        <f t="shared" si="53"/>
        <v>89.064617405931656</v>
      </c>
      <c r="Q30" s="23">
        <f t="shared" si="54"/>
        <v>73.761519589022313</v>
      </c>
      <c r="R30" s="23">
        <f t="shared" si="55"/>
        <v>86.340205277571229</v>
      </c>
      <c r="S30" s="23">
        <f t="shared" si="56"/>
        <v>66.720747535203557</v>
      </c>
      <c r="T30" s="23">
        <f t="shared" si="57"/>
        <v>86.184907419606574</v>
      </c>
      <c r="U30" s="23">
        <f t="shared" si="58"/>
        <v>85.416667607396505</v>
      </c>
      <c r="V30" s="23">
        <f t="shared" si="59"/>
        <v>87.460978493700637</v>
      </c>
      <c r="W30" s="23">
        <f t="shared" si="60"/>
        <v>90.145096868857934</v>
      </c>
      <c r="X30" s="23">
        <f t="shared" si="61"/>
        <v>93.889380755703101</v>
      </c>
      <c r="Y30" s="23">
        <f t="shared" si="62"/>
        <v>68.229165211475106</v>
      </c>
      <c r="Z30" s="23">
        <f t="shared" si="63"/>
        <v>93.428998595056953</v>
      </c>
      <c r="AA30" s="23">
        <f t="shared" si="64"/>
        <v>100</v>
      </c>
      <c r="AB30" s="6">
        <f t="shared" si="65"/>
        <v>0.22451478466825195</v>
      </c>
      <c r="AC30" s="6">
        <f t="shared" si="66"/>
        <v>0.10255786654787566</v>
      </c>
      <c r="AD30" s="6">
        <f t="shared" si="67"/>
        <v>9.5819473373912709E-2</v>
      </c>
      <c r="AE30" s="6">
        <f t="shared" si="68"/>
        <v>5.7219345536157117E-2</v>
      </c>
      <c r="AF30" s="6">
        <f t="shared" si="69"/>
        <v>0.10224530302604636</v>
      </c>
      <c r="AG30" s="6">
        <f t="shared" si="70"/>
        <v>6.6729927889090337E-2</v>
      </c>
      <c r="AH30" s="6">
        <f t="shared" si="71"/>
        <v>8.6670314085717542E-2</v>
      </c>
      <c r="AI30" s="6">
        <f t="shared" si="72"/>
        <v>6.1107422696258726E-2</v>
      </c>
      <c r="AJ30" s="6">
        <f t="shared" si="73"/>
        <v>3.5242765333928519E-2</v>
      </c>
      <c r="AK30" s="6">
        <f t="shared" si="74"/>
        <v>5.9766304984063677E-2</v>
      </c>
      <c r="AL30" s="6">
        <f t="shared" si="75"/>
        <v>3.4373985099817451E-3</v>
      </c>
      <c r="AM30" s="6">
        <f t="shared" si="76"/>
        <v>5.234449430256722E-2</v>
      </c>
      <c r="AN30" s="6">
        <f t="shared" si="77"/>
        <v>5.2344599046148271E-2</v>
      </c>
      <c r="AO30" s="23">
        <f t="shared" si="78"/>
        <v>20.036674134332838</v>
      </c>
      <c r="AP30" s="23">
        <f t="shared" si="79"/>
        <v>9.1527092746634597</v>
      </c>
      <c r="AQ30" s="23">
        <f t="shared" si="80"/>
        <v>8.5513458124967716</v>
      </c>
      <c r="AR30" s="23">
        <f t="shared" si="81"/>
        <v>5.10650281843062</v>
      </c>
      <c r="AS30" s="23">
        <f t="shared" si="82"/>
        <v>9.1248147489535949</v>
      </c>
      <c r="AT30" s="23">
        <f t="shared" si="83"/>
        <v>5.9552684786299501</v>
      </c>
      <c r="AU30" s="23">
        <f t="shared" si="84"/>
        <v>7.7348351157444535</v>
      </c>
      <c r="AV30" s="23">
        <f t="shared" si="85"/>
        <v>5.4534917046245122</v>
      </c>
      <c r="AW30" s="23">
        <f t="shared" si="86"/>
        <v>3.1452173879422118</v>
      </c>
      <c r="AX30" s="23">
        <f t="shared" si="87"/>
        <v>5.3338045374085974</v>
      </c>
      <c r="AY30" s="23">
        <f t="shared" si="88"/>
        <v>0.30676836679649083</v>
      </c>
      <c r="AZ30" s="23">
        <f t="shared" si="89"/>
        <v>4.6714499297528471</v>
      </c>
      <c r="BA30" s="23">
        <f t="shared" si="90"/>
        <v>4.6714592775247734</v>
      </c>
      <c r="BB30" s="20">
        <f t="shared" si="91"/>
        <v>89.244341587301136</v>
      </c>
      <c r="BC30" s="20"/>
      <c r="BD30" s="18">
        <f t="shared" si="39"/>
        <v>10549.131503543413</v>
      </c>
      <c r="BE30" s="17">
        <f>BE29*(B30/B29)</f>
        <v>2292.7410214388046</v>
      </c>
      <c r="BF30" s="17">
        <f>BF29*(C30/C29)</f>
        <v>1067.2269389079104</v>
      </c>
      <c r="BG30" s="17">
        <f>BG29*(D30/D29)</f>
        <v>999.55554231075757</v>
      </c>
      <c r="BH30" s="17">
        <f>BH29*(E30/E29)</f>
        <v>615.95565307465733</v>
      </c>
      <c r="BI30" s="17">
        <f>BI29*(F30/F29)</f>
        <v>1062.0961596407335</v>
      </c>
      <c r="BJ30" s="17">
        <f>BJ29*(G30/G29)</f>
        <v>707.6395726596171</v>
      </c>
      <c r="BK30" s="17">
        <f>BK29*(H30/H29)</f>
        <v>907.39245973681841</v>
      </c>
      <c r="BL30" s="17">
        <f>BL29*(I30/I29)</f>
        <v>652.98903008670106</v>
      </c>
      <c r="BM30" s="17">
        <f>BM29*(J30/J29)</f>
        <v>398.01735312477416</v>
      </c>
      <c r="BN30" s="17">
        <f>BN29*(K30/K29)</f>
        <v>636.85370842535622</v>
      </c>
      <c r="BO30" s="17">
        <f>BO29*(L30/L29)</f>
        <v>80.315634075306548</v>
      </c>
      <c r="BP30" s="17">
        <f>BP29*(M30/M29)</f>
        <v>564.34772287890053</v>
      </c>
      <c r="BQ30" s="17">
        <f>BQ29*(N30/N29)</f>
        <v>564.00070718307541</v>
      </c>
    </row>
    <row r="31" spans="1:69" x14ac:dyDescent="0.25">
      <c r="A31" s="33">
        <v>44753</v>
      </c>
      <c r="B31" s="17">
        <v>72.830001831054688</v>
      </c>
      <c r="C31" s="17">
        <v>19.510000228881839</v>
      </c>
      <c r="D31" s="17">
        <v>12.010000228881839</v>
      </c>
      <c r="E31" s="17">
        <v>10.060000419616699</v>
      </c>
      <c r="F31" s="17">
        <v>32.369998931884773</v>
      </c>
      <c r="G31" s="17">
        <v>7.9800000190734863</v>
      </c>
      <c r="H31" s="17">
        <v>4.3600001335144043</v>
      </c>
      <c r="I31" s="17">
        <v>16.20999908447266</v>
      </c>
      <c r="J31" s="17">
        <v>14.27999973297119</v>
      </c>
      <c r="K31" s="17">
        <v>20.780000686645511</v>
      </c>
      <c r="L31" s="17">
        <v>2.630000114440918</v>
      </c>
      <c r="M31" s="17">
        <v>32.900001525878913</v>
      </c>
      <c r="N31" s="23">
        <v>1</v>
      </c>
      <c r="O31" s="23">
        <f t="shared" si="52"/>
        <v>84.050779629015082</v>
      </c>
      <c r="P31" s="23">
        <f t="shared" si="53"/>
        <v>88.160871978117129</v>
      </c>
      <c r="Q31" s="23">
        <f t="shared" si="54"/>
        <v>68.77918162078241</v>
      </c>
      <c r="R31" s="23">
        <f t="shared" si="55"/>
        <v>86.426117894297022</v>
      </c>
      <c r="S31" s="23">
        <f t="shared" si="56"/>
        <v>65.645909613415924</v>
      </c>
      <c r="T31" s="23">
        <f t="shared" si="57"/>
        <v>84.803402215443242</v>
      </c>
      <c r="U31" s="23">
        <f t="shared" si="58"/>
        <v>82.575756823173705</v>
      </c>
      <c r="V31" s="23">
        <f t="shared" si="59"/>
        <v>84.339228218440084</v>
      </c>
      <c r="W31" s="23">
        <f t="shared" si="60"/>
        <v>86.336148382951308</v>
      </c>
      <c r="X31" s="23">
        <f t="shared" si="61"/>
        <v>92.685105334221163</v>
      </c>
      <c r="Y31" s="23">
        <f t="shared" si="62"/>
        <v>68.489587844427149</v>
      </c>
      <c r="Z31" s="23">
        <f t="shared" si="63"/>
        <v>91.892798990435608</v>
      </c>
      <c r="AA31" s="23">
        <f t="shared" si="64"/>
        <v>100</v>
      </c>
      <c r="AB31" s="6">
        <f t="shared" si="65"/>
        <v>0.2226494022579559</v>
      </c>
      <c r="AC31" s="6">
        <f t="shared" si="66"/>
        <v>0.10422628789815271</v>
      </c>
      <c r="AD31" s="6">
        <f t="shared" si="67"/>
        <v>9.1731511675931535E-2</v>
      </c>
      <c r="AE31" s="6">
        <f t="shared" si="68"/>
        <v>5.88047539281637E-2</v>
      </c>
      <c r="AF31" s="6">
        <f t="shared" si="69"/>
        <v>0.10328274107928173</v>
      </c>
      <c r="AG31" s="6">
        <f t="shared" si="70"/>
        <v>6.7412484606207815E-2</v>
      </c>
      <c r="AH31" s="6">
        <f t="shared" si="71"/>
        <v>8.6023662930459044E-2</v>
      </c>
      <c r="AI31" s="6">
        <f t="shared" si="72"/>
        <v>6.0498816616215617E-2</v>
      </c>
      <c r="AJ31" s="6">
        <f t="shared" si="73"/>
        <v>3.4654382166284324E-2</v>
      </c>
      <c r="AK31" s="6">
        <f t="shared" si="74"/>
        <v>6.0574174153375883E-2</v>
      </c>
      <c r="AL31" s="6">
        <f t="shared" si="75"/>
        <v>3.5425990468175815E-3</v>
      </c>
      <c r="AM31" s="6">
        <f t="shared" si="76"/>
        <v>5.2857718846182497E-2</v>
      </c>
      <c r="AN31" s="6">
        <f t="shared" si="77"/>
        <v>5.3741464794971709E-2</v>
      </c>
      <c r="AO31" s="23">
        <f t="shared" si="78"/>
        <v>19.353726583027367</v>
      </c>
      <c r="AP31" s="23">
        <f t="shared" si="79"/>
        <v>9.0598360394774531</v>
      </c>
      <c r="AQ31" s="23">
        <f t="shared" si="80"/>
        <v>7.973731696646956</v>
      </c>
      <c r="AR31" s="23">
        <f t="shared" si="81"/>
        <v>5.1115840319630479</v>
      </c>
      <c r="AS31" s="23">
        <f t="shared" si="82"/>
        <v>8.9778185403711355</v>
      </c>
      <c r="AT31" s="23">
        <f t="shared" si="83"/>
        <v>5.8598082102170439</v>
      </c>
      <c r="AU31" s="23">
        <f t="shared" si="84"/>
        <v>7.4775788083981718</v>
      </c>
      <c r="AV31" s="23">
        <f t="shared" si="85"/>
        <v>5.2588398779099403</v>
      </c>
      <c r="AW31" s="23">
        <f t="shared" si="86"/>
        <v>3.0123208530915369</v>
      </c>
      <c r="AX31" s="23">
        <f t="shared" si="87"/>
        <v>5.2653903072188877</v>
      </c>
      <c r="AY31" s="23">
        <f t="shared" si="88"/>
        <v>0.30793926527575444</v>
      </c>
      <c r="AZ31" s="23">
        <f t="shared" si="89"/>
        <v>4.5946399495217793</v>
      </c>
      <c r="BA31" s="23">
        <f t="shared" si="90"/>
        <v>4.6714592775247734</v>
      </c>
      <c r="BB31" s="20">
        <f t="shared" si="91"/>
        <v>86.924673440643843</v>
      </c>
      <c r="BC31" s="20"/>
      <c r="BD31" s="18">
        <f t="shared" si="39"/>
        <v>10277.352345454619</v>
      </c>
      <c r="BE31" s="17">
        <f>BE30*(B31/B30)</f>
        <v>2214.5932282535973</v>
      </c>
      <c r="BF31" s="17">
        <f>BF30*(C31/C30)</f>
        <v>1056.3977062162953</v>
      </c>
      <c r="BG31" s="17">
        <f>BG30*(D31/D30)</f>
        <v>932.0389895395117</v>
      </c>
      <c r="BH31" s="17">
        <f>BH30*(E31/E30)</f>
        <v>616.56855828808091</v>
      </c>
      <c r="BI31" s="17">
        <f>BI30*(F31/F30)</f>
        <v>1044.9863209303001</v>
      </c>
      <c r="BJ31" s="17">
        <f>BJ30*(G31/G30)</f>
        <v>696.29642939276278</v>
      </c>
      <c r="BK31" s="17">
        <f>BK30*(H31/H30)</f>
        <v>877.21309197879134</v>
      </c>
      <c r="BL31" s="17">
        <f>BL30*(I31/I30)</f>
        <v>629.68185105071416</v>
      </c>
      <c r="BM31" s="17">
        <f>BM30*(J31/J30)</f>
        <v>381.19971525862746</v>
      </c>
      <c r="BN31" s="17">
        <f>BN30*(K31/K30)</f>
        <v>628.68508209122535</v>
      </c>
      <c r="BO31" s="17">
        <f>BO30*(L31/L30)</f>
        <v>80.622189326690261</v>
      </c>
      <c r="BP31" s="17">
        <f>BP30*(M31/M30)</f>
        <v>555.06847594494695</v>
      </c>
      <c r="BQ31" s="17">
        <f>BQ30*(N31/N30)</f>
        <v>564.00070718307541</v>
      </c>
    </row>
    <row r="32" spans="1:69" x14ac:dyDescent="0.25">
      <c r="A32" s="33">
        <v>44754</v>
      </c>
      <c r="B32" s="17">
        <v>73.050003051757813</v>
      </c>
      <c r="C32" s="17">
        <v>19.620000839233398</v>
      </c>
      <c r="D32" s="17">
        <v>11.89000034332275</v>
      </c>
      <c r="E32" s="17">
        <v>10.10000038146973</v>
      </c>
      <c r="F32" s="17">
        <v>30.280000686645511</v>
      </c>
      <c r="G32" s="17">
        <v>7.9000000953674316</v>
      </c>
      <c r="H32" s="17">
        <v>4.3499999046325684</v>
      </c>
      <c r="I32" s="17">
        <v>16.45000076293945</v>
      </c>
      <c r="J32" s="17">
        <v>14.38000011444092</v>
      </c>
      <c r="K32" s="17">
        <v>20.85000038146973</v>
      </c>
      <c r="L32" s="17">
        <v>2.9300000667572021</v>
      </c>
      <c r="M32" s="17">
        <v>33.009998321533203</v>
      </c>
      <c r="N32" s="23">
        <v>1</v>
      </c>
      <c r="O32" s="23">
        <f t="shared" si="52"/>
        <v>84.304676013122375</v>
      </c>
      <c r="P32" s="23">
        <f t="shared" si="53"/>
        <v>88.657937565659381</v>
      </c>
      <c r="Q32" s="23">
        <f t="shared" si="54"/>
        <v>68.091963155665852</v>
      </c>
      <c r="R32" s="23">
        <f t="shared" si="55"/>
        <v>86.769760168122019</v>
      </c>
      <c r="S32" s="23">
        <f t="shared" si="56"/>
        <v>61.407422111829035</v>
      </c>
      <c r="T32" s="23">
        <f t="shared" si="57"/>
        <v>83.953243607544266</v>
      </c>
      <c r="U32" s="23">
        <f t="shared" si="58"/>
        <v>82.386358556422522</v>
      </c>
      <c r="V32" s="23">
        <f t="shared" si="59"/>
        <v>85.587936267560721</v>
      </c>
      <c r="W32" s="23">
        <f t="shared" si="60"/>
        <v>86.940745577234722</v>
      </c>
      <c r="X32" s="23">
        <f t="shared" si="61"/>
        <v>92.997325203025866</v>
      </c>
      <c r="Y32" s="23">
        <f t="shared" si="62"/>
        <v>76.302086777286675</v>
      </c>
      <c r="Z32" s="23">
        <f t="shared" si="63"/>
        <v>92.200030387513237</v>
      </c>
      <c r="AA32" s="23">
        <f t="shared" si="64"/>
        <v>100</v>
      </c>
      <c r="AB32" s="6">
        <f t="shared" si="65"/>
        <v>0.22445341812722056</v>
      </c>
      <c r="AC32" s="6">
        <f t="shared" si="66"/>
        <v>0.10534496662450009</v>
      </c>
      <c r="AD32" s="6">
        <f t="shared" si="67"/>
        <v>9.1275069936443895E-2</v>
      </c>
      <c r="AE32" s="6">
        <f t="shared" si="68"/>
        <v>5.9337685277544801E-2</v>
      </c>
      <c r="AF32" s="6">
        <f t="shared" si="69"/>
        <v>9.710368771301324E-2</v>
      </c>
      <c r="AG32" s="6">
        <f t="shared" si="70"/>
        <v>6.707478831247278E-2</v>
      </c>
      <c r="AH32" s="6">
        <f t="shared" si="71"/>
        <v>8.626119065971953E-2</v>
      </c>
      <c r="AI32" s="6">
        <f t="shared" si="72"/>
        <v>6.1705600671492715E-2</v>
      </c>
      <c r="AJ32" s="6">
        <f t="shared" si="73"/>
        <v>3.5073864761829832E-2</v>
      </c>
      <c r="AK32" s="6">
        <f t="shared" si="74"/>
        <v>6.1086154177978275E-2</v>
      </c>
      <c r="AL32" s="6">
        <f t="shared" si="75"/>
        <v>3.9666934288804002E-3</v>
      </c>
      <c r="AM32" s="6">
        <f t="shared" si="76"/>
        <v>5.3303137523774261E-2</v>
      </c>
      <c r="AN32" s="6">
        <f t="shared" si="77"/>
        <v>5.4013742785129722E-2</v>
      </c>
      <c r="AO32" s="23">
        <f t="shared" si="78"/>
        <v>19.412189350655705</v>
      </c>
      <c r="AP32" s="23">
        <f t="shared" si="79"/>
        <v>9.1109168945433723</v>
      </c>
      <c r="AQ32" s="23">
        <f t="shared" si="80"/>
        <v>7.8940608496160394</v>
      </c>
      <c r="AR32" s="23">
        <f t="shared" si="81"/>
        <v>5.131908401521561</v>
      </c>
      <c r="AS32" s="23">
        <f t="shared" si="82"/>
        <v>8.3981575698862141</v>
      </c>
      <c r="AT32" s="23">
        <f t="shared" si="83"/>
        <v>5.8010633219176704</v>
      </c>
      <c r="AU32" s="23">
        <f t="shared" si="84"/>
        <v>7.4604280062706332</v>
      </c>
      <c r="AV32" s="23">
        <f t="shared" si="85"/>
        <v>5.3367011036206469</v>
      </c>
      <c r="AW32" s="23">
        <f t="shared" si="86"/>
        <v>3.033415617801011</v>
      </c>
      <c r="AX32" s="23">
        <f t="shared" si="87"/>
        <v>5.283127347760594</v>
      </c>
      <c r="AY32" s="23">
        <f t="shared" si="88"/>
        <v>0.34306541009673147</v>
      </c>
      <c r="AZ32" s="23">
        <f t="shared" si="89"/>
        <v>4.6100015193756603</v>
      </c>
      <c r="BA32" s="23">
        <f t="shared" si="90"/>
        <v>4.6714592775247734</v>
      </c>
      <c r="BB32" s="20">
        <f t="shared" si="91"/>
        <v>86.486494670590602</v>
      </c>
      <c r="BC32" s="20"/>
      <c r="BD32" s="18">
        <f t="shared" si="39"/>
        <v>10231.836711666361</v>
      </c>
      <c r="BE32" s="17">
        <f>BE31*(B32/B31)</f>
        <v>2221.2829605250158</v>
      </c>
      <c r="BF32" s="17">
        <f>BF31*(C32/C31)</f>
        <v>1062.3538513262147</v>
      </c>
      <c r="BG32" s="17">
        <f>BG31*(D32/D31)</f>
        <v>922.7263692272835</v>
      </c>
      <c r="BH32" s="17">
        <f>BH31*(E32/E31)</f>
        <v>619.02012069191642</v>
      </c>
      <c r="BI32" s="17">
        <f>BI31*(F32/F31)</f>
        <v>977.51583439617548</v>
      </c>
      <c r="BJ32" s="17">
        <f>BJ31*(G32/G31)</f>
        <v>689.31602073423164</v>
      </c>
      <c r="BK32" s="17">
        <f>BK31*(H32/H31)</f>
        <v>875.20108935739233</v>
      </c>
      <c r="BL32" s="17">
        <f>BL31*(I32/I31)</f>
        <v>639.00478193829247</v>
      </c>
      <c r="BM32" s="17">
        <f>BM31*(J32/J31)</f>
        <v>383.86919128487693</v>
      </c>
      <c r="BN32" s="17">
        <f>BN31*(K32/K31)</f>
        <v>630.80287624102084</v>
      </c>
      <c r="BO32" s="17">
        <f>BO31*(L32/L31)</f>
        <v>89.818634916497047</v>
      </c>
      <c r="BP32" s="17">
        <f>BP31*(M32/M31)</f>
        <v>556.92427384436735</v>
      </c>
      <c r="BQ32" s="17">
        <f>BQ31*(N32/N31)</f>
        <v>564.00070718307541</v>
      </c>
    </row>
    <row r="33" spans="1:69" x14ac:dyDescent="0.25">
      <c r="A33" s="33">
        <v>44755</v>
      </c>
      <c r="B33" s="17">
        <v>72.800003051757813</v>
      </c>
      <c r="C33" s="17">
        <v>19.04000091552734</v>
      </c>
      <c r="D33" s="17">
        <v>11.89000034332275</v>
      </c>
      <c r="E33" s="17">
        <v>10.05000019073486</v>
      </c>
      <c r="F33" s="17">
        <v>28.60000038146973</v>
      </c>
      <c r="G33" s="17">
        <v>7.8499999046325684</v>
      </c>
      <c r="H33" s="17">
        <v>4.3499999046325684</v>
      </c>
      <c r="I33" s="17">
        <v>16.420000076293949</v>
      </c>
      <c r="J33" s="17">
        <v>13.89000034332275</v>
      </c>
      <c r="K33" s="17">
        <v>20.829999923706051</v>
      </c>
      <c r="L33" s="17">
        <v>2.8299999237060551</v>
      </c>
      <c r="M33" s="17">
        <v>32.650001525878913</v>
      </c>
      <c r="N33" s="23">
        <v>1</v>
      </c>
      <c r="O33" s="23">
        <f t="shared" si="52"/>
        <v>84.016158995698746</v>
      </c>
      <c r="P33" s="23">
        <f t="shared" si="53"/>
        <v>86.037061172973765</v>
      </c>
      <c r="Q33" s="23">
        <f t="shared" si="54"/>
        <v>68.091963155665852</v>
      </c>
      <c r="R33" s="23">
        <f t="shared" si="55"/>
        <v>86.340205277571229</v>
      </c>
      <c r="S33" s="23">
        <f t="shared" si="56"/>
        <v>58.000404755537168</v>
      </c>
      <c r="T33" s="23">
        <f t="shared" si="57"/>
        <v>83.421891943934895</v>
      </c>
      <c r="U33" s="23">
        <f t="shared" si="58"/>
        <v>82.386358556422522</v>
      </c>
      <c r="V33" s="23">
        <f t="shared" si="59"/>
        <v>85.431845280478043</v>
      </c>
      <c r="W33" s="23">
        <f t="shared" si="60"/>
        <v>83.978232010151615</v>
      </c>
      <c r="X33" s="23">
        <f t="shared" si="61"/>
        <v>92.9081170955521</v>
      </c>
      <c r="Y33" s="23">
        <f t="shared" si="62"/>
        <v>73.697916327121973</v>
      </c>
      <c r="Z33" s="23">
        <f t="shared" si="63"/>
        <v>91.194525474261496</v>
      </c>
      <c r="AA33" s="23">
        <f t="shared" si="64"/>
        <v>100</v>
      </c>
      <c r="AB33" s="6">
        <f t="shared" si="65"/>
        <v>0.22641838527412297</v>
      </c>
      <c r="AC33" s="6">
        <f t="shared" si="66"/>
        <v>0.10347990930864726</v>
      </c>
      <c r="AD33" s="6">
        <f t="shared" si="67"/>
        <v>9.2390321978287102E-2</v>
      </c>
      <c r="AE33" s="6">
        <f t="shared" si="68"/>
        <v>5.9765366465446369E-2</v>
      </c>
      <c r="AF33" s="6">
        <f t="shared" si="69"/>
        <v>9.2836805477334805E-2</v>
      </c>
      <c r="AG33" s="6">
        <f t="shared" si="70"/>
        <v>6.7464634506061147E-2</v>
      </c>
      <c r="AH33" s="6">
        <f t="shared" si="71"/>
        <v>8.7315180200150069E-2</v>
      </c>
      <c r="AI33" s="6">
        <f t="shared" si="72"/>
        <v>6.2345645084919042E-2</v>
      </c>
      <c r="AJ33" s="6">
        <f t="shared" si="73"/>
        <v>3.4292669687083527E-2</v>
      </c>
      <c r="AK33" s="6">
        <f t="shared" si="74"/>
        <v>6.1773227293166838E-2</v>
      </c>
      <c r="AL33" s="6">
        <f t="shared" si="75"/>
        <v>3.8781244050354684E-3</v>
      </c>
      <c r="AM33" s="6">
        <f t="shared" si="76"/>
        <v>5.3366016121055931E-2</v>
      </c>
      <c r="AN33" s="6">
        <f t="shared" si="77"/>
        <v>5.4673714198689362E-2</v>
      </c>
      <c r="AO33" s="23">
        <f t="shared" si="78"/>
        <v>19.345754756064032</v>
      </c>
      <c r="AP33" s="23">
        <f t="shared" si="79"/>
        <v>8.8415830067914154</v>
      </c>
      <c r="AQ33" s="23">
        <f t="shared" si="80"/>
        <v>7.8940608496160394</v>
      </c>
      <c r="AR33" s="23">
        <f t="shared" si="81"/>
        <v>5.10650281843062</v>
      </c>
      <c r="AS33" s="23">
        <f t="shared" si="82"/>
        <v>7.932209519675447</v>
      </c>
      <c r="AT33" s="23">
        <f t="shared" si="83"/>
        <v>5.7643475916569846</v>
      </c>
      <c r="AU33" s="23">
        <f t="shared" si="84"/>
        <v>7.4604280062706332</v>
      </c>
      <c r="AV33" s="23">
        <f t="shared" si="85"/>
        <v>5.3269682957115361</v>
      </c>
      <c r="AW33" s="23">
        <f t="shared" si="86"/>
        <v>2.9300517133086807</v>
      </c>
      <c r="AX33" s="23">
        <f t="shared" si="87"/>
        <v>5.2780594838063593</v>
      </c>
      <c r="AY33" s="23">
        <f t="shared" si="88"/>
        <v>0.33135667654590167</v>
      </c>
      <c r="AZ33" s="23">
        <f t="shared" si="89"/>
        <v>4.559726273713073</v>
      </c>
      <c r="BA33" s="23">
        <f t="shared" si="90"/>
        <v>4.6714592775247734</v>
      </c>
      <c r="BB33" s="20">
        <f t="shared" si="91"/>
        <v>85.442508269115507</v>
      </c>
      <c r="BC33" s="20"/>
      <c r="BD33" s="18">
        <f t="shared" si="39"/>
        <v>10107.177894362827</v>
      </c>
      <c r="BE33" s="17">
        <f>BE32*(B33/B32)</f>
        <v>2213.6810342152003</v>
      </c>
      <c r="BF33" s="17">
        <f>BF32*(C33/C32)</f>
        <v>1030.9489009509875</v>
      </c>
      <c r="BG33" s="17">
        <f>BG32*(D33/D32)</f>
        <v>922.7263692272835</v>
      </c>
      <c r="BH33" s="17">
        <f>BH32*(E33/E32)</f>
        <v>615.95565307465733</v>
      </c>
      <c r="BI33" s="17">
        <f>BI32*(F33/F32)</f>
        <v>923.28112954611879</v>
      </c>
      <c r="BJ33" s="17">
        <f>BJ32*(G33/G32)</f>
        <v>684.95324451939086</v>
      </c>
      <c r="BK33" s="17">
        <f>BK32*(H33/H32)</f>
        <v>875.20108935739233</v>
      </c>
      <c r="BL33" s="17">
        <f>BL32*(I33/I32)</f>
        <v>637.83939705447551</v>
      </c>
      <c r="BM33" s="17">
        <f>BM32*(J33/J32)</f>
        <v>370.78881476387721</v>
      </c>
      <c r="BN33" s="17">
        <f>BN32*(K33/K32)</f>
        <v>630.19777571091834</v>
      </c>
      <c r="BO33" s="17">
        <f>BO32*(L33/L32)</f>
        <v>86.753148180775156</v>
      </c>
      <c r="BP33" s="17">
        <f>BP32*(M33/M32)</f>
        <v>550.85063057867592</v>
      </c>
      <c r="BQ33" s="17">
        <f>BQ32*(N33/N32)</f>
        <v>564.00070718307541</v>
      </c>
    </row>
    <row r="34" spans="1:69" x14ac:dyDescent="0.25">
      <c r="A34" s="33">
        <v>44756</v>
      </c>
      <c r="B34" s="17">
        <v>67.949996948242188</v>
      </c>
      <c r="C34" s="17">
        <v>18.79000091552734</v>
      </c>
      <c r="D34" s="17">
        <v>12.19999980926514</v>
      </c>
      <c r="E34" s="17">
        <v>10.10000038146973</v>
      </c>
      <c r="F34" s="17">
        <v>29.110000610351559</v>
      </c>
      <c r="G34" s="17">
        <v>7.9699997901916504</v>
      </c>
      <c r="H34" s="17">
        <v>4.3000001907348633</v>
      </c>
      <c r="I34" s="17">
        <v>16.04000091552734</v>
      </c>
      <c r="J34" s="17">
        <v>14.14999961853027</v>
      </c>
      <c r="K34" s="17">
        <v>20.60000038146973</v>
      </c>
      <c r="L34" s="17">
        <v>2.910000085830688</v>
      </c>
      <c r="M34" s="17">
        <v>32.610000610351563</v>
      </c>
      <c r="N34" s="23">
        <v>1</v>
      </c>
      <c r="O34" s="23">
        <f t="shared" si="52"/>
        <v>78.418921813807728</v>
      </c>
      <c r="P34" s="23">
        <f t="shared" si="53"/>
        <v>84.907372924077592</v>
      </c>
      <c r="Q34" s="23">
        <f t="shared" si="54"/>
        <v>69.867276158501852</v>
      </c>
      <c r="R34" s="23">
        <f t="shared" si="55"/>
        <v>86.769760168122019</v>
      </c>
      <c r="S34" s="23">
        <f t="shared" si="56"/>
        <v>59.034678157845512</v>
      </c>
      <c r="T34" s="23">
        <f t="shared" si="57"/>
        <v>84.697129855783359</v>
      </c>
      <c r="U34" s="23">
        <f t="shared" si="58"/>
        <v>81.439394315685874</v>
      </c>
      <c r="V34" s="23">
        <f t="shared" si="59"/>
        <v>83.454742396282953</v>
      </c>
      <c r="W34" s="23">
        <f t="shared" si="60"/>
        <v>85.550174336729341</v>
      </c>
      <c r="X34" s="23">
        <f t="shared" si="61"/>
        <v>91.882249381664295</v>
      </c>
      <c r="Y34" s="23">
        <f t="shared" si="62"/>
        <v>75.781253929017183</v>
      </c>
      <c r="Z34" s="23">
        <f t="shared" si="63"/>
        <v>91.082799154519634</v>
      </c>
      <c r="AA34" s="23">
        <f t="shared" si="64"/>
        <v>100</v>
      </c>
      <c r="AB34" s="6">
        <f t="shared" si="65"/>
        <v>0.21422456803245135</v>
      </c>
      <c r="AC34" s="6">
        <f t="shared" si="66"/>
        <v>0.1035178917693476</v>
      </c>
      <c r="AD34" s="6">
        <f t="shared" si="67"/>
        <v>9.6095705647942828E-2</v>
      </c>
      <c r="AE34" s="6">
        <f t="shared" si="68"/>
        <v>6.088417840848355E-2</v>
      </c>
      <c r="AF34" s="6">
        <f t="shared" si="69"/>
        <v>9.5784647746607804E-2</v>
      </c>
      <c r="AG34" s="6">
        <f t="shared" si="70"/>
        <v>6.9432751072294768E-2</v>
      </c>
      <c r="AH34" s="6">
        <f t="shared" si="71"/>
        <v>8.7492036392109548E-2</v>
      </c>
      <c r="AI34" s="6">
        <f t="shared" si="72"/>
        <v>6.1735774330743294E-2</v>
      </c>
      <c r="AJ34" s="6">
        <f t="shared" si="73"/>
        <v>3.5412371437729614E-2</v>
      </c>
      <c r="AK34" s="6">
        <f t="shared" si="74"/>
        <v>6.19266795590021E-2</v>
      </c>
      <c r="AL34" s="6">
        <f t="shared" si="75"/>
        <v>4.0422936316234183E-3</v>
      </c>
      <c r="AM34" s="6">
        <f t="shared" si="76"/>
        <v>5.4029621729254344E-2</v>
      </c>
      <c r="AN34" s="6">
        <f t="shared" si="77"/>
        <v>5.5421480242409789E-2</v>
      </c>
      <c r="AO34" s="23">
        <f t="shared" si="78"/>
        <v>18.056921999047251</v>
      </c>
      <c r="AP34" s="23">
        <f t="shared" si="79"/>
        <v>8.725490798523964</v>
      </c>
      <c r="AQ34" s="23">
        <f t="shared" si="80"/>
        <v>8.0998770461539973</v>
      </c>
      <c r="AR34" s="23">
        <f t="shared" si="81"/>
        <v>5.131908401521561</v>
      </c>
      <c r="AS34" s="23">
        <f t="shared" si="82"/>
        <v>8.0736580727039353</v>
      </c>
      <c r="AT34" s="23">
        <f t="shared" si="83"/>
        <v>5.8524649241060462</v>
      </c>
      <c r="AU34" s="23">
        <f t="shared" si="84"/>
        <v>7.3746764490187111</v>
      </c>
      <c r="AV34" s="23">
        <f t="shared" si="85"/>
        <v>5.2036891561015937</v>
      </c>
      <c r="AW34" s="23">
        <f t="shared" si="86"/>
        <v>2.9848977394390563</v>
      </c>
      <c r="AX34" s="23">
        <f t="shared" si="87"/>
        <v>5.2197804982270091</v>
      </c>
      <c r="AY34" s="23">
        <f t="shared" si="88"/>
        <v>0.34072366896971673</v>
      </c>
      <c r="AZ34" s="23">
        <f t="shared" si="89"/>
        <v>4.5541399577259796</v>
      </c>
      <c r="BA34" s="23">
        <f t="shared" si="90"/>
        <v>4.6714592775247734</v>
      </c>
      <c r="BB34" s="20">
        <f t="shared" si="91"/>
        <v>84.289687989063594</v>
      </c>
      <c r="BC34" s="20"/>
      <c r="BD34" s="18">
        <f t="shared" si="39"/>
        <v>9977.1592281514986</v>
      </c>
      <c r="BE34" s="17">
        <f>BE33*(B34/B33)</f>
        <v>2066.2034782108772</v>
      </c>
      <c r="BF34" s="17">
        <f>BF33*(C34/C33)</f>
        <v>1017.4122826293172</v>
      </c>
      <c r="BG34" s="17">
        <f>BG33*(D34/D33)</f>
        <v>946.783953198007</v>
      </c>
      <c r="BH34" s="17">
        <f>BH33*(E34/E33)</f>
        <v>619.0201206919163</v>
      </c>
      <c r="BI34" s="17">
        <f>BI33*(F34/F33)</f>
        <v>939.74524077374929</v>
      </c>
      <c r="BJ34" s="17">
        <f>BJ33*(G34/G33)</f>
        <v>695.42385750718768</v>
      </c>
      <c r="BK34" s="17">
        <f>BK33*(H34/H33)</f>
        <v>865.14136406309365</v>
      </c>
      <c r="BL34" s="17">
        <f>BL33*(I34/I33)</f>
        <v>623.07822565018853</v>
      </c>
      <c r="BM34" s="17">
        <f>BM33*(J34/J33)</f>
        <v>377.72940660770729</v>
      </c>
      <c r="BN34" s="17">
        <f>BN33*(K34/K33)</f>
        <v>623.23929273142971</v>
      </c>
      <c r="BO34" s="17">
        <f>BO33*(L34/L33)</f>
        <v>89.205539031088534</v>
      </c>
      <c r="BP34" s="17">
        <f>BP33*(M34/M33)</f>
        <v>550.17575987386135</v>
      </c>
      <c r="BQ34" s="17">
        <f>BQ33*(N34/N33)</f>
        <v>564.00070718307541</v>
      </c>
    </row>
    <row r="35" spans="1:69" x14ac:dyDescent="0.25">
      <c r="A35" s="33">
        <v>44757</v>
      </c>
      <c r="B35" s="17">
        <v>68.370002746582031</v>
      </c>
      <c r="C35" s="17">
        <v>18.5</v>
      </c>
      <c r="D35" s="17">
        <v>12.22999954223633</v>
      </c>
      <c r="E35" s="17">
        <v>10.19999980926514</v>
      </c>
      <c r="F35" s="17">
        <v>28.739999771118161</v>
      </c>
      <c r="G35" s="17">
        <v>8.2200002670288086</v>
      </c>
      <c r="H35" s="17">
        <v>4.429999828338623</v>
      </c>
      <c r="I35" s="17">
        <v>16.04999923706055</v>
      </c>
      <c r="J35" s="17">
        <v>14.72000026702881</v>
      </c>
      <c r="K35" s="17">
        <v>21.379999160766602</v>
      </c>
      <c r="L35" s="17">
        <v>2.779999971389771</v>
      </c>
      <c r="M35" s="17">
        <v>33.279998779296882</v>
      </c>
      <c r="N35" s="23">
        <v>1</v>
      </c>
      <c r="O35" s="23">
        <f t="shared" si="52"/>
        <v>78.903637094758324</v>
      </c>
      <c r="P35" s="23">
        <f t="shared" si="53"/>
        <v>83.596930418316134</v>
      </c>
      <c r="Q35" s="23">
        <f t="shared" si="54"/>
        <v>70.03907940939925</v>
      </c>
      <c r="R35" s="23">
        <f t="shared" si="55"/>
        <v>87.628861756145383</v>
      </c>
      <c r="S35" s="23">
        <f t="shared" si="56"/>
        <v>58.284321579202604</v>
      </c>
      <c r="T35" s="23">
        <f t="shared" si="57"/>
        <v>87.353883106485185</v>
      </c>
      <c r="U35" s="23">
        <f t="shared" si="58"/>
        <v>83.901508566406306</v>
      </c>
      <c r="V35" s="23">
        <f t="shared" si="59"/>
        <v>83.506762801540006</v>
      </c>
      <c r="W35" s="23">
        <f t="shared" si="60"/>
        <v>88.996369118758878</v>
      </c>
      <c r="X35" s="23">
        <f t="shared" si="61"/>
        <v>95.361280499606224</v>
      </c>
      <c r="Y35" s="23">
        <f t="shared" si="62"/>
        <v>72.395834206448271</v>
      </c>
      <c r="Z35" s="23">
        <f t="shared" si="63"/>
        <v>92.954167063558273</v>
      </c>
      <c r="AA35" s="23">
        <f t="shared" si="64"/>
        <v>100</v>
      </c>
      <c r="AB35" s="6">
        <f t="shared" si="65"/>
        <v>0.21364504047718483</v>
      </c>
      <c r="AC35" s="6">
        <f t="shared" si="66"/>
        <v>0.10102008505542016</v>
      </c>
      <c r="AD35" s="6">
        <f t="shared" si="67"/>
        <v>9.5481224763656794E-2</v>
      </c>
      <c r="AE35" s="6">
        <f t="shared" si="68"/>
        <v>6.0943951179086783E-2</v>
      </c>
      <c r="AF35" s="6">
        <f t="shared" si="69"/>
        <v>9.3731989734743587E-2</v>
      </c>
      <c r="AG35" s="6">
        <f t="shared" si="70"/>
        <v>7.0978248624836413E-2</v>
      </c>
      <c r="AH35" s="6">
        <f t="shared" si="71"/>
        <v>8.9341068767913562E-2</v>
      </c>
      <c r="AI35" s="6">
        <f t="shared" si="72"/>
        <v>6.1228682023774079E-2</v>
      </c>
      <c r="AJ35" s="6">
        <f t="shared" si="73"/>
        <v>3.6513526939285085E-2</v>
      </c>
      <c r="AK35" s="6">
        <f t="shared" si="74"/>
        <v>6.3703843194207757E-2</v>
      </c>
      <c r="AL35" s="6">
        <f t="shared" si="75"/>
        <v>3.8276042764007557E-3</v>
      </c>
      <c r="AM35" s="6">
        <f t="shared" si="76"/>
        <v>5.4652723102932087E-2</v>
      </c>
      <c r="AN35" s="6">
        <f t="shared" si="77"/>
        <v>5.4932011860558232E-2</v>
      </c>
      <c r="AO35" s="23">
        <f t="shared" si="78"/>
        <v>18.168533658802691</v>
      </c>
      <c r="AP35" s="23">
        <f t="shared" si="79"/>
        <v>8.5908234117913587</v>
      </c>
      <c r="AQ35" s="23">
        <f t="shared" si="80"/>
        <v>8.1197945996198211</v>
      </c>
      <c r="AR35" s="23">
        <f t="shared" si="81"/>
        <v>5.1827190831322421</v>
      </c>
      <c r="AS35" s="23">
        <f t="shared" si="82"/>
        <v>7.9710383475253082</v>
      </c>
      <c r="AT35" s="23">
        <f t="shared" si="83"/>
        <v>6.036043225262322</v>
      </c>
      <c r="AU35" s="23">
        <f t="shared" si="84"/>
        <v>7.5976311521099156</v>
      </c>
      <c r="AV35" s="23">
        <f t="shared" si="85"/>
        <v>5.2069328066235343</v>
      </c>
      <c r="AW35" s="23">
        <f t="shared" si="86"/>
        <v>3.1051375764037172</v>
      </c>
      <c r="AX35" s="23">
        <f t="shared" si="87"/>
        <v>5.4174223594610034</v>
      </c>
      <c r="AY35" s="23">
        <f t="shared" si="88"/>
        <v>0.32550232372836491</v>
      </c>
      <c r="AZ35" s="23">
        <f t="shared" si="89"/>
        <v>4.6477083531779115</v>
      </c>
      <c r="BA35" s="23">
        <f t="shared" si="90"/>
        <v>4.6714592775247734</v>
      </c>
      <c r="BB35" s="20">
        <f t="shared" si="91"/>
        <v>85.040746175162951</v>
      </c>
      <c r="BC35" s="20"/>
      <c r="BD35" s="18">
        <f t="shared" si="39"/>
        <v>10065.231124065738</v>
      </c>
      <c r="BE35" s="17">
        <f>BE34*(B35/B34)</f>
        <v>2078.9748907255762</v>
      </c>
      <c r="BF35" s="17">
        <f>BF34*(C35/C34)</f>
        <v>1001.709755803603</v>
      </c>
      <c r="BG35" s="17">
        <f>BG34*(D35/D34)</f>
        <v>949.11208977353203</v>
      </c>
      <c r="BH35" s="17">
        <f>BH34*(E35/E34)</f>
        <v>625.14899747657535</v>
      </c>
      <c r="BI35" s="17">
        <f>BI34*(F35/F34)</f>
        <v>927.80066775892647</v>
      </c>
      <c r="BJ35" s="17">
        <f>BJ34*(G35/G34)</f>
        <v>717.23769697487387</v>
      </c>
      <c r="BK35" s="17">
        <f>BK34*(H35/H34)</f>
        <v>891.2967265783227</v>
      </c>
      <c r="BL35" s="17">
        <f>BL34*(I35/I34)</f>
        <v>623.46661318664826</v>
      </c>
      <c r="BM35" s="17">
        <f>BM34*(J35/J34)</f>
        <v>392.94537922451258</v>
      </c>
      <c r="BN35" s="17">
        <f>BN34*(K35/K34)</f>
        <v>646.83763634979414</v>
      </c>
      <c r="BO35" s="17">
        <f>BO34*(L35/L34)</f>
        <v>85.220408467253932</v>
      </c>
      <c r="BP35" s="17">
        <f>BP34*(M35/M34)</f>
        <v>561.47955456304555</v>
      </c>
      <c r="BQ35" s="17">
        <f>BQ34*(N35/N34)</f>
        <v>564.00070718307541</v>
      </c>
    </row>
    <row r="36" spans="1:69" x14ac:dyDescent="0.25">
      <c r="A36" s="33">
        <v>44760</v>
      </c>
      <c r="B36" s="17">
        <v>68.730003356933594</v>
      </c>
      <c r="C36" s="17">
        <v>18.420000076293949</v>
      </c>
      <c r="D36" s="17">
        <v>12.11999988555908</v>
      </c>
      <c r="E36" s="17">
        <v>10.460000038146971</v>
      </c>
      <c r="F36" s="17">
        <v>29.389999389648441</v>
      </c>
      <c r="G36" s="17">
        <v>8.3100004196166992</v>
      </c>
      <c r="H36" s="17">
        <v>4.3899998664855957</v>
      </c>
      <c r="I36" s="17">
        <v>16.069999694824219</v>
      </c>
      <c r="J36" s="17">
        <v>14.710000038146971</v>
      </c>
      <c r="K36" s="17">
        <v>21.39999961853027</v>
      </c>
      <c r="L36" s="17">
        <v>2.7699999809265141</v>
      </c>
      <c r="M36" s="17">
        <v>33.75</v>
      </c>
      <c r="N36" s="23">
        <v>1</v>
      </c>
      <c r="O36" s="23">
        <f t="shared" si="52"/>
        <v>79.319102304235599</v>
      </c>
      <c r="P36" s="23">
        <f t="shared" si="53"/>
        <v>83.235430523422878</v>
      </c>
      <c r="Q36" s="23">
        <f t="shared" si="54"/>
        <v>69.409130515090794</v>
      </c>
      <c r="R36" s="23">
        <f t="shared" si="55"/>
        <v>89.862540632546612</v>
      </c>
      <c r="S36" s="23">
        <f t="shared" si="56"/>
        <v>59.602511805176427</v>
      </c>
      <c r="T36" s="23">
        <f t="shared" si="57"/>
        <v>88.310314074044044</v>
      </c>
      <c r="U36" s="23">
        <f t="shared" si="58"/>
        <v>83.1439335614144</v>
      </c>
      <c r="V36" s="23">
        <f t="shared" si="59"/>
        <v>83.610823459595139</v>
      </c>
      <c r="W36" s="23">
        <f t="shared" si="60"/>
        <v>88.935908246157297</v>
      </c>
      <c r="X36" s="23">
        <f t="shared" si="61"/>
        <v>95.450488607079947</v>
      </c>
      <c r="Y36" s="23">
        <f t="shared" si="62"/>
        <v>72.135417782313525</v>
      </c>
      <c r="Z36" s="23">
        <f t="shared" si="63"/>
        <v>94.266924683504229</v>
      </c>
      <c r="AA36" s="23">
        <f t="shared" si="64"/>
        <v>100</v>
      </c>
      <c r="AB36" s="6">
        <f t="shared" si="65"/>
        <v>0.21384142185553298</v>
      </c>
      <c r="AC36" s="6">
        <f t="shared" si="66"/>
        <v>0.10014836860492127</v>
      </c>
      <c r="AD36" s="6">
        <f t="shared" si="67"/>
        <v>9.4213341241956614E-2</v>
      </c>
      <c r="AE36" s="6">
        <f t="shared" si="68"/>
        <v>6.2227217220114373E-2</v>
      </c>
      <c r="AF36" s="6">
        <f t="shared" si="69"/>
        <v>9.5437466737065269E-2</v>
      </c>
      <c r="AG36" s="6">
        <f t="shared" si="70"/>
        <v>7.1445148474884923E-2</v>
      </c>
      <c r="AH36" s="6">
        <f t="shared" si="71"/>
        <v>8.8151598339213377E-2</v>
      </c>
      <c r="AI36" s="6">
        <f t="shared" si="72"/>
        <v>6.1039928129381534E-2</v>
      </c>
      <c r="AJ36" s="6">
        <f t="shared" si="73"/>
        <v>3.6330961417634901E-2</v>
      </c>
      <c r="AK36" s="6">
        <f t="shared" si="74"/>
        <v>6.3487754317498507E-2</v>
      </c>
      <c r="AL36" s="6">
        <f t="shared" si="75"/>
        <v>3.7973467480037085E-3</v>
      </c>
      <c r="AM36" s="6">
        <f t="shared" si="76"/>
        <v>5.5184934485719164E-2</v>
      </c>
      <c r="AN36" s="6">
        <f t="shared" si="77"/>
        <v>5.469451242807355E-2</v>
      </c>
      <c r="AO36" s="23">
        <f t="shared" si="78"/>
        <v>18.264199637208531</v>
      </c>
      <c r="AP36" s="23">
        <f t="shared" si="79"/>
        <v>8.5536739405743063</v>
      </c>
      <c r="AQ36" s="23">
        <f t="shared" si="80"/>
        <v>8.0467631481333832</v>
      </c>
      <c r="AR36" s="23">
        <f t="shared" si="81"/>
        <v>5.3148277275481579</v>
      </c>
      <c r="AS36" s="23">
        <f t="shared" si="82"/>
        <v>8.151315728403663</v>
      </c>
      <c r="AT36" s="23">
        <f t="shared" si="83"/>
        <v>6.1021313996726958</v>
      </c>
      <c r="AU36" s="23">
        <f t="shared" si="84"/>
        <v>7.529029579190273</v>
      </c>
      <c r="AV36" s="23">
        <f t="shared" si="85"/>
        <v>5.2134213452296088</v>
      </c>
      <c r="AW36" s="23">
        <f t="shared" si="86"/>
        <v>3.1030280596978526</v>
      </c>
      <c r="AX36" s="23">
        <f t="shared" si="87"/>
        <v>5.4224902234152355</v>
      </c>
      <c r="AY36" s="23">
        <f t="shared" si="88"/>
        <v>0.32433145316485751</v>
      </c>
      <c r="AZ36" s="23">
        <f t="shared" si="89"/>
        <v>4.7133462341752086</v>
      </c>
      <c r="BA36" s="23">
        <f t="shared" si="90"/>
        <v>4.6714592775247734</v>
      </c>
      <c r="BB36" s="20">
        <f t="shared" si="91"/>
        <v>85.410017753938533</v>
      </c>
      <c r="BC36" s="20"/>
      <c r="BD36" s="18">
        <f t="shared" si="39"/>
        <v>10108.771741918892</v>
      </c>
      <c r="BE36" s="17">
        <f>BE35*(B36/B35)</f>
        <v>2089.9216831711005</v>
      </c>
      <c r="BF36" s="17">
        <f>BF35*(C36/C35)</f>
        <v>997.37804207171666</v>
      </c>
      <c r="BG36" s="17">
        <f>BG35*(D36/D35)</f>
        <v>940.57553965652164</v>
      </c>
      <c r="BH36" s="17">
        <f>BH35*(E36/E35)</f>
        <v>641.08418232643339</v>
      </c>
      <c r="BI36" s="17">
        <f>BI35*(F36/F35)</f>
        <v>948.78431719936555</v>
      </c>
      <c r="BJ36" s="17">
        <f>BJ35*(G36/G35)</f>
        <v>725.09067751898021</v>
      </c>
      <c r="BK36" s="17">
        <f>BK35*(H36/H35)</f>
        <v>883.24890796785746</v>
      </c>
      <c r="BL36" s="17">
        <f>BL35*(I36/I35)</f>
        <v>624.24353644252619</v>
      </c>
      <c r="BM36" s="17">
        <f>BM35*(J36/J35)</f>
        <v>392.67842653028555</v>
      </c>
      <c r="BN36" s="17">
        <f>BN35*(K36/K35)</f>
        <v>647.44273687989642</v>
      </c>
      <c r="BO36" s="17">
        <f>BO35*(L36/L35)</f>
        <v>84.91386052454969</v>
      </c>
      <c r="BP36" s="17">
        <f>BP35*(M36/M35)</f>
        <v>569.40912444658295</v>
      </c>
      <c r="BQ36" s="17">
        <f>BQ35*(N36/N35)</f>
        <v>564.00070718307541</v>
      </c>
    </row>
    <row r="37" spans="1:69" x14ac:dyDescent="0.25">
      <c r="A37" s="33">
        <v>44761</v>
      </c>
      <c r="B37" s="17">
        <v>68.879997253417969</v>
      </c>
      <c r="C37" s="17">
        <v>18.79999923706055</v>
      </c>
      <c r="D37" s="17">
        <v>12.27000045776367</v>
      </c>
      <c r="E37" s="17">
        <v>10.10999965667725</v>
      </c>
      <c r="F37" s="17">
        <v>30.440000534057621</v>
      </c>
      <c r="G37" s="17">
        <v>8.4099998474121094</v>
      </c>
      <c r="H37" s="17">
        <v>4.4600000381469727</v>
      </c>
      <c r="I37" s="17">
        <v>16.139999389648441</v>
      </c>
      <c r="J37" s="17">
        <v>14.11999988555908</v>
      </c>
      <c r="K37" s="17">
        <v>21.780000686645511</v>
      </c>
      <c r="L37" s="17">
        <v>2.7899999618530269</v>
      </c>
      <c r="M37" s="17">
        <v>34.659999847412109</v>
      </c>
      <c r="N37" s="23">
        <v>1</v>
      </c>
      <c r="O37" s="23">
        <f t="shared" si="52"/>
        <v>79.492205470817282</v>
      </c>
      <c r="P37" s="23">
        <f t="shared" si="53"/>
        <v>84.952552869456611</v>
      </c>
      <c r="Q37" s="23">
        <f t="shared" si="54"/>
        <v>70.268157692631604</v>
      </c>
      <c r="R37" s="23">
        <f t="shared" si="55"/>
        <v>86.855664591769695</v>
      </c>
      <c r="S37" s="23">
        <f t="shared" si="56"/>
        <v>61.731899586897157</v>
      </c>
      <c r="T37" s="23">
        <f t="shared" si="57"/>
        <v>89.373007266572756</v>
      </c>
      <c r="U37" s="23">
        <f t="shared" si="58"/>
        <v>84.469694335653429</v>
      </c>
      <c r="V37" s="23">
        <f t="shared" si="59"/>
        <v>83.975025839017619</v>
      </c>
      <c r="W37" s="23">
        <f t="shared" si="60"/>
        <v>85.368797484790804</v>
      </c>
      <c r="X37" s="23">
        <f t="shared" si="61"/>
        <v>97.14540861966745</v>
      </c>
      <c r="Y37" s="23">
        <f t="shared" si="62"/>
        <v>72.656250630582988</v>
      </c>
      <c r="Z37" s="23">
        <f t="shared" si="63"/>
        <v>96.808639856185636</v>
      </c>
      <c r="AA37" s="23">
        <f t="shared" si="64"/>
        <v>100</v>
      </c>
      <c r="AB37" s="6">
        <f t="shared" si="65"/>
        <v>0.2124506534850856</v>
      </c>
      <c r="AC37" s="6">
        <f t="shared" si="66"/>
        <v>0.10132848862951008</v>
      </c>
      <c r="AD37" s="6">
        <f t="shared" si="67"/>
        <v>9.4552681790318199E-2</v>
      </c>
      <c r="AE37" s="6">
        <f t="shared" si="68"/>
        <v>5.9623754015957063E-2</v>
      </c>
      <c r="AF37" s="6">
        <f t="shared" si="69"/>
        <v>9.7990384900083841E-2</v>
      </c>
      <c r="AG37" s="6">
        <f t="shared" si="70"/>
        <v>7.1678212622090953E-2</v>
      </c>
      <c r="AH37" s="6">
        <f t="shared" si="71"/>
        <v>8.8780999179605843E-2</v>
      </c>
      <c r="AI37" s="6">
        <f t="shared" si="72"/>
        <v>6.0774464506277361E-2</v>
      </c>
      <c r="AJ37" s="6">
        <f t="shared" si="73"/>
        <v>3.4571513419127037E-2</v>
      </c>
      <c r="AK37" s="6">
        <f t="shared" si="74"/>
        <v>6.4055078960582365E-2</v>
      </c>
      <c r="AL37" s="6">
        <f t="shared" si="75"/>
        <v>3.7916144428818302E-3</v>
      </c>
      <c r="AM37" s="6">
        <f t="shared" si="76"/>
        <v>5.6181689145039161E-2</v>
      </c>
      <c r="AN37" s="6">
        <f t="shared" si="77"/>
        <v>5.4220464903440492E-2</v>
      </c>
      <c r="AO37" s="23">
        <f t="shared" si="78"/>
        <v>18.30405877202519</v>
      </c>
      <c r="AP37" s="23">
        <f t="shared" si="79"/>
        <v>8.7301337074269973</v>
      </c>
      <c r="AQ37" s="23">
        <f t="shared" si="80"/>
        <v>8.1463521817977291</v>
      </c>
      <c r="AR37" s="23">
        <f t="shared" si="81"/>
        <v>5.1369891304827933</v>
      </c>
      <c r="AS37" s="23">
        <f t="shared" si="82"/>
        <v>8.4425335242869455</v>
      </c>
      <c r="AT37" s="23">
        <f t="shared" si="83"/>
        <v>6.1755621598997594</v>
      </c>
      <c r="AU37" s="23">
        <f t="shared" si="84"/>
        <v>7.649082740697275</v>
      </c>
      <c r="AV37" s="23">
        <f t="shared" si="85"/>
        <v>5.2361306115697754</v>
      </c>
      <c r="AW37" s="23">
        <f t="shared" si="86"/>
        <v>2.9785693904960495</v>
      </c>
      <c r="AX37" s="23">
        <f t="shared" si="87"/>
        <v>5.5187777053532256</v>
      </c>
      <c r="AY37" s="23">
        <f t="shared" si="88"/>
        <v>0.32667319429187214</v>
      </c>
      <c r="AZ37" s="23">
        <f t="shared" si="89"/>
        <v>4.8404319928092789</v>
      </c>
      <c r="BA37" s="23">
        <f t="shared" si="90"/>
        <v>4.6714592775247734</v>
      </c>
      <c r="BB37" s="20">
        <f t="shared" si="91"/>
        <v>86.156754388661682</v>
      </c>
      <c r="BC37" s="20"/>
      <c r="BD37" s="18">
        <f t="shared" si="39"/>
        <v>10195.235898068091</v>
      </c>
      <c r="BE37" s="17">
        <f>BE36*(B37/B36)</f>
        <v>2094.4826533630858</v>
      </c>
      <c r="BF37" s="17">
        <f>BF36*(C37/C36)</f>
        <v>1017.9536564791266</v>
      </c>
      <c r="BG37" s="17">
        <f>BG36*(D37/D36)</f>
        <v>952.21637055440181</v>
      </c>
      <c r="BH37" s="17">
        <f>BH36*(E37/E36)</f>
        <v>619.63296745548143</v>
      </c>
      <c r="BI37" s="17">
        <f>BI36*(F37/F36)</f>
        <v>982.68103851769604</v>
      </c>
      <c r="BJ37" s="17">
        <f>BJ36*(G37/G36)</f>
        <v>733.8161467356266</v>
      </c>
      <c r="BK37" s="17">
        <f>BK36*(H37/H36)</f>
        <v>897.33263850495416</v>
      </c>
      <c r="BL37" s="17">
        <f>BL36*(I37/I36)</f>
        <v>626.96269374662029</v>
      </c>
      <c r="BM37" s="17">
        <f>BM36*(J37/J36)</f>
        <v>376.92857398303659</v>
      </c>
      <c r="BN37" s="17">
        <f>BN36*(K37/K36)</f>
        <v>658.93941612959031</v>
      </c>
      <c r="BO37" s="17">
        <f>BO36*(L37/L36)</f>
        <v>85.52695640995816</v>
      </c>
      <c r="BP37" s="17">
        <f>BP36*(M37/M36)</f>
        <v>584.7620790054408</v>
      </c>
      <c r="BQ37" s="17">
        <f>BQ36*(N37/N36)</f>
        <v>564.00070718307541</v>
      </c>
    </row>
    <row r="38" spans="1:69" x14ac:dyDescent="0.25">
      <c r="A38" s="33">
        <v>44762</v>
      </c>
      <c r="B38" s="17">
        <v>67.389999389648438</v>
      </c>
      <c r="C38" s="17">
        <v>19.069999694824219</v>
      </c>
      <c r="D38" s="17">
        <v>12.5</v>
      </c>
      <c r="E38" s="17">
        <v>10.170000076293951</v>
      </c>
      <c r="F38" s="17">
        <v>31.639999389648441</v>
      </c>
      <c r="G38" s="17">
        <v>8.6700000762939453</v>
      </c>
      <c r="H38" s="17">
        <v>4.570000171661377</v>
      </c>
      <c r="I38" s="17">
        <v>16.379999160766602</v>
      </c>
      <c r="J38" s="17">
        <v>14.289999961853029</v>
      </c>
      <c r="K38" s="17">
        <v>22</v>
      </c>
      <c r="L38" s="17">
        <v>3.0699999332427979</v>
      </c>
      <c r="M38" s="17">
        <v>34.669998168945313</v>
      </c>
      <c r="N38" s="23">
        <v>1</v>
      </c>
      <c r="O38" s="23">
        <f t="shared" si="52"/>
        <v>77.772646512327796</v>
      </c>
      <c r="P38" s="23">
        <f t="shared" si="53"/>
        <v>86.172618246785419</v>
      </c>
      <c r="Q38" s="23">
        <f t="shared" si="54"/>
        <v>71.585325052056561</v>
      </c>
      <c r="R38" s="23">
        <f t="shared" si="55"/>
        <v>87.371132099046193</v>
      </c>
      <c r="S38" s="23">
        <f t="shared" si="56"/>
        <v>64.165480649908048</v>
      </c>
      <c r="T38" s="23">
        <f t="shared" si="57"/>
        <v>92.13602780958945</v>
      </c>
      <c r="U38" s="23">
        <f t="shared" si="58"/>
        <v>86.553030114884336</v>
      </c>
      <c r="V38" s="23">
        <f t="shared" si="59"/>
        <v>85.223723964367721</v>
      </c>
      <c r="W38" s="23">
        <f t="shared" si="60"/>
        <v>86.396609255552903</v>
      </c>
      <c r="X38" s="23">
        <f t="shared" si="61"/>
        <v>98.126672279818408</v>
      </c>
      <c r="Y38" s="23">
        <f t="shared" si="62"/>
        <v>79.947916715173037</v>
      </c>
      <c r="Z38" s="23">
        <f t="shared" si="63"/>
        <v>96.836566108716966</v>
      </c>
      <c r="AA38" s="23">
        <f t="shared" si="64"/>
        <v>100</v>
      </c>
      <c r="AB38" s="6">
        <f t="shared" si="65"/>
        <v>0.20587484483524343</v>
      </c>
      <c r="AC38" s="6">
        <f t="shared" si="66"/>
        <v>0.10180457651269202</v>
      </c>
      <c r="AD38" s="6">
        <f t="shared" si="67"/>
        <v>9.5407423449149598E-2</v>
      </c>
      <c r="AE38" s="6">
        <f t="shared" si="68"/>
        <v>5.9406232976312104E-2</v>
      </c>
      <c r="AF38" s="6">
        <f t="shared" si="69"/>
        <v>0.10088303902145604</v>
      </c>
      <c r="AG38" s="6">
        <f t="shared" si="70"/>
        <v>7.3190238572622995E-2</v>
      </c>
      <c r="AH38" s="6">
        <f t="shared" si="71"/>
        <v>9.010404015856352E-2</v>
      </c>
      <c r="AI38" s="6">
        <f t="shared" si="72"/>
        <v>6.1090599126803785E-2</v>
      </c>
      <c r="AJ38" s="6">
        <f t="shared" si="73"/>
        <v>3.4654433879354254E-2</v>
      </c>
      <c r="AK38" s="6">
        <f t="shared" si="74"/>
        <v>6.4085716590017328E-2</v>
      </c>
      <c r="AL38" s="6">
        <f t="shared" si="75"/>
        <v>4.1323892190844713E-3</v>
      </c>
      <c r="AM38" s="6">
        <f t="shared" si="76"/>
        <v>5.5662529327950419E-2</v>
      </c>
      <c r="AN38" s="6">
        <f t="shared" si="77"/>
        <v>5.3703936330749782E-2</v>
      </c>
      <c r="AO38" s="23">
        <f t="shared" si="78"/>
        <v>17.908109155937247</v>
      </c>
      <c r="AP38" s="23">
        <f t="shared" si="79"/>
        <v>8.8555135049270248</v>
      </c>
      <c r="AQ38" s="23">
        <f t="shared" si="80"/>
        <v>8.2990544803150748</v>
      </c>
      <c r="AR38" s="23">
        <f t="shared" si="81"/>
        <v>5.1674759271061577</v>
      </c>
      <c r="AS38" s="23">
        <f t="shared" si="82"/>
        <v>8.7753531822924185</v>
      </c>
      <c r="AT38" s="23">
        <f t="shared" si="83"/>
        <v>6.3664833970198798</v>
      </c>
      <c r="AU38" s="23">
        <f t="shared" si="84"/>
        <v>7.8377374751239159</v>
      </c>
      <c r="AV38" s="23">
        <f t="shared" si="85"/>
        <v>5.3139912184993836</v>
      </c>
      <c r="AW38" s="23">
        <f t="shared" si="86"/>
        <v>3.0144303697974033</v>
      </c>
      <c r="AX38" s="23">
        <f t="shared" si="87"/>
        <v>5.5745227589554611</v>
      </c>
      <c r="AY38" s="23">
        <f t="shared" si="88"/>
        <v>0.35945759798583449</v>
      </c>
      <c r="AZ38" s="23">
        <f t="shared" si="89"/>
        <v>4.841828305435846</v>
      </c>
      <c r="BA38" s="23">
        <f t="shared" si="90"/>
        <v>4.6714592775247734</v>
      </c>
      <c r="BB38" s="20">
        <f t="shared" si="91"/>
        <v>86.985416650920442</v>
      </c>
      <c r="BC38" s="20"/>
      <c r="BD38" s="18">
        <f t="shared" si="39"/>
        <v>10298.900466540132</v>
      </c>
      <c r="BE38" s="17">
        <f>BE37*(B38/B37)</f>
        <v>2049.1752375144524</v>
      </c>
      <c r="BF38" s="17">
        <f>BF37*(C38/C37)</f>
        <v>1032.5732290528188</v>
      </c>
      <c r="BG38" s="17">
        <f>BG37*(D38/D37)</f>
        <v>970.06554098363983</v>
      </c>
      <c r="BH38" s="17">
        <f>BH37*(E38/E37)</f>
        <v>623.31034028616364</v>
      </c>
      <c r="BI38" s="17">
        <f>BI37*(F38/F37)</f>
        <v>1021.4200694291006</v>
      </c>
      <c r="BJ38" s="17">
        <f>BJ37*(G38/G37)</f>
        <v>756.50251648237031</v>
      </c>
      <c r="BK38" s="17">
        <f>BK37*(H38/H37)</f>
        <v>919.46418765251599</v>
      </c>
      <c r="BL38" s="17">
        <f>BL37*(I38/I37)</f>
        <v>636.28555054271908</v>
      </c>
      <c r="BM38" s="17">
        <f>BM37*(J38/J37)</f>
        <v>381.46666795285455</v>
      </c>
      <c r="BN38" s="17">
        <f>BN37*(K38/K37)</f>
        <v>665.59534884402797</v>
      </c>
      <c r="BO38" s="17">
        <f>BO37*(L38/L37)</f>
        <v>94.110306114356476</v>
      </c>
      <c r="BP38" s="17">
        <f>BP37*(M38/M37)</f>
        <v>584.93076450203807</v>
      </c>
      <c r="BQ38" s="17">
        <f>BQ37*(N38/N37)</f>
        <v>564.00070718307541</v>
      </c>
    </row>
    <row r="39" spans="1:69" x14ac:dyDescent="0.25">
      <c r="A39" s="33">
        <v>44763</v>
      </c>
      <c r="B39" s="17">
        <v>68.569999694824219</v>
      </c>
      <c r="C39" s="17">
        <v>18.45999908447266</v>
      </c>
      <c r="D39" s="17">
        <v>12.930000305175779</v>
      </c>
      <c r="E39" s="17">
        <v>10.35000038146973</v>
      </c>
      <c r="F39" s="17">
        <v>30.45000076293945</v>
      </c>
      <c r="G39" s="17">
        <v>8.6899995803833008</v>
      </c>
      <c r="H39" s="17">
        <v>4.7199997901916504</v>
      </c>
      <c r="I39" s="17">
        <v>16.579999923706051</v>
      </c>
      <c r="J39" s="17">
        <v>14.090000152587891</v>
      </c>
      <c r="K39" s="17">
        <v>22.29999923706055</v>
      </c>
      <c r="L39" s="17">
        <v>3.0099999904632568</v>
      </c>
      <c r="M39" s="17">
        <v>34.909999847412109</v>
      </c>
      <c r="N39" s="23">
        <v>1</v>
      </c>
      <c r="O39" s="23">
        <f t="shared" si="52"/>
        <v>79.134447186760966</v>
      </c>
      <c r="P39" s="23">
        <f t="shared" si="53"/>
        <v>83.416176161450835</v>
      </c>
      <c r="Q39" s="23">
        <f t="shared" si="54"/>
        <v>74.047861981535888</v>
      </c>
      <c r="R39" s="23">
        <f t="shared" si="55"/>
        <v>88.917526427797526</v>
      </c>
      <c r="S39" s="23">
        <f t="shared" si="56"/>
        <v>61.752179912598471</v>
      </c>
      <c r="T39" s="23">
        <f t="shared" si="57"/>
        <v>92.348562394219172</v>
      </c>
      <c r="U39" s="23">
        <f t="shared" si="58"/>
        <v>89.393931868100708</v>
      </c>
      <c r="V39" s="23">
        <f t="shared" si="59"/>
        <v>86.264310697378093</v>
      </c>
      <c r="W39" s="23">
        <f t="shared" si="60"/>
        <v>85.187420632852266</v>
      </c>
      <c r="X39" s="23">
        <f t="shared" si="61"/>
        <v>99.464759862510959</v>
      </c>
      <c r="Y39" s="23">
        <f t="shared" si="62"/>
        <v>78.385418170364602</v>
      </c>
      <c r="Z39" s="23">
        <f t="shared" si="63"/>
        <v>97.506913372359747</v>
      </c>
      <c r="AA39" s="23">
        <f t="shared" si="64"/>
        <v>100</v>
      </c>
      <c r="AB39" s="6">
        <f t="shared" si="65"/>
        <v>0.2083435712095901</v>
      </c>
      <c r="AC39" s="6">
        <f t="shared" si="66"/>
        <v>9.801361668712659E-2</v>
      </c>
      <c r="AD39" s="6">
        <f t="shared" si="67"/>
        <v>9.8154183303351267E-2</v>
      </c>
      <c r="AE39" s="6">
        <f t="shared" si="68"/>
        <v>6.012977072404959E-2</v>
      </c>
      <c r="AF39" s="6">
        <f t="shared" si="69"/>
        <v>9.6562193389052947E-2</v>
      </c>
      <c r="AG39" s="6">
        <f t="shared" si="70"/>
        <v>7.2961195443545276E-2</v>
      </c>
      <c r="AH39" s="6">
        <f t="shared" si="71"/>
        <v>9.2556761765259052E-2</v>
      </c>
      <c r="AI39" s="6">
        <f t="shared" si="72"/>
        <v>6.1501138800339937E-2</v>
      </c>
      <c r="AJ39" s="6">
        <f t="shared" si="73"/>
        <v>3.3984094512798289E-2</v>
      </c>
      <c r="AK39" s="6">
        <f t="shared" si="74"/>
        <v>6.4607291749102222E-2</v>
      </c>
      <c r="AL39" s="6">
        <f t="shared" si="75"/>
        <v>4.0296513507803887E-3</v>
      </c>
      <c r="AM39" s="6">
        <f t="shared" si="76"/>
        <v>5.5743866553401328E-2</v>
      </c>
      <c r="AN39" s="6">
        <f t="shared" si="77"/>
        <v>5.3412664511603057E-2</v>
      </c>
      <c r="AO39" s="23">
        <f t="shared" si="78"/>
        <v>18.221680523506851</v>
      </c>
      <c r="AP39" s="23">
        <f t="shared" si="79"/>
        <v>8.5722482333262029</v>
      </c>
      <c r="AQ39" s="23">
        <f t="shared" si="80"/>
        <v>8.5845421570515459</v>
      </c>
      <c r="AR39" s="23">
        <f t="shared" si="81"/>
        <v>5.2589358324050517</v>
      </c>
      <c r="AS39" s="23">
        <f t="shared" si="82"/>
        <v>8.4453070875623766</v>
      </c>
      <c r="AT39" s="23">
        <f t="shared" si="83"/>
        <v>6.381169268947569</v>
      </c>
      <c r="AU39" s="23">
        <f t="shared" si="84"/>
        <v>8.0949929646749403</v>
      </c>
      <c r="AV39" s="23">
        <f t="shared" si="85"/>
        <v>5.3788753669979412</v>
      </c>
      <c r="AW39" s="23">
        <f t="shared" si="86"/>
        <v>2.9722410415530427</v>
      </c>
      <c r="AX39" s="23">
        <f t="shared" si="87"/>
        <v>5.6505387850765212</v>
      </c>
      <c r="AY39" s="23">
        <f t="shared" si="88"/>
        <v>0.35243237460479038</v>
      </c>
      <c r="AZ39" s="23">
        <f t="shared" si="89"/>
        <v>4.8753456686179852</v>
      </c>
      <c r="BA39" s="23">
        <f t="shared" si="90"/>
        <v>4.6714592775247734</v>
      </c>
      <c r="BB39" s="20">
        <f t="shared" si="91"/>
        <v>87.459768581849588</v>
      </c>
      <c r="BC39" s="20"/>
      <c r="BD39" s="18">
        <f t="shared" si="39"/>
        <v>10353.378966129756</v>
      </c>
      <c r="BE39" s="17">
        <f>BE38*(B39/B38)</f>
        <v>2085.0563389764766</v>
      </c>
      <c r="BF39" s="17">
        <f>BF38*(C39/C38)</f>
        <v>999.54384729955882</v>
      </c>
      <c r="BG39" s="17">
        <f>BG38*(D39/D38)</f>
        <v>1003.4358192767177</v>
      </c>
      <c r="BH39" s="17">
        <f>BH38*(E39/E38)</f>
        <v>634.34240032835135</v>
      </c>
      <c r="BI39" s="17">
        <f>BI38*(F39/F38)</f>
        <v>983.00387147205197</v>
      </c>
      <c r="BJ39" s="17">
        <f>BJ38*(G39/G38)</f>
        <v>758.24757704048545</v>
      </c>
      <c r="BK39" s="17">
        <f>BK38*(H39/H38)</f>
        <v>949.64345947297761</v>
      </c>
      <c r="BL39" s="17">
        <f>BL38*(I39/I38)</f>
        <v>644.05463491854118</v>
      </c>
      <c r="BM39" s="17">
        <f>BM38*(J39/J38)</f>
        <v>376.12774135836594</v>
      </c>
      <c r="BN39" s="17">
        <f>BN38*(K39/K38)</f>
        <v>674.67162597331253</v>
      </c>
      <c r="BO39" s="17">
        <f>BO38*(L39/L38)</f>
        <v>92.27101845813101</v>
      </c>
      <c r="BP39" s="17">
        <f>BP38*(M39/M38)</f>
        <v>588.97992437171183</v>
      </c>
      <c r="BQ39" s="17">
        <f>BQ38*(N39/N38)</f>
        <v>564.00070718307541</v>
      </c>
    </row>
    <row r="40" spans="1:69" x14ac:dyDescent="0.25">
      <c r="A40" s="33">
        <v>44764</v>
      </c>
      <c r="B40" s="17">
        <v>69.209999084472656</v>
      </c>
      <c r="C40" s="17">
        <v>18.89999961853027</v>
      </c>
      <c r="D40" s="17">
        <v>12.77000045776367</v>
      </c>
      <c r="E40" s="17">
        <v>10.30000019073486</v>
      </c>
      <c r="F40" s="17">
        <v>29.430000305175781</v>
      </c>
      <c r="G40" s="17">
        <v>8.8299999237060547</v>
      </c>
      <c r="H40" s="17">
        <v>4.5999999046325684</v>
      </c>
      <c r="I40" s="17">
        <v>16.680000305175781</v>
      </c>
      <c r="J40" s="17">
        <v>13.89999961853027</v>
      </c>
      <c r="K40" s="17">
        <v>22.090000152587891</v>
      </c>
      <c r="L40" s="17">
        <v>2.8599998950958252</v>
      </c>
      <c r="M40" s="17">
        <v>34.669998168945313</v>
      </c>
      <c r="N40" s="23">
        <v>1</v>
      </c>
      <c r="O40" s="23">
        <f t="shared" si="52"/>
        <v>79.873050046978221</v>
      </c>
      <c r="P40" s="23">
        <f t="shared" si="53"/>
        <v>85.404429892782503</v>
      </c>
      <c r="Q40" s="23">
        <f t="shared" si="54"/>
        <v>73.131570694713872</v>
      </c>
      <c r="R40" s="23">
        <f t="shared" si="55"/>
        <v>88.48797153724675</v>
      </c>
      <c r="S40" s="23">
        <f t="shared" si="56"/>
        <v>59.683633107981763</v>
      </c>
      <c r="T40" s="23">
        <f t="shared" si="57"/>
        <v>93.836345025387402</v>
      </c>
      <c r="U40" s="23">
        <f t="shared" si="58"/>
        <v>87.121206853125045</v>
      </c>
      <c r="V40" s="23">
        <f t="shared" si="59"/>
        <v>86.784604063883293</v>
      </c>
      <c r="W40" s="23">
        <f t="shared" si="60"/>
        <v>84.038687116887019</v>
      </c>
      <c r="X40" s="23">
        <f t="shared" si="61"/>
        <v>98.528100256096835</v>
      </c>
      <c r="Y40" s="23">
        <f t="shared" si="62"/>
        <v>74.479165599526183</v>
      </c>
      <c r="Z40" s="23">
        <f t="shared" si="63"/>
        <v>96.836566108716966</v>
      </c>
      <c r="AA40" s="23">
        <f t="shared" si="64"/>
        <v>100</v>
      </c>
      <c r="AB40" s="6">
        <f t="shared" si="65"/>
        <v>0.21090322370765499</v>
      </c>
      <c r="AC40" s="6">
        <f t="shared" si="66"/>
        <v>0.10064331963059826</v>
      </c>
      <c r="AD40" s="6">
        <f t="shared" si="67"/>
        <v>9.7223132443367222E-2</v>
      </c>
      <c r="AE40" s="6">
        <f t="shared" si="68"/>
        <v>6.0014312150935632E-2</v>
      </c>
      <c r="AF40" s="6">
        <f t="shared" si="69"/>
        <v>9.3600571162873736E-2</v>
      </c>
      <c r="AG40" s="6">
        <f t="shared" si="70"/>
        <v>7.4353480630180616E-2</v>
      </c>
      <c r="AH40" s="6">
        <f t="shared" si="71"/>
        <v>9.0467463347507535E-2</v>
      </c>
      <c r="AI40" s="6">
        <f t="shared" si="72"/>
        <v>6.2053046145930754E-2</v>
      </c>
      <c r="AJ40" s="6">
        <f t="shared" si="73"/>
        <v>3.3623886531404343E-2</v>
      </c>
      <c r="AK40" s="6">
        <f t="shared" si="74"/>
        <v>6.4186075861406192E-2</v>
      </c>
      <c r="AL40" s="6">
        <f t="shared" si="75"/>
        <v>3.8400370374502392E-3</v>
      </c>
      <c r="AM40" s="6">
        <f t="shared" si="76"/>
        <v>5.5522559622492848E-2</v>
      </c>
      <c r="AN40" s="6">
        <f t="shared" si="77"/>
        <v>5.356889172819787E-2</v>
      </c>
      <c r="AO40" s="23">
        <f t="shared" si="78"/>
        <v>18.391752923467696</v>
      </c>
      <c r="AP40" s="23">
        <f t="shared" si="79"/>
        <v>8.7765707678766258</v>
      </c>
      <c r="AQ40" s="23">
        <f t="shared" si="80"/>
        <v>8.478314361010332</v>
      </c>
      <c r="AR40" s="23">
        <f t="shared" si="81"/>
        <v>5.2335302493141107</v>
      </c>
      <c r="AS40" s="23">
        <f t="shared" si="82"/>
        <v>8.1624099815053981</v>
      </c>
      <c r="AT40" s="23">
        <f t="shared" si="83"/>
        <v>6.4839731736186277</v>
      </c>
      <c r="AU40" s="23">
        <f t="shared" si="84"/>
        <v>7.8891882459160181</v>
      </c>
      <c r="AV40" s="23">
        <f t="shared" si="85"/>
        <v>5.4113174412472205</v>
      </c>
      <c r="AW40" s="23">
        <f t="shared" si="86"/>
        <v>2.93216102883996</v>
      </c>
      <c r="AX40" s="23">
        <f t="shared" si="87"/>
        <v>5.5973276634514004</v>
      </c>
      <c r="AY40" s="23">
        <f t="shared" si="88"/>
        <v>0.3348692882364237</v>
      </c>
      <c r="AZ40" s="23">
        <f t="shared" si="89"/>
        <v>4.841828305435846</v>
      </c>
      <c r="BA40" s="23">
        <f t="shared" si="90"/>
        <v>4.6714592775247734</v>
      </c>
      <c r="BB40" s="20">
        <f t="shared" si="91"/>
        <v>87.204702707444412</v>
      </c>
      <c r="BC40" s="20"/>
      <c r="BD40" s="18">
        <f t="shared" si="39"/>
        <v>10320.138913920366</v>
      </c>
      <c r="BE40" s="17">
        <f>BE39*(B40/B39)</f>
        <v>2104.5172517702135</v>
      </c>
      <c r="BF40" s="17">
        <f>BF39*(C40/C39)</f>
        <v>1023.3683244630347</v>
      </c>
      <c r="BG40" s="17">
        <f>BG39*(D40/D39)</f>
        <v>991.01899219374752</v>
      </c>
      <c r="BH40" s="17">
        <f>BH39*(E40/E39)</f>
        <v>631.27793271109226</v>
      </c>
      <c r="BI40" s="17">
        <f>BI39*(F40/F39)</f>
        <v>950.07564901679052</v>
      </c>
      <c r="BJ40" s="17">
        <f>BJ39*(G40/G39)</f>
        <v>770.46333379943246</v>
      </c>
      <c r="BK40" s="17">
        <f>BK39*(H40/H39)</f>
        <v>925.50000364158211</v>
      </c>
      <c r="BL40" s="17">
        <f>BL39*(I40/I39)</f>
        <v>647.93917710645246</v>
      </c>
      <c r="BM40" s="17">
        <f>BM39*(J40/J39)</f>
        <v>371.05574200009409</v>
      </c>
      <c r="BN40" s="17">
        <f>BN39*(K40/K39)</f>
        <v>668.31824352392584</v>
      </c>
      <c r="BO40" s="17">
        <f>BO39*(L40/L39)</f>
        <v>87.672792008887882</v>
      </c>
      <c r="BP40" s="17">
        <f>BP39*(M40/M39)</f>
        <v>584.93076450203807</v>
      </c>
      <c r="BQ40" s="17">
        <f>BQ39*(N40/N39)</f>
        <v>564.00070718307541</v>
      </c>
    </row>
    <row r="41" spans="1:69" x14ac:dyDescent="0.25">
      <c r="A41" s="33">
        <v>44767</v>
      </c>
      <c r="B41" s="17">
        <v>70.489997863769531</v>
      </c>
      <c r="C41" s="17">
        <v>18.420000076293949</v>
      </c>
      <c r="D41" s="17">
        <v>12.77999973297119</v>
      </c>
      <c r="E41" s="17">
        <v>10.329999923706049</v>
      </c>
      <c r="F41" s="17">
        <v>30.260000228881839</v>
      </c>
      <c r="G41" s="17">
        <v>8.8100004196166992</v>
      </c>
      <c r="H41" s="17">
        <v>4.4600000381469727</v>
      </c>
      <c r="I41" s="17">
        <v>16.639999389648441</v>
      </c>
      <c r="J41" s="17">
        <v>13.539999961853029</v>
      </c>
      <c r="K41" s="17">
        <v>22.14999961853027</v>
      </c>
      <c r="L41" s="17">
        <v>2.7899999618530269</v>
      </c>
      <c r="M41" s="17">
        <v>35.200000762939453</v>
      </c>
      <c r="N41" s="23">
        <v>1</v>
      </c>
      <c r="O41" s="23">
        <f t="shared" si="52"/>
        <v>81.350255767412733</v>
      </c>
      <c r="P41" s="23">
        <f t="shared" si="53"/>
        <v>83.235430523422878</v>
      </c>
      <c r="Q41" s="23">
        <f t="shared" si="54"/>
        <v>73.188834803995078</v>
      </c>
      <c r="R41" s="23">
        <f t="shared" si="55"/>
        <v>88.745701194345941</v>
      </c>
      <c r="S41" s="23">
        <f t="shared" si="56"/>
        <v>61.366861460426371</v>
      </c>
      <c r="T41" s="23">
        <f t="shared" si="57"/>
        <v>93.623810440757666</v>
      </c>
      <c r="U41" s="23">
        <f t="shared" si="58"/>
        <v>84.469694335653429</v>
      </c>
      <c r="V41" s="23">
        <f t="shared" si="59"/>
        <v>86.576482747773014</v>
      </c>
      <c r="W41" s="23">
        <f t="shared" si="60"/>
        <v>81.86214759602592</v>
      </c>
      <c r="X41" s="23">
        <f t="shared" si="61"/>
        <v>98.795716071164662</v>
      </c>
      <c r="Y41" s="23">
        <f t="shared" si="62"/>
        <v>72.656250630582988</v>
      </c>
      <c r="Z41" s="23">
        <f t="shared" si="63"/>
        <v>98.316913208275707</v>
      </c>
      <c r="AA41" s="23">
        <f t="shared" si="64"/>
        <v>100</v>
      </c>
      <c r="AB41" s="6">
        <f t="shared" si="65"/>
        <v>0.21454138680534859</v>
      </c>
      <c r="AC41" s="6">
        <f t="shared" si="66"/>
        <v>9.7967493555134191E-2</v>
      </c>
      <c r="AD41" s="6">
        <f t="shared" si="67"/>
        <v>9.7180415831380151E-2</v>
      </c>
      <c r="AE41" s="6">
        <f t="shared" si="68"/>
        <v>6.0115592239362407E-2</v>
      </c>
      <c r="AF41" s="6">
        <f t="shared" si="69"/>
        <v>9.6122790654679047E-2</v>
      </c>
      <c r="AG41" s="6">
        <f t="shared" si="70"/>
        <v>7.4094461214892354E-2</v>
      </c>
      <c r="AH41" s="6">
        <f t="shared" si="71"/>
        <v>8.7606970911920823E-2</v>
      </c>
      <c r="AI41" s="6">
        <f t="shared" si="72"/>
        <v>6.1828622238377956E-2</v>
      </c>
      <c r="AJ41" s="6">
        <f t="shared" si="73"/>
        <v>3.2713047013752848E-2</v>
      </c>
      <c r="AK41" s="6">
        <f t="shared" si="74"/>
        <v>6.4281801721162116E-2</v>
      </c>
      <c r="AL41" s="6">
        <f t="shared" si="75"/>
        <v>3.7414746316920436E-3</v>
      </c>
      <c r="AM41" s="6">
        <f t="shared" si="76"/>
        <v>5.6302482582389249E-2</v>
      </c>
      <c r="AN41" s="6">
        <f t="shared" si="77"/>
        <v>5.3503460599908334E-2</v>
      </c>
      <c r="AO41" s="23">
        <f t="shared" si="78"/>
        <v>18.731897723389388</v>
      </c>
      <c r="AP41" s="23">
        <f t="shared" si="79"/>
        <v>8.5536739405743063</v>
      </c>
      <c r="AQ41" s="23">
        <f t="shared" si="80"/>
        <v>8.4849531233872</v>
      </c>
      <c r="AR41" s="23">
        <f t="shared" si="81"/>
        <v>5.2487734053401942</v>
      </c>
      <c r="AS41" s="23">
        <f t="shared" si="82"/>
        <v>8.3926104433353483</v>
      </c>
      <c r="AT41" s="23">
        <f t="shared" si="83"/>
        <v>6.4692873016909376</v>
      </c>
      <c r="AU41" s="23">
        <f t="shared" si="84"/>
        <v>7.649082740697275</v>
      </c>
      <c r="AV41" s="23">
        <f t="shared" si="85"/>
        <v>5.3983403640350707</v>
      </c>
      <c r="AW41" s="23">
        <f t="shared" si="86"/>
        <v>2.8562202380001125</v>
      </c>
      <c r="AX41" s="23">
        <f t="shared" si="87"/>
        <v>5.6125307720159912</v>
      </c>
      <c r="AY41" s="23">
        <f t="shared" si="88"/>
        <v>0.32667319429187214</v>
      </c>
      <c r="AZ41" s="23">
        <f t="shared" si="89"/>
        <v>4.9158456604137832</v>
      </c>
      <c r="BA41" s="23">
        <f t="shared" si="90"/>
        <v>4.6714592775247734</v>
      </c>
      <c r="BB41" s="20">
        <f t="shared" si="91"/>
        <v>87.311348184696243</v>
      </c>
      <c r="BC41" s="20"/>
      <c r="BD41" s="18">
        <f t="shared" si="39"/>
        <v>10330.014574112693</v>
      </c>
      <c r="BE41" s="17">
        <f>BE40*(B41/B40)</f>
        <v>2143.4390773576879</v>
      </c>
      <c r="BF41" s="17">
        <f>BF40*(C41/C40)</f>
        <v>997.37804207171655</v>
      </c>
      <c r="BG41" s="17">
        <f>BG40*(D41/D40)</f>
        <v>991.79498837883773</v>
      </c>
      <c r="BH41" s="17">
        <f>BH40*(E41/E40)</f>
        <v>633.11658990150397</v>
      </c>
      <c r="BI41" s="17">
        <f>BI40*(F41/F40)</f>
        <v>976.87016848746271</v>
      </c>
      <c r="BJ41" s="17">
        <f>BJ40*(G41/G40)</f>
        <v>768.71827324131721</v>
      </c>
      <c r="BK41" s="17">
        <f>BK40*(H41/H40)</f>
        <v>897.33263850495405</v>
      </c>
      <c r="BL41" s="17">
        <f>BL40*(I41/I40)</f>
        <v>646.38533059469626</v>
      </c>
      <c r="BM41" s="17">
        <f>BM40*(J41/J40)</f>
        <v>361.44567413001477</v>
      </c>
      <c r="BN41" s="17">
        <f>BN40*(K41/K40)</f>
        <v>670.13348740867002</v>
      </c>
      <c r="BO41" s="17">
        <f>BO40*(L41/L40)</f>
        <v>85.52695640995816</v>
      </c>
      <c r="BP41" s="17">
        <f>BP40*(M41/M40)</f>
        <v>593.87264044279721</v>
      </c>
      <c r="BQ41" s="17">
        <f>BQ40*(N41/N40)</f>
        <v>564.00070718307541</v>
      </c>
    </row>
    <row r="42" spans="1:69" x14ac:dyDescent="0.25">
      <c r="A42" s="33">
        <v>44768</v>
      </c>
      <c r="B42" s="17">
        <v>70.360000610351563</v>
      </c>
      <c r="C42" s="17">
        <v>18.45000076293945</v>
      </c>
      <c r="D42" s="17">
        <v>12.39999961853027</v>
      </c>
      <c r="E42" s="17">
        <v>10.260000228881839</v>
      </c>
      <c r="F42" s="17">
        <v>29.940000534057621</v>
      </c>
      <c r="G42" s="17">
        <v>8.8199996948242188</v>
      </c>
      <c r="H42" s="17">
        <v>4.4600000381469727</v>
      </c>
      <c r="I42" s="17">
        <v>16.370000839233398</v>
      </c>
      <c r="J42" s="17">
        <v>12.909999847412109</v>
      </c>
      <c r="K42" s="17">
        <v>21.79000091552734</v>
      </c>
      <c r="L42" s="17">
        <v>2.6099998950958252</v>
      </c>
      <c r="M42" s="17">
        <v>35.319999694824219</v>
      </c>
      <c r="N42" s="23">
        <v>1</v>
      </c>
      <c r="O42" s="23">
        <f t="shared" si="52"/>
        <v>81.200230088095068</v>
      </c>
      <c r="P42" s="23">
        <f t="shared" si="53"/>
        <v>83.370996216071831</v>
      </c>
      <c r="Q42" s="23">
        <f t="shared" si="54"/>
        <v>71.01264026702934</v>
      </c>
      <c r="R42" s="23">
        <f t="shared" si="55"/>
        <v>88.144329263421852</v>
      </c>
      <c r="S42" s="23">
        <f t="shared" si="56"/>
        <v>60.717906510290135</v>
      </c>
      <c r="T42" s="23">
        <f t="shared" si="57"/>
        <v>93.730072665727519</v>
      </c>
      <c r="U42" s="23">
        <f t="shared" si="58"/>
        <v>84.469694335653429</v>
      </c>
      <c r="V42" s="23">
        <f t="shared" si="59"/>
        <v>85.171703559110711</v>
      </c>
      <c r="W42" s="23">
        <f t="shared" si="60"/>
        <v>78.053199110119294</v>
      </c>
      <c r="X42" s="23">
        <f t="shared" si="61"/>
        <v>97.190012673404297</v>
      </c>
      <c r="Y42" s="23">
        <f t="shared" si="62"/>
        <v>67.96874878734036</v>
      </c>
      <c r="Z42" s="23">
        <f t="shared" si="63"/>
        <v>98.652081512692945</v>
      </c>
      <c r="AA42" s="23">
        <f t="shared" si="64"/>
        <v>100</v>
      </c>
      <c r="AB42" s="6">
        <f t="shared" si="65"/>
        <v>0.21589120016046617</v>
      </c>
      <c r="AC42" s="6">
        <f t="shared" si="66"/>
        <v>9.8926872109030825E-2</v>
      </c>
      <c r="AD42" s="6">
        <f t="shared" si="67"/>
        <v>9.5059406834934371E-2</v>
      </c>
      <c r="AE42" s="6">
        <f t="shared" si="68"/>
        <v>6.0194900653801092E-2</v>
      </c>
      <c r="AF42" s="6">
        <f t="shared" si="69"/>
        <v>9.5881488484954869E-2</v>
      </c>
      <c r="AG42" s="6">
        <f t="shared" si="70"/>
        <v>7.4783175965465132E-2</v>
      </c>
      <c r="AH42" s="6">
        <f t="shared" si="71"/>
        <v>8.8321042039982228E-2</v>
      </c>
      <c r="AI42" s="6">
        <f t="shared" si="72"/>
        <v>6.132117733796557E-2</v>
      </c>
      <c r="AJ42" s="6">
        <f t="shared" si="73"/>
        <v>3.1445180478256347E-2</v>
      </c>
      <c r="AK42" s="6">
        <f t="shared" si="74"/>
        <v>6.3752480364991218E-2</v>
      </c>
      <c r="AL42" s="6">
        <f t="shared" si="75"/>
        <v>3.5286177738020155E-3</v>
      </c>
      <c r="AM42" s="6">
        <f t="shared" si="76"/>
        <v>5.6954898606705613E-2</v>
      </c>
      <c r="AN42" s="6">
        <f t="shared" si="77"/>
        <v>5.3939559189644715E-2</v>
      </c>
      <c r="AO42" s="23">
        <f t="shared" si="78"/>
        <v>18.697352464073973</v>
      </c>
      <c r="AP42" s="23">
        <f t="shared" si="79"/>
        <v>8.5676053244231696</v>
      </c>
      <c r="AQ42" s="23">
        <f t="shared" si="80"/>
        <v>8.2326617912055085</v>
      </c>
      <c r="AR42" s="23">
        <f t="shared" si="81"/>
        <v>5.213205879755602</v>
      </c>
      <c r="AS42" s="23">
        <f t="shared" si="82"/>
        <v>8.3038585345338891</v>
      </c>
      <c r="AT42" s="23">
        <f t="shared" si="83"/>
        <v>6.4766298875076282</v>
      </c>
      <c r="AU42" s="23">
        <f t="shared" si="84"/>
        <v>7.649082740697275</v>
      </c>
      <c r="AV42" s="23">
        <f t="shared" si="85"/>
        <v>5.3107475679774456</v>
      </c>
      <c r="AW42" s="23">
        <f t="shared" si="86"/>
        <v>2.7233237031494371</v>
      </c>
      <c r="AX42" s="23">
        <f t="shared" si="87"/>
        <v>5.5213116373303421</v>
      </c>
      <c r="AY42" s="23">
        <f t="shared" si="88"/>
        <v>0.30559749623298343</v>
      </c>
      <c r="AZ42" s="23">
        <f t="shared" si="89"/>
        <v>4.9326040756346456</v>
      </c>
      <c r="BA42" s="23">
        <f t="shared" si="90"/>
        <v>4.6714592775247734</v>
      </c>
      <c r="BB42" s="20">
        <f t="shared" si="91"/>
        <v>86.605440380046659</v>
      </c>
      <c r="BC42" s="20"/>
      <c r="BD42" s="18">
        <f t="shared" si="39"/>
        <v>10242.757297844273</v>
      </c>
      <c r="BE42" s="17">
        <f>BE41*(B42/B41)</f>
        <v>2139.4861591938406</v>
      </c>
      <c r="BF42" s="17">
        <f>BF41*(C42/C41)</f>
        <v>999.00247344974923</v>
      </c>
      <c r="BG42" s="17">
        <f>BG41*(D42/D41)</f>
        <v>962.30498705171965</v>
      </c>
      <c r="BH42" s="17">
        <f>BH41*(E42/E41)</f>
        <v>628.82637030725732</v>
      </c>
      <c r="BI42" s="17">
        <f>BI41*(F42/F41)</f>
        <v>966.53976024442147</v>
      </c>
      <c r="BJ42" s="17">
        <f>BJ41*(G42/G41)</f>
        <v>769.59076191385736</v>
      </c>
      <c r="BK42" s="17">
        <f>BK41*(H42/H41)</f>
        <v>897.33263850495405</v>
      </c>
      <c r="BL42" s="17">
        <f>BL41*(I42/I41)</f>
        <v>635.89716300625958</v>
      </c>
      <c r="BM42" s="17">
        <f>BM41*(J42/J41)</f>
        <v>344.62803626386807</v>
      </c>
      <c r="BN42" s="17">
        <f>BN41*(K42/K41)</f>
        <v>659.24196639464128</v>
      </c>
      <c r="BO42" s="17">
        <f>BO41*(L42/L41)</f>
        <v>80.00908613260232</v>
      </c>
      <c r="BP42" s="17">
        <f>BP41*(M42/M41)</f>
        <v>595.89718819802761</v>
      </c>
      <c r="BQ42" s="17">
        <f>BQ41*(N42/N41)</f>
        <v>564.00070718307541</v>
      </c>
    </row>
    <row r="43" spans="1:69" x14ac:dyDescent="0.25">
      <c r="A43" s="33">
        <v>44769</v>
      </c>
      <c r="B43" s="17">
        <v>70.519996643066406</v>
      </c>
      <c r="C43" s="17">
        <v>19.45999908447266</v>
      </c>
      <c r="D43" s="17">
        <v>12.77000045776367</v>
      </c>
      <c r="E43" s="17">
        <v>10.47000026702881</v>
      </c>
      <c r="F43" s="17">
        <v>30.670000076293949</v>
      </c>
      <c r="G43" s="17">
        <v>9.1400003433227539</v>
      </c>
      <c r="H43" s="17">
        <v>4.619999885559082</v>
      </c>
      <c r="I43" s="17">
        <v>16.870000839233398</v>
      </c>
      <c r="J43" s="17">
        <v>13.840000152587891</v>
      </c>
      <c r="K43" s="17">
        <v>22.270000457763668</v>
      </c>
      <c r="L43" s="17">
        <v>2.7000000476837158</v>
      </c>
      <c r="M43" s="17">
        <v>35.549999237060547</v>
      </c>
      <c r="N43" s="23">
        <v>1</v>
      </c>
      <c r="O43" s="23">
        <f t="shared" si="52"/>
        <v>81.384876400729084</v>
      </c>
      <c r="P43" s="23">
        <f t="shared" si="53"/>
        <v>87.934929157035498</v>
      </c>
      <c r="Q43" s="23">
        <f t="shared" si="54"/>
        <v>73.131570694713872</v>
      </c>
      <c r="R43" s="23">
        <f t="shared" si="55"/>
        <v>89.948453249272404</v>
      </c>
      <c r="S43" s="23">
        <f t="shared" si="56"/>
        <v>62.198335473797997</v>
      </c>
      <c r="T43" s="23">
        <f t="shared" si="57"/>
        <v>97.130717232013467</v>
      </c>
      <c r="U43" s="23">
        <f t="shared" si="58"/>
        <v>87.499994355620984</v>
      </c>
      <c r="V43" s="23">
        <f t="shared" si="59"/>
        <v>87.773160467866106</v>
      </c>
      <c r="W43" s="23">
        <f t="shared" si="60"/>
        <v>83.675933413009929</v>
      </c>
      <c r="X43" s="23">
        <f t="shared" si="61"/>
        <v>99.330956208653703</v>
      </c>
      <c r="Y43" s="23">
        <f t="shared" si="62"/>
        <v>70.312502813370344</v>
      </c>
      <c r="Z43" s="23">
        <f t="shared" si="63"/>
        <v>99.294491868996133</v>
      </c>
      <c r="AA43" s="23">
        <f t="shared" si="64"/>
        <v>100</v>
      </c>
      <c r="AB43" s="6">
        <f t="shared" si="65"/>
        <v>0.211263313458212</v>
      </c>
      <c r="AC43" s="6">
        <f t="shared" si="66"/>
        <v>0.10187401031635861</v>
      </c>
      <c r="AD43" s="6">
        <f t="shared" si="67"/>
        <v>9.5580002818838897E-2</v>
      </c>
      <c r="AE43" s="6">
        <f t="shared" si="68"/>
        <v>5.9973821438233967E-2</v>
      </c>
      <c r="AF43" s="6">
        <f t="shared" si="69"/>
        <v>9.589576736772272E-2</v>
      </c>
      <c r="AG43" s="6">
        <f t="shared" si="70"/>
        <v>7.5663119917533786E-2</v>
      </c>
      <c r="AH43" s="6">
        <f t="shared" si="71"/>
        <v>8.9325197415689311E-2</v>
      </c>
      <c r="AI43" s="6">
        <f t="shared" si="72"/>
        <v>6.1699207394447855E-2</v>
      </c>
      <c r="AJ43" s="6">
        <f t="shared" si="73"/>
        <v>3.2912937678444068E-2</v>
      </c>
      <c r="AK43" s="6">
        <f t="shared" si="74"/>
        <v>6.3615473142044174E-2</v>
      </c>
      <c r="AL43" s="6">
        <f t="shared" si="75"/>
        <v>3.5639417505404602E-3</v>
      </c>
      <c r="AM43" s="6">
        <f t="shared" si="76"/>
        <v>5.5969662179422078E-2</v>
      </c>
      <c r="AN43" s="6">
        <f t="shared" si="77"/>
        <v>5.2663545122511979E-2</v>
      </c>
      <c r="AO43" s="23">
        <f t="shared" si="78"/>
        <v>18.739869550352722</v>
      </c>
      <c r="AP43" s="23">
        <f t="shared" si="79"/>
        <v>9.0366170663960066</v>
      </c>
      <c r="AQ43" s="23">
        <f t="shared" si="80"/>
        <v>8.478314361010332</v>
      </c>
      <c r="AR43" s="23">
        <f t="shared" si="81"/>
        <v>5.3199089410805831</v>
      </c>
      <c r="AS43" s="23">
        <f t="shared" si="82"/>
        <v>8.5063238926126061</v>
      </c>
      <c r="AT43" s="23">
        <f t="shared" si="83"/>
        <v>6.7116101409994338</v>
      </c>
      <c r="AU43" s="23">
        <f t="shared" si="84"/>
        <v>7.923489032375838</v>
      </c>
      <c r="AV43" s="23">
        <f t="shared" si="85"/>
        <v>5.4729573204427409</v>
      </c>
      <c r="AW43" s="23">
        <f t="shared" si="86"/>
        <v>2.919504330953945</v>
      </c>
      <c r="AX43" s="23">
        <f t="shared" si="87"/>
        <v>5.642937472443279</v>
      </c>
      <c r="AY43" s="23">
        <f t="shared" si="88"/>
        <v>0.31613535922030594</v>
      </c>
      <c r="AZ43" s="23">
        <f t="shared" si="89"/>
        <v>4.9647245934498043</v>
      </c>
      <c r="BA43" s="23">
        <f t="shared" si="90"/>
        <v>4.6714592775247734</v>
      </c>
      <c r="BB43" s="20">
        <f t="shared" si="91"/>
        <v>88.703851338862378</v>
      </c>
      <c r="BC43" s="20"/>
      <c r="BD43" s="18">
        <f t="shared" si="39"/>
        <v>10492.984315978778</v>
      </c>
      <c r="BE43" s="17">
        <f>BE42*(B43/B42)</f>
        <v>2144.3512713960849</v>
      </c>
      <c r="BF43" s="17">
        <f>BF42*(C43/C42)</f>
        <v>1053.6903205862402</v>
      </c>
      <c r="BG43" s="17">
        <f>BG42*(D43/D42)</f>
        <v>991.01899219374764</v>
      </c>
      <c r="BH43" s="17">
        <f>BH42*(E43/E42)</f>
        <v>641.69708753985697</v>
      </c>
      <c r="BI43" s="17">
        <f>BI42*(F43/F42)</f>
        <v>990.10601174562055</v>
      </c>
      <c r="BJ43" s="17">
        <f>BJ42*(G43/G42)</f>
        <v>797.51247976101706</v>
      </c>
      <c r="BK43" s="17">
        <f>BK42*(H43/H42)</f>
        <v>929.52391294681468</v>
      </c>
      <c r="BL43" s="17">
        <f>BL42*(I43/I42)</f>
        <v>655.31979985433554</v>
      </c>
      <c r="BM43" s="17">
        <f>BM42*(J43/J42)</f>
        <v>369.45407675075268</v>
      </c>
      <c r="BN43" s="17">
        <f>BN42*(K43/K42)</f>
        <v>673.76403288372137</v>
      </c>
      <c r="BO43" s="17">
        <f>BO42*(L43/L42)</f>
        <v>82.768024925619983</v>
      </c>
      <c r="BP43" s="17">
        <f>BP42*(M43/M42)</f>
        <v>599.77759821189136</v>
      </c>
      <c r="BQ43" s="17">
        <f>BQ42*(N43/N42)</f>
        <v>564.00070718307541</v>
      </c>
    </row>
    <row r="44" spans="1:69" x14ac:dyDescent="0.25">
      <c r="A44" s="33">
        <v>44770</v>
      </c>
      <c r="B44" s="17">
        <v>70.69000244140625</v>
      </c>
      <c r="C44" s="17">
        <v>19.229999542236332</v>
      </c>
      <c r="D44" s="17">
        <v>12.89999961853027</v>
      </c>
      <c r="E44" s="17">
        <v>11.060000419616699</v>
      </c>
      <c r="F44" s="17">
        <v>31.829999923706051</v>
      </c>
      <c r="G44" s="17">
        <v>9.119999885559082</v>
      </c>
      <c r="H44" s="17">
        <v>4.880000114440918</v>
      </c>
      <c r="I44" s="17">
        <v>17.069999694824219</v>
      </c>
      <c r="J44" s="17">
        <v>13.52999973297119</v>
      </c>
      <c r="K44" s="17">
        <v>22.389999389648441</v>
      </c>
      <c r="L44" s="17">
        <v>2.720000028610229</v>
      </c>
      <c r="M44" s="17">
        <v>36.209999084472663</v>
      </c>
      <c r="N44" s="23">
        <v>1</v>
      </c>
      <c r="O44" s="23">
        <f t="shared" si="52"/>
        <v>81.581074664256022</v>
      </c>
      <c r="P44" s="23">
        <f t="shared" si="53"/>
        <v>86.895618036571989</v>
      </c>
      <c r="Q44" s="23">
        <f t="shared" si="54"/>
        <v>73.876053269111594</v>
      </c>
      <c r="R44" s="23">
        <f t="shared" si="55"/>
        <v>95.017182932999091</v>
      </c>
      <c r="S44" s="23">
        <f t="shared" si="56"/>
        <v>64.550799102080148</v>
      </c>
      <c r="T44" s="23">
        <f t="shared" si="57"/>
        <v>96.918172512693701</v>
      </c>
      <c r="U44" s="23">
        <f t="shared" si="58"/>
        <v>92.424240919074691</v>
      </c>
      <c r="V44" s="23">
        <f t="shared" si="59"/>
        <v>88.813737277105929</v>
      </c>
      <c r="W44" s="23">
        <f t="shared" si="60"/>
        <v>81.801686723424325</v>
      </c>
      <c r="X44" s="23">
        <f t="shared" si="61"/>
        <v>99.866187838789401</v>
      </c>
      <c r="Y44" s="23">
        <f t="shared" si="62"/>
        <v>70.833335661639808</v>
      </c>
      <c r="Z44" s="23">
        <f t="shared" si="63"/>
        <v>101.13793352550347</v>
      </c>
      <c r="AA44" s="23">
        <f t="shared" si="64"/>
        <v>100</v>
      </c>
      <c r="AB44" s="6">
        <f t="shared" si="65"/>
        <v>0.20894171440102688</v>
      </c>
      <c r="AC44" s="6">
        <f t="shared" si="66"/>
        <v>9.9324231673191668E-2</v>
      </c>
      <c r="AD44" s="6">
        <f t="shared" si="67"/>
        <v>9.52623249867878E-2</v>
      </c>
      <c r="AE44" s="6">
        <f t="shared" si="68"/>
        <v>6.2506549582496601E-2</v>
      </c>
      <c r="AF44" s="6">
        <f t="shared" si="69"/>
        <v>9.8192349655766134E-2</v>
      </c>
      <c r="AG44" s="6">
        <f t="shared" si="70"/>
        <v>7.4488326822527207E-2</v>
      </c>
      <c r="AH44" s="6">
        <f t="shared" si="71"/>
        <v>9.3090894890634962E-2</v>
      </c>
      <c r="AI44" s="6">
        <f t="shared" si="72"/>
        <v>6.1596118710546974E-2</v>
      </c>
      <c r="AJ44" s="6">
        <f t="shared" si="73"/>
        <v>3.1745611251504213E-2</v>
      </c>
      <c r="AK44" s="6">
        <f t="shared" si="74"/>
        <v>6.3103285349655494E-2</v>
      </c>
      <c r="AL44" s="6">
        <f t="shared" si="75"/>
        <v>3.5423468839876214E-3</v>
      </c>
      <c r="AM44" s="6">
        <f t="shared" si="76"/>
        <v>5.6246688268371821E-2</v>
      </c>
      <c r="AN44" s="6">
        <f t="shared" si="77"/>
        <v>5.1959557523502696E-2</v>
      </c>
      <c r="AO44" s="23">
        <f t="shared" si="78"/>
        <v>18.785046615516489</v>
      </c>
      <c r="AP44" s="23">
        <f t="shared" si="79"/>
        <v>8.9298124473611331</v>
      </c>
      <c r="AQ44" s="23">
        <f t="shared" si="80"/>
        <v>8.5646239704181113</v>
      </c>
      <c r="AR44" s="23">
        <f t="shared" si="81"/>
        <v>5.6196937554970141</v>
      </c>
      <c r="AS44" s="23">
        <f t="shared" si="82"/>
        <v>8.8280498265194467</v>
      </c>
      <c r="AT44" s="23">
        <f t="shared" si="83"/>
        <v>6.6969235687774358</v>
      </c>
      <c r="AU44" s="23">
        <f t="shared" si="84"/>
        <v>8.3694000741487606</v>
      </c>
      <c r="AV44" s="23">
        <f t="shared" si="85"/>
        <v>5.5378408501601992</v>
      </c>
      <c r="AW44" s="23">
        <f t="shared" si="86"/>
        <v>2.8541107212942469</v>
      </c>
      <c r="AX44" s="23">
        <f t="shared" si="87"/>
        <v>5.6733436895724605</v>
      </c>
      <c r="AY44" s="23">
        <f t="shared" si="88"/>
        <v>0.31847710034732063</v>
      </c>
      <c r="AZ44" s="23">
        <f t="shared" si="89"/>
        <v>5.0568966762751719</v>
      </c>
      <c r="BA44" s="23">
        <f t="shared" si="90"/>
        <v>4.6714592775247734</v>
      </c>
      <c r="BB44" s="20">
        <f t="shared" si="91"/>
        <v>89.905678573412558</v>
      </c>
      <c r="BC44" s="20"/>
      <c r="BD44" s="18">
        <f t="shared" si="39"/>
        <v>10634.835225524666</v>
      </c>
      <c r="BE44" s="17">
        <f>BE43*(B44/B43)</f>
        <v>2149.5207576009684</v>
      </c>
      <c r="BF44" s="17">
        <f>BF43*(C44/C43)</f>
        <v>1041.2366565165919</v>
      </c>
      <c r="BG44" s="17">
        <f>BG43*(D44/D43)</f>
        <v>1001.1076086910653</v>
      </c>
      <c r="BH44" s="17">
        <f>BH43*(E44/E43)</f>
        <v>677.85767683382062</v>
      </c>
      <c r="BI44" s="17">
        <f>BI43*(F44/F43)</f>
        <v>1027.55377241369</v>
      </c>
      <c r="BJ44" s="17">
        <f>BJ43*(G44/G43)</f>
        <v>795.76733598986675</v>
      </c>
      <c r="BK44" s="17">
        <f>BK43*(H44/H43)</f>
        <v>981.83482985240369</v>
      </c>
      <c r="BL44" s="17">
        <f>BL43*(I44/I43)</f>
        <v>663.08881013867813</v>
      </c>
      <c r="BM44" s="17">
        <f>BM43*(J44/J43)</f>
        <v>361.17872143578768</v>
      </c>
      <c r="BN44" s="17">
        <f>BN43*(K44/K43)</f>
        <v>677.39452065321018</v>
      </c>
      <c r="BO44" s="17">
        <f>BO43*(L44/L43)</f>
        <v>83.381120811028453</v>
      </c>
      <c r="BP44" s="17">
        <f>BP43*(M44/M43)</f>
        <v>610.9127074044784</v>
      </c>
      <c r="BQ44" s="17">
        <f>BQ43*(N44/N43)</f>
        <v>564.00070718307541</v>
      </c>
    </row>
    <row r="45" spans="1:69" x14ac:dyDescent="0.25">
      <c r="A45" s="33">
        <v>44771</v>
      </c>
      <c r="B45" s="17">
        <v>69.75</v>
      </c>
      <c r="C45" s="17">
        <v>19.930000305175781</v>
      </c>
      <c r="D45" s="17">
        <v>12.69999980926514</v>
      </c>
      <c r="E45" s="17">
        <v>10.97999954223633</v>
      </c>
      <c r="F45" s="17">
        <v>34.020000457763672</v>
      </c>
      <c r="G45" s="17">
        <v>9.1800003051757813</v>
      </c>
      <c r="H45" s="17">
        <v>4.8600001335144043</v>
      </c>
      <c r="I45" s="17">
        <v>16.870000839233398</v>
      </c>
      <c r="J45" s="17">
        <v>13.25</v>
      </c>
      <c r="K45" s="17">
        <v>22.770000457763668</v>
      </c>
      <c r="L45" s="17">
        <v>2.5799999237060551</v>
      </c>
      <c r="M45" s="17">
        <v>35.970001220703118</v>
      </c>
      <c r="N45" s="23">
        <v>1</v>
      </c>
      <c r="O45" s="23">
        <f t="shared" si="52"/>
        <v>80.496247861194149</v>
      </c>
      <c r="P45" s="23">
        <f t="shared" si="53"/>
        <v>90.058748581016175</v>
      </c>
      <c r="Q45" s="23">
        <f t="shared" si="54"/>
        <v>72.730689160584106</v>
      </c>
      <c r="R45" s="23">
        <f t="shared" si="55"/>
        <v>94.329890192271108</v>
      </c>
      <c r="S45" s="23">
        <f t="shared" si="56"/>
        <v>68.99208986068038</v>
      </c>
      <c r="T45" s="23">
        <f t="shared" si="57"/>
        <v>97.555796535962941</v>
      </c>
      <c r="U45" s="23">
        <f t="shared" si="58"/>
        <v>92.045453416578738</v>
      </c>
      <c r="V45" s="23">
        <f t="shared" si="59"/>
        <v>87.773160467866106</v>
      </c>
      <c r="W45" s="23">
        <f t="shared" si="60"/>
        <v>80.10882265164345</v>
      </c>
      <c r="X45" s="23">
        <f t="shared" si="61"/>
        <v>101.56110785137685</v>
      </c>
      <c r="Y45" s="23">
        <f t="shared" si="62"/>
        <v>67.18749951493615</v>
      </c>
      <c r="Z45" s="23">
        <f t="shared" si="63"/>
        <v>100.46759691666891</v>
      </c>
      <c r="AA45" s="23">
        <f t="shared" si="64"/>
        <v>100</v>
      </c>
      <c r="AB45" s="6">
        <f t="shared" si="65"/>
        <v>0.20515604050619596</v>
      </c>
      <c r="AC45" s="6">
        <f t="shared" si="66"/>
        <v>0.10243684293011313</v>
      </c>
      <c r="AD45" s="6">
        <f t="shared" si="67"/>
        <v>9.3327177846115481E-2</v>
      </c>
      <c r="AE45" s="6">
        <f t="shared" si="68"/>
        <v>6.1751234495209459E-2</v>
      </c>
      <c r="AF45" s="6">
        <f t="shared" si="69"/>
        <v>0.10443552865173378</v>
      </c>
      <c r="AG45" s="6">
        <f t="shared" si="70"/>
        <v>7.4612058385687102E-2</v>
      </c>
      <c r="AH45" s="6">
        <f t="shared" si="71"/>
        <v>9.2256419127032779E-2</v>
      </c>
      <c r="AI45" s="6">
        <f t="shared" si="72"/>
        <v>6.0577016180826435E-2</v>
      </c>
      <c r="AJ45" s="6">
        <f t="shared" si="73"/>
        <v>3.0936752538828733E-2</v>
      </c>
      <c r="AK45" s="6">
        <f t="shared" si="74"/>
        <v>6.3860728372300765E-2</v>
      </c>
      <c r="AL45" s="6">
        <f t="shared" si="75"/>
        <v>3.3436038082298473E-3</v>
      </c>
      <c r="AM45" s="6">
        <f t="shared" si="76"/>
        <v>5.5600901740427443E-2</v>
      </c>
      <c r="AN45" s="6">
        <f t="shared" si="77"/>
        <v>5.1705695417299129E-2</v>
      </c>
      <c r="AO45" s="23">
        <f t="shared" si="78"/>
        <v>18.535251891076463</v>
      </c>
      <c r="AP45" s="23">
        <f t="shared" si="79"/>
        <v>9.2548709847952981</v>
      </c>
      <c r="AQ45" s="23">
        <f t="shared" si="80"/>
        <v>8.4318392253665966</v>
      </c>
      <c r="AR45" s="23">
        <f t="shared" si="81"/>
        <v>5.5790445318088002</v>
      </c>
      <c r="AS45" s="23">
        <f t="shared" si="82"/>
        <v>9.435446429758704</v>
      </c>
      <c r="AT45" s="23">
        <f t="shared" si="83"/>
        <v>6.7409825851491201</v>
      </c>
      <c r="AU45" s="23">
        <f t="shared" si="84"/>
        <v>8.3350992876889389</v>
      </c>
      <c r="AV45" s="23">
        <f t="shared" si="85"/>
        <v>5.4729573204427409</v>
      </c>
      <c r="AW45" s="23">
        <f t="shared" si="86"/>
        <v>2.7950456617521424</v>
      </c>
      <c r="AX45" s="23">
        <f t="shared" si="87"/>
        <v>5.7696311715104471</v>
      </c>
      <c r="AY45" s="23">
        <f t="shared" si="88"/>
        <v>0.30208488454246141</v>
      </c>
      <c r="AZ45" s="23">
        <f t="shared" si="89"/>
        <v>5.0233798458334435</v>
      </c>
      <c r="BA45" s="23">
        <f t="shared" si="90"/>
        <v>4.6714592775247734</v>
      </c>
      <c r="BB45" s="20">
        <f t="shared" si="91"/>
        <v>90.347093097249925</v>
      </c>
      <c r="BC45" s="20"/>
      <c r="BD45" s="18">
        <f t="shared" si="39"/>
        <v>10683.552916451054</v>
      </c>
      <c r="BE45" s="17">
        <f>BE44*(B45/B44)</f>
        <v>2120.9374404385007</v>
      </c>
      <c r="BF45" s="17">
        <f>BF44*(C45/C44)</f>
        <v>1079.1392291277493</v>
      </c>
      <c r="BG45" s="17">
        <f>BG44*(D45/D44)</f>
        <v>985.58657483735294</v>
      </c>
      <c r="BH45" s="17">
        <f>BH44*(E45/E44)</f>
        <v>672.95449357629195</v>
      </c>
      <c r="BI45" s="17">
        <f>BI44*(F45/F44)</f>
        <v>1098.2525884913778</v>
      </c>
      <c r="BJ45" s="17">
        <f>BJ44*(G45/G44)</f>
        <v>801.00268409028251</v>
      </c>
      <c r="BK45" s="17">
        <f>BK44*(H45/H44)</f>
        <v>977.81092054717112</v>
      </c>
      <c r="BL45" s="17">
        <f>BL44*(I45/I44)</f>
        <v>655.31979985433554</v>
      </c>
      <c r="BM45" s="17">
        <f>BM44*(J45/J44)</f>
        <v>353.70422420350366</v>
      </c>
      <c r="BN45" s="17">
        <f>BN44*(K45/K44)</f>
        <v>688.89119990290362</v>
      </c>
      <c r="BO45" s="17">
        <f>BO44*(L45/L44)</f>
        <v>79.089442304489609</v>
      </c>
      <c r="BP45" s="17">
        <f>BP44*(M45/M44)</f>
        <v>606.86361189401714</v>
      </c>
      <c r="BQ45" s="17">
        <f>BQ44*(N45/N44)</f>
        <v>564.00070718307541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workbookViewId="0">
      <selection activeCell="P1" sqref="P1:S1"/>
    </sheetView>
  </sheetViews>
  <sheetFormatPr defaultRowHeight="15" x14ac:dyDescent="0.25"/>
  <cols>
    <col min="1" max="1" width="18.28515625" style="4" bestFit="1" customWidth="1"/>
    <col min="6" max="6" width="9.85546875" bestFit="1" customWidth="1"/>
    <col min="11" max="11" width="14.42578125" bestFit="1" customWidth="1"/>
    <col min="12" max="12" width="15.7109375" bestFit="1" customWidth="1"/>
    <col min="13" max="13" width="14.5703125" bestFit="1" customWidth="1"/>
    <col min="14" max="15" width="12.5703125" style="26" bestFit="1" customWidth="1"/>
    <col min="16" max="16" width="13" bestFit="1" customWidth="1"/>
    <col min="17" max="19" width="12.140625" bestFit="1" customWidth="1"/>
  </cols>
  <sheetData>
    <row r="1" spans="1:19" x14ac:dyDescent="0.25">
      <c r="A1" s="33" t="s">
        <v>1</v>
      </c>
      <c r="B1" s="24" t="s">
        <v>23</v>
      </c>
      <c r="C1" s="24" t="s">
        <v>24</v>
      </c>
      <c r="D1" s="24" t="s">
        <v>25</v>
      </c>
      <c r="E1" t="str">
        <f>"Cota "&amp; B1</f>
        <v>Cota SPY</v>
      </c>
      <c r="F1" s="23" t="str">
        <f t="shared" ref="F1:G1" si="0">"Cota "&amp; C1</f>
        <v>Cota AAXJ</v>
      </c>
      <c r="G1" s="23" t="str">
        <f t="shared" si="0"/>
        <v>Cota XLU</v>
      </c>
      <c r="H1" t="str">
        <f>"Peso "&amp;B1</f>
        <v>Peso SPY</v>
      </c>
      <c r="I1" s="23" t="str">
        <f t="shared" ref="I1:J1" si="1">"Peso "&amp;C1</f>
        <v>Peso AAXJ</v>
      </c>
      <c r="J1" s="23" t="str">
        <f t="shared" si="1"/>
        <v>Peso XLU</v>
      </c>
      <c r="K1" t="str">
        <f>E1 &amp; "* Peso"</f>
        <v>Cota SPY* Peso</v>
      </c>
      <c r="L1" s="23" t="str">
        <f t="shared" ref="L1:M1" si="2">F1 &amp; "* Peso"</f>
        <v>Cota AAXJ* Peso</v>
      </c>
      <c r="M1" s="23" t="str">
        <f t="shared" si="2"/>
        <v>Cota XLU* Peso</v>
      </c>
      <c r="N1" s="21" t="s">
        <v>26</v>
      </c>
      <c r="O1" s="26" t="s">
        <v>18</v>
      </c>
      <c r="P1" t="s">
        <v>19</v>
      </c>
      <c r="Q1" t="str">
        <f>"Valor "&amp;B1</f>
        <v>Valor SPY</v>
      </c>
      <c r="R1" s="47" t="str">
        <f t="shared" ref="R1:S1" si="3">"Valor "&amp;C1</f>
        <v>Valor AAXJ</v>
      </c>
      <c r="S1" s="47" t="str">
        <f t="shared" si="3"/>
        <v>Valor XLU</v>
      </c>
    </row>
    <row r="2" spans="1:19" x14ac:dyDescent="0.25">
      <c r="A2" s="33">
        <v>44683</v>
      </c>
      <c r="B2" s="23">
        <v>412.697265625</v>
      </c>
      <c r="C2" s="23">
        <v>70.681289672851563</v>
      </c>
      <c r="D2" s="23">
        <v>69.970062255859375</v>
      </c>
      <c r="E2">
        <f>B2/B$2*100</f>
        <v>100</v>
      </c>
      <c r="F2" s="23">
        <f t="shared" ref="F2:G2" si="4">C2/C$2*100</f>
        <v>100</v>
      </c>
      <c r="G2" s="23">
        <f t="shared" si="4"/>
        <v>100</v>
      </c>
      <c r="H2" s="3">
        <v>0.4</v>
      </c>
      <c r="I2" s="3">
        <v>0.4</v>
      </c>
      <c r="J2" s="3">
        <v>0.2</v>
      </c>
      <c r="K2">
        <f>H2*E2</f>
        <v>40</v>
      </c>
      <c r="L2" s="23">
        <f t="shared" ref="L2:M2" si="5">I2*F2</f>
        <v>40</v>
      </c>
      <c r="M2" s="23">
        <f t="shared" si="5"/>
        <v>20</v>
      </c>
      <c r="N2" s="22">
        <f>SUM(K2:M2)</f>
        <v>100</v>
      </c>
      <c r="O2" s="22">
        <v>100</v>
      </c>
      <c r="P2" s="17">
        <f>12.5%*50000</f>
        <v>6250</v>
      </c>
      <c r="Q2" s="17">
        <f>$P2*H2</f>
        <v>2500</v>
      </c>
      <c r="R2" s="17">
        <f t="shared" ref="R2:S2" si="6">$P2*I2</f>
        <v>2500</v>
      </c>
      <c r="S2" s="17">
        <f t="shared" si="6"/>
        <v>1250</v>
      </c>
    </row>
    <row r="3" spans="1:19" x14ac:dyDescent="0.25">
      <c r="A3" s="33">
        <v>44684</v>
      </c>
      <c r="B3" s="23">
        <v>414.589111328125</v>
      </c>
      <c r="C3" s="23">
        <v>71.258598327636719</v>
      </c>
      <c r="D3" s="23">
        <v>70.237922668457031</v>
      </c>
      <c r="E3" s="23">
        <f t="shared" ref="E3:E63" si="7">B3/B$2*100</f>
        <v>100.45841004065291</v>
      </c>
      <c r="F3" s="23">
        <f t="shared" ref="F3:F63" si="8">C3/C$2*100</f>
        <v>100.81677719444173</v>
      </c>
      <c r="G3" s="23">
        <f t="shared" ref="G3:G63" si="9">D3/D$2*100</f>
        <v>100.38282145815187</v>
      </c>
      <c r="H3" s="6">
        <f t="shared" ref="H3:I3" si="10">K3/$N3</f>
        <v>0.39949007484074051</v>
      </c>
      <c r="I3" s="6">
        <f t="shared" si="10"/>
        <v>0.40091518321175323</v>
      </c>
      <c r="J3" s="6">
        <f>M3/$N3</f>
        <v>0.19959474194750632</v>
      </c>
      <c r="K3">
        <f>K2*(B3/B2)</f>
        <v>40.183364016261159</v>
      </c>
      <c r="L3" s="23">
        <f t="shared" ref="L3:M3" si="11">L2*(C3/C2)</f>
        <v>40.326710877776691</v>
      </c>
      <c r="M3" s="23">
        <f t="shared" si="11"/>
        <v>20.076564291630376</v>
      </c>
      <c r="N3" s="22">
        <f t="shared" ref="N3:N63" si="12">SUM(K3:M3)</f>
        <v>100.58663918566822</v>
      </c>
      <c r="O3" s="22">
        <v>100.5866391856682</v>
      </c>
      <c r="P3" s="17">
        <f>SUM(Q3:S3)</f>
        <v>6286.6649491042645</v>
      </c>
      <c r="Q3" s="17">
        <f>Q2*(B3/B2)</f>
        <v>2511.4602510163227</v>
      </c>
      <c r="R3" s="17">
        <f t="shared" ref="R3:S3" si="13">R2*(C3/C2)</f>
        <v>2520.4194298610432</v>
      </c>
      <c r="S3" s="17">
        <f t="shared" si="13"/>
        <v>1254.7852682268983</v>
      </c>
    </row>
    <row r="4" spans="1:19" x14ac:dyDescent="0.25">
      <c r="A4" s="33">
        <v>44685</v>
      </c>
      <c r="B4" s="23">
        <v>427.21456909179688</v>
      </c>
      <c r="C4" s="23">
        <v>71.945404052734375</v>
      </c>
      <c r="D4" s="23">
        <v>71.805374145507813</v>
      </c>
      <c r="E4" s="23">
        <f t="shared" si="7"/>
        <v>103.51766407873129</v>
      </c>
      <c r="F4" s="23">
        <f t="shared" si="8"/>
        <v>101.78847101649357</v>
      </c>
      <c r="G4" s="23">
        <f t="shared" si="9"/>
        <v>102.6229959363724</v>
      </c>
      <c r="H4" s="6">
        <f t="shared" ref="H4:H63" si="14">K4/$N4</f>
        <v>0.4033926384674888</v>
      </c>
      <c r="I4" s="6">
        <f t="shared" ref="I4:I63" si="15">L4/$N4</f>
        <v>0.39665423533596889</v>
      </c>
      <c r="J4" s="6">
        <f t="shared" ref="J4:J63" si="16">M4/$N4</f>
        <v>0.19995312619654224</v>
      </c>
      <c r="K4" s="23">
        <f t="shared" ref="K4:K63" si="17">K3*(B4/B3)</f>
        <v>41.407065631492515</v>
      </c>
      <c r="L4" s="23">
        <f t="shared" ref="L4:L63" si="18">L3*(C4/C3)</f>
        <v>40.715388406597427</v>
      </c>
      <c r="M4" s="23">
        <f t="shared" ref="M4:M63" si="19">M3*(D4/D3)</f>
        <v>20.524599187274482</v>
      </c>
      <c r="N4" s="22">
        <f t="shared" si="12"/>
        <v>102.64705322536443</v>
      </c>
      <c r="O4" s="22">
        <v>102.6470532253644</v>
      </c>
      <c r="P4" s="17">
        <f t="shared" ref="P4:P63" si="20">SUM(Q4:S4)</f>
        <v>6415.4408265852762</v>
      </c>
      <c r="Q4" s="17">
        <f t="shared" ref="Q4:Q63" si="21">Q3*(B4/B3)</f>
        <v>2587.9416019682822</v>
      </c>
      <c r="R4" s="17">
        <f t="shared" ref="R4:R63" si="22">R3*(C4/C3)</f>
        <v>2544.7117754123392</v>
      </c>
      <c r="S4" s="17">
        <f t="shared" ref="S4:S63" si="23">S3*(D4/D3)</f>
        <v>1282.7874492046549</v>
      </c>
    </row>
    <row r="5" spans="1:19" x14ac:dyDescent="0.25">
      <c r="A5" s="33">
        <v>44686</v>
      </c>
      <c r="B5" s="23">
        <v>412.0301513671875</v>
      </c>
      <c r="C5" s="23">
        <v>69.247947692871094</v>
      </c>
      <c r="D5" s="23">
        <v>71.071250915527344</v>
      </c>
      <c r="E5" s="23">
        <f t="shared" si="7"/>
        <v>99.838352634393587</v>
      </c>
      <c r="F5" s="23">
        <f t="shared" si="8"/>
        <v>97.972105508240304</v>
      </c>
      <c r="G5" s="23">
        <f t="shared" si="9"/>
        <v>101.57379974258313</v>
      </c>
      <c r="H5" s="6">
        <f t="shared" si="14"/>
        <v>0.40160665194519496</v>
      </c>
      <c r="I5" s="6">
        <f t="shared" si="15"/>
        <v>0.39409954430309069</v>
      </c>
      <c r="J5" s="6">
        <f t="shared" si="16"/>
        <v>0.20429380375171435</v>
      </c>
      <c r="K5" s="23">
        <f t="shared" si="17"/>
        <v>39.935341053757433</v>
      </c>
      <c r="L5" s="23">
        <f t="shared" si="18"/>
        <v>39.188842203296126</v>
      </c>
      <c r="M5" s="23">
        <f t="shared" si="19"/>
        <v>20.314759948516624</v>
      </c>
      <c r="N5" s="22">
        <f t="shared" si="12"/>
        <v>99.438943205570183</v>
      </c>
      <c r="O5" s="22">
        <v>99.438943205570197</v>
      </c>
      <c r="P5" s="17">
        <f t="shared" si="20"/>
        <v>6214.9339503481351</v>
      </c>
      <c r="Q5" s="17">
        <f t="shared" si="21"/>
        <v>2495.9588158598394</v>
      </c>
      <c r="R5" s="17">
        <f t="shared" si="22"/>
        <v>2449.3026377060078</v>
      </c>
      <c r="S5" s="17">
        <f t="shared" si="23"/>
        <v>1269.6724967822888</v>
      </c>
    </row>
    <row r="6" spans="1:19" x14ac:dyDescent="0.25">
      <c r="A6" s="33">
        <v>44687</v>
      </c>
      <c r="B6" s="23">
        <v>409.57077026367188</v>
      </c>
      <c r="C6" s="23">
        <v>68.292396545410156</v>
      </c>
      <c r="D6" s="23">
        <v>71.636726379394531</v>
      </c>
      <c r="E6" s="23">
        <f t="shared" si="7"/>
        <v>99.242424018343499</v>
      </c>
      <c r="F6" s="23">
        <f t="shared" si="8"/>
        <v>96.620190239173056</v>
      </c>
      <c r="G6" s="23">
        <f t="shared" si="9"/>
        <v>102.3819674726609</v>
      </c>
      <c r="H6" s="6">
        <f t="shared" si="14"/>
        <v>0.40170402222118284</v>
      </c>
      <c r="I6" s="6">
        <f t="shared" si="15"/>
        <v>0.39108999433223973</v>
      </c>
      <c r="J6" s="6">
        <f t="shared" si="16"/>
        <v>0.2072059834465774</v>
      </c>
      <c r="K6" s="23">
        <f t="shared" si="17"/>
        <v>39.696969607337401</v>
      </c>
      <c r="L6" s="23">
        <f t="shared" si="18"/>
        <v>38.648076095669225</v>
      </c>
      <c r="M6" s="23">
        <f t="shared" si="19"/>
        <v>20.476393494532182</v>
      </c>
      <c r="N6" s="22">
        <f t="shared" si="12"/>
        <v>98.821439197538808</v>
      </c>
      <c r="O6" s="22">
        <v>98.821439197538808</v>
      </c>
      <c r="P6" s="17">
        <f t="shared" si="20"/>
        <v>6176.3399498461749</v>
      </c>
      <c r="Q6" s="17">
        <f t="shared" si="21"/>
        <v>2481.060600458587</v>
      </c>
      <c r="R6" s="17">
        <f t="shared" si="22"/>
        <v>2415.5047559793261</v>
      </c>
      <c r="S6" s="17">
        <f t="shared" si="23"/>
        <v>1279.7745934082611</v>
      </c>
    </row>
    <row r="7" spans="1:19" x14ac:dyDescent="0.25">
      <c r="A7" s="33">
        <v>44690</v>
      </c>
      <c r="B7" s="23">
        <v>396.45742797851563</v>
      </c>
      <c r="C7" s="23">
        <v>66.212066650390625</v>
      </c>
      <c r="D7" s="23">
        <v>71.10101318359375</v>
      </c>
      <c r="E7" s="23">
        <f t="shared" si="7"/>
        <v>96.064951479169522</v>
      </c>
      <c r="F7" s="23">
        <f t="shared" si="8"/>
        <v>93.676936225772423</v>
      </c>
      <c r="G7" s="23">
        <f t="shared" si="9"/>
        <v>101.61633546015555</v>
      </c>
      <c r="H7" s="6">
        <f t="shared" si="14"/>
        <v>0.39935534957762558</v>
      </c>
      <c r="I7" s="6">
        <f t="shared" si="15"/>
        <v>0.38942803840291595</v>
      </c>
      <c r="J7" s="6">
        <f t="shared" si="16"/>
        <v>0.21121661201945843</v>
      </c>
      <c r="K7" s="23">
        <f t="shared" si="17"/>
        <v>38.425980591667809</v>
      </c>
      <c r="L7" s="23">
        <f t="shared" si="18"/>
        <v>37.470774490308969</v>
      </c>
      <c r="M7" s="23">
        <f t="shared" si="19"/>
        <v>20.323267092031113</v>
      </c>
      <c r="N7" s="22">
        <f t="shared" si="12"/>
        <v>96.220022174007894</v>
      </c>
      <c r="O7" s="22">
        <v>96.220022174007894</v>
      </c>
      <c r="P7" s="17">
        <f t="shared" si="20"/>
        <v>6013.7513858754919</v>
      </c>
      <c r="Q7" s="17">
        <f t="shared" si="21"/>
        <v>2401.6237869792376</v>
      </c>
      <c r="R7" s="17">
        <f t="shared" si="22"/>
        <v>2341.9234056443102</v>
      </c>
      <c r="S7" s="17">
        <f t="shared" si="23"/>
        <v>1270.2041932519444</v>
      </c>
    </row>
    <row r="8" spans="1:19" x14ac:dyDescent="0.25">
      <c r="A8" s="33">
        <v>44691</v>
      </c>
      <c r="B8" s="23">
        <v>397.37344360351563</v>
      </c>
      <c r="C8" s="23">
        <v>66.699806213378906</v>
      </c>
      <c r="D8" s="23">
        <v>70.237922668457031</v>
      </c>
      <c r="E8" s="23">
        <f t="shared" si="7"/>
        <v>96.286909728302277</v>
      </c>
      <c r="F8" s="23">
        <f t="shared" si="8"/>
        <v>94.366990928008022</v>
      </c>
      <c r="G8" s="23">
        <f t="shared" si="9"/>
        <v>100.38282145815187</v>
      </c>
      <c r="H8" s="6">
        <f t="shared" si="14"/>
        <v>0.39978735385979652</v>
      </c>
      <c r="I8" s="6">
        <f t="shared" si="15"/>
        <v>0.39181576915569521</v>
      </c>
      <c r="J8" s="6">
        <f t="shared" si="16"/>
        <v>0.20839687698450834</v>
      </c>
      <c r="K8" s="23">
        <f t="shared" si="17"/>
        <v>38.514763891320911</v>
      </c>
      <c r="L8" s="23">
        <f t="shared" si="18"/>
        <v>37.74679637120321</v>
      </c>
      <c r="M8" s="23">
        <f t="shared" si="19"/>
        <v>20.076564291630376</v>
      </c>
      <c r="N8" s="22">
        <f t="shared" si="12"/>
        <v>96.33812455415449</v>
      </c>
      <c r="O8" s="22">
        <v>96.33812455415449</v>
      </c>
      <c r="P8" s="17">
        <f t="shared" si="20"/>
        <v>6021.1327846346558</v>
      </c>
      <c r="Q8" s="17">
        <f t="shared" si="21"/>
        <v>2407.1727432075563</v>
      </c>
      <c r="R8" s="17">
        <f t="shared" si="22"/>
        <v>2359.1747732002004</v>
      </c>
      <c r="S8" s="17">
        <f t="shared" si="23"/>
        <v>1254.7852682268983</v>
      </c>
    </row>
    <row r="9" spans="1:19" x14ac:dyDescent="0.25">
      <c r="A9" s="33">
        <v>44692</v>
      </c>
      <c r="B9" s="23">
        <v>391.06072998046881</v>
      </c>
      <c r="C9" s="23">
        <v>66.182205200195313</v>
      </c>
      <c r="D9" s="23">
        <v>70.743865966796875</v>
      </c>
      <c r="E9" s="23">
        <f t="shared" si="7"/>
        <v>94.757286406595341</v>
      </c>
      <c r="F9" s="23">
        <f t="shared" si="8"/>
        <v>93.634688198984108</v>
      </c>
      <c r="G9" s="23">
        <f t="shared" si="9"/>
        <v>101.1059068492864</v>
      </c>
      <c r="H9" s="6">
        <f t="shared" si="14"/>
        <v>0.39656538093417948</v>
      </c>
      <c r="I9" s="6">
        <f t="shared" si="15"/>
        <v>0.39186723472590651</v>
      </c>
      <c r="J9" s="6">
        <f t="shared" si="16"/>
        <v>0.21156738433991396</v>
      </c>
      <c r="K9" s="23">
        <f t="shared" si="17"/>
        <v>37.902914562638138</v>
      </c>
      <c r="L9" s="23">
        <f t="shared" si="18"/>
        <v>37.453875279593639</v>
      </c>
      <c r="M9" s="23">
        <f t="shared" si="19"/>
        <v>20.221181369857277</v>
      </c>
      <c r="N9" s="22">
        <f t="shared" si="12"/>
        <v>95.577971212089054</v>
      </c>
      <c r="O9" s="22">
        <v>95.577971212089068</v>
      </c>
      <c r="P9" s="17">
        <f t="shared" si="20"/>
        <v>5973.6232007555645</v>
      </c>
      <c r="Q9" s="17">
        <f t="shared" si="21"/>
        <v>2368.932160164883</v>
      </c>
      <c r="R9" s="17">
        <f t="shared" si="22"/>
        <v>2340.8672049746024</v>
      </c>
      <c r="S9" s="17">
        <f t="shared" si="23"/>
        <v>1263.8238356160796</v>
      </c>
    </row>
    <row r="10" spans="1:19" x14ac:dyDescent="0.25">
      <c r="A10" s="33">
        <v>44693</v>
      </c>
      <c r="B10" s="23">
        <v>390.65249633789063</v>
      </c>
      <c r="C10" s="23">
        <v>65.90350341796875</v>
      </c>
      <c r="D10" s="23">
        <v>70.029586791992188</v>
      </c>
      <c r="E10" s="23">
        <f t="shared" si="7"/>
        <v>94.658367979801326</v>
      </c>
      <c r="F10" s="23">
        <f t="shared" si="8"/>
        <v>93.240380478346111</v>
      </c>
      <c r="G10" s="23">
        <f t="shared" si="9"/>
        <v>100.08507143514487</v>
      </c>
      <c r="H10" s="6">
        <f t="shared" si="14"/>
        <v>0.3978223800368163</v>
      </c>
      <c r="I10" s="6">
        <f t="shared" si="15"/>
        <v>0.39186297914357726</v>
      </c>
      <c r="J10" s="6">
        <f t="shared" si="16"/>
        <v>0.21031464081960644</v>
      </c>
      <c r="K10" s="23">
        <f t="shared" si="17"/>
        <v>37.863347191920532</v>
      </c>
      <c r="L10" s="23">
        <f t="shared" si="18"/>
        <v>37.296152191338443</v>
      </c>
      <c r="M10" s="23">
        <f t="shared" si="19"/>
        <v>20.017014287028971</v>
      </c>
      <c r="N10" s="22">
        <f t="shared" si="12"/>
        <v>95.176513670287946</v>
      </c>
      <c r="O10" s="22">
        <v>95.176513670287946</v>
      </c>
      <c r="P10" s="17">
        <f t="shared" si="20"/>
        <v>5948.5321043929953</v>
      </c>
      <c r="Q10" s="17">
        <f t="shared" si="21"/>
        <v>2366.4591994950324</v>
      </c>
      <c r="R10" s="17">
        <f t="shared" si="22"/>
        <v>2331.0095119586526</v>
      </c>
      <c r="S10" s="17">
        <f t="shared" si="23"/>
        <v>1251.0633929393105</v>
      </c>
    </row>
    <row r="11" spans="1:19" x14ac:dyDescent="0.25">
      <c r="A11" s="33">
        <v>44694</v>
      </c>
      <c r="B11" s="23">
        <v>399.99215698242188</v>
      </c>
      <c r="C11" s="23">
        <v>67.784751892089844</v>
      </c>
      <c r="D11" s="23">
        <v>70.862922668457031</v>
      </c>
      <c r="E11" s="23">
        <f t="shared" si="7"/>
        <v>96.921445887620024</v>
      </c>
      <c r="F11" s="23">
        <f t="shared" si="8"/>
        <v>95.901973783771709</v>
      </c>
      <c r="G11" s="23">
        <f t="shared" si="9"/>
        <v>101.27606062337451</v>
      </c>
      <c r="H11" s="6">
        <f t="shared" si="14"/>
        <v>0.39809771072322236</v>
      </c>
      <c r="I11" s="6">
        <f t="shared" si="15"/>
        <v>0.39391030403555499</v>
      </c>
      <c r="J11" s="6">
        <f t="shared" si="16"/>
        <v>0.20799198524122275</v>
      </c>
      <c r="K11" s="23">
        <f t="shared" si="17"/>
        <v>38.768578355048021</v>
      </c>
      <c r="L11" s="23">
        <f t="shared" si="18"/>
        <v>38.360789513508685</v>
      </c>
      <c r="M11" s="23">
        <f t="shared" si="19"/>
        <v>20.255212124674902</v>
      </c>
      <c r="N11" s="22">
        <f t="shared" si="12"/>
        <v>97.384579993231597</v>
      </c>
      <c r="O11" s="22">
        <v>97.384579993231597</v>
      </c>
      <c r="P11" s="17">
        <f t="shared" si="20"/>
        <v>6086.5362495769741</v>
      </c>
      <c r="Q11" s="17">
        <f t="shared" si="21"/>
        <v>2423.0361471905003</v>
      </c>
      <c r="R11" s="17">
        <f t="shared" si="22"/>
        <v>2397.5493445942925</v>
      </c>
      <c r="S11" s="17">
        <f t="shared" si="23"/>
        <v>1265.9507577921811</v>
      </c>
    </row>
    <row r="12" spans="1:19" x14ac:dyDescent="0.25">
      <c r="A12" s="33">
        <v>44697</v>
      </c>
      <c r="B12" s="23">
        <v>398.36917114257813</v>
      </c>
      <c r="C12" s="23">
        <v>67.406517028808594</v>
      </c>
      <c r="D12" s="23">
        <v>71.0811767578125</v>
      </c>
      <c r="E12" s="23">
        <f t="shared" si="7"/>
        <v>96.528182841065586</v>
      </c>
      <c r="F12" s="23">
        <f t="shared" si="8"/>
        <v>95.366846503225602</v>
      </c>
      <c r="G12" s="23">
        <f t="shared" si="9"/>
        <v>101.58798558430621</v>
      </c>
      <c r="H12" s="6">
        <f t="shared" si="14"/>
        <v>0.397744331372334</v>
      </c>
      <c r="I12" s="6">
        <f t="shared" si="15"/>
        <v>0.39295904554598504</v>
      </c>
      <c r="J12" s="6">
        <f t="shared" si="16"/>
        <v>0.20929662308168087</v>
      </c>
      <c r="K12" s="23">
        <f t="shared" si="17"/>
        <v>38.611273136426242</v>
      </c>
      <c r="L12" s="23">
        <f t="shared" si="18"/>
        <v>38.146738601290238</v>
      </c>
      <c r="M12" s="23">
        <f t="shared" si="19"/>
        <v>20.317597116861236</v>
      </c>
      <c r="N12" s="22">
        <f t="shared" si="12"/>
        <v>97.075608854577723</v>
      </c>
      <c r="O12" s="22">
        <v>97.075608854577723</v>
      </c>
      <c r="P12" s="17">
        <f t="shared" si="20"/>
        <v>6067.2255534111064</v>
      </c>
      <c r="Q12" s="17">
        <f t="shared" si="21"/>
        <v>2413.2045710266393</v>
      </c>
      <c r="R12" s="17">
        <f t="shared" si="22"/>
        <v>2384.1711625806397</v>
      </c>
      <c r="S12" s="17">
        <f t="shared" si="23"/>
        <v>1269.8498198038271</v>
      </c>
    </row>
    <row r="13" spans="1:19" x14ac:dyDescent="0.25">
      <c r="A13" s="33">
        <v>44698</v>
      </c>
      <c r="B13" s="23">
        <v>406.56378173828119</v>
      </c>
      <c r="C13" s="23">
        <v>69.337539672851563</v>
      </c>
      <c r="D13" s="23">
        <v>71.815299987792969</v>
      </c>
      <c r="E13" s="23">
        <f t="shared" si="7"/>
        <v>98.513805542803851</v>
      </c>
      <c r="F13" s="23">
        <f t="shared" si="8"/>
        <v>98.098860382684663</v>
      </c>
      <c r="G13" s="23">
        <f t="shared" si="9"/>
        <v>102.63718177809548</v>
      </c>
      <c r="H13" s="6">
        <f t="shared" si="14"/>
        <v>0.3973432265399946</v>
      </c>
      <c r="I13" s="6">
        <f t="shared" si="15"/>
        <v>0.39566959665786317</v>
      </c>
      <c r="J13" s="6">
        <f t="shared" si="16"/>
        <v>0.20698717680214221</v>
      </c>
      <c r="K13" s="23">
        <f t="shared" si="17"/>
        <v>39.405522217121543</v>
      </c>
      <c r="L13" s="23">
        <f t="shared" si="18"/>
        <v>39.239544153073858</v>
      </c>
      <c r="M13" s="23">
        <f t="shared" si="19"/>
        <v>20.527436355619095</v>
      </c>
      <c r="N13" s="22">
        <f t="shared" si="12"/>
        <v>99.172502725814496</v>
      </c>
      <c r="O13" s="22">
        <v>99.17250272581451</v>
      </c>
      <c r="P13" s="17">
        <f t="shared" si="20"/>
        <v>6198.2814203634052</v>
      </c>
      <c r="Q13" s="17">
        <f t="shared" si="21"/>
        <v>2462.845138570096</v>
      </c>
      <c r="R13" s="17">
        <f t="shared" si="22"/>
        <v>2452.4715095671158</v>
      </c>
      <c r="S13" s="17">
        <f t="shared" si="23"/>
        <v>1282.9647722261932</v>
      </c>
    </row>
    <row r="14" spans="1:19" x14ac:dyDescent="0.25">
      <c r="A14" s="33">
        <v>44699</v>
      </c>
      <c r="B14" s="23">
        <v>390.17453002929688</v>
      </c>
      <c r="C14" s="23">
        <v>67.675262451171875</v>
      </c>
      <c r="D14" s="23">
        <v>71.120857238769531</v>
      </c>
      <c r="E14" s="23">
        <f t="shared" si="7"/>
        <v>94.542552744662828</v>
      </c>
      <c r="F14" s="23">
        <f t="shared" si="8"/>
        <v>95.747067950241018</v>
      </c>
      <c r="G14" s="23">
        <f t="shared" si="9"/>
        <v>101.64469623980332</v>
      </c>
      <c r="H14" s="6">
        <f t="shared" si="14"/>
        <v>0.39211057505519176</v>
      </c>
      <c r="I14" s="6">
        <f t="shared" si="15"/>
        <v>0.39710624246854748</v>
      </c>
      <c r="J14" s="6">
        <f t="shared" si="16"/>
        <v>0.21078318247626079</v>
      </c>
      <c r="K14" s="23">
        <f t="shared" si="17"/>
        <v>37.817021097865137</v>
      </c>
      <c r="L14" s="23">
        <f t="shared" si="18"/>
        <v>38.298827180096403</v>
      </c>
      <c r="M14" s="23">
        <f t="shared" si="19"/>
        <v>20.328939247960658</v>
      </c>
      <c r="N14" s="22">
        <f t="shared" si="12"/>
        <v>96.444787525922195</v>
      </c>
      <c r="O14" s="22">
        <v>96.444787525922209</v>
      </c>
      <c r="P14" s="17">
        <f t="shared" si="20"/>
        <v>6027.799220370136</v>
      </c>
      <c r="Q14" s="17">
        <f t="shared" si="21"/>
        <v>2363.5638186165702</v>
      </c>
      <c r="R14" s="17">
        <f t="shared" si="22"/>
        <v>2393.676698756025</v>
      </c>
      <c r="S14" s="17">
        <f t="shared" si="23"/>
        <v>1270.5587029975409</v>
      </c>
    </row>
    <row r="15" spans="1:19" x14ac:dyDescent="0.25">
      <c r="A15" s="33">
        <v>44700</v>
      </c>
      <c r="B15" s="23">
        <v>387.78488159179688</v>
      </c>
      <c r="C15" s="23">
        <v>68.740310668945313</v>
      </c>
      <c r="D15" s="23">
        <v>70.9720458984375</v>
      </c>
      <c r="E15" s="23">
        <f t="shared" si="7"/>
        <v>93.963520936957238</v>
      </c>
      <c r="F15" s="23">
        <f t="shared" si="8"/>
        <v>97.253899846918372</v>
      </c>
      <c r="G15" s="23">
        <f t="shared" si="9"/>
        <v>101.43201765194117</v>
      </c>
      <c r="H15" s="6">
        <f t="shared" si="14"/>
        <v>0.38838585096936568</v>
      </c>
      <c r="I15" s="6">
        <f t="shared" si="15"/>
        <v>0.40198619927702761</v>
      </c>
      <c r="J15" s="6">
        <f t="shared" si="16"/>
        <v>0.20962794975360668</v>
      </c>
      <c r="K15" s="23">
        <f t="shared" si="17"/>
        <v>37.585408374782894</v>
      </c>
      <c r="L15" s="23">
        <f t="shared" si="18"/>
        <v>38.901559938767342</v>
      </c>
      <c r="M15" s="23">
        <f t="shared" si="19"/>
        <v>20.286403530388228</v>
      </c>
      <c r="N15" s="22">
        <f t="shared" si="12"/>
        <v>96.773371843938463</v>
      </c>
      <c r="O15" s="22">
        <v>96.773371843938492</v>
      </c>
      <c r="P15" s="17">
        <f t="shared" si="20"/>
        <v>6048.3357402461534</v>
      </c>
      <c r="Q15" s="17">
        <f t="shared" si="21"/>
        <v>2349.0880234239303</v>
      </c>
      <c r="R15" s="17">
        <f t="shared" si="22"/>
        <v>2431.3474961729585</v>
      </c>
      <c r="S15" s="17">
        <f t="shared" si="23"/>
        <v>1267.9002206492639</v>
      </c>
    </row>
    <row r="16" spans="1:19" x14ac:dyDescent="0.25">
      <c r="A16" s="33">
        <v>44701</v>
      </c>
      <c r="B16" s="23">
        <v>387.95416259765619</v>
      </c>
      <c r="C16" s="23">
        <v>69.048881530761719</v>
      </c>
      <c r="D16" s="23">
        <v>71.170455932617188</v>
      </c>
      <c r="E16" s="23">
        <f t="shared" si="7"/>
        <v>94.004539140846461</v>
      </c>
      <c r="F16" s="23">
        <f t="shared" si="8"/>
        <v>97.690466388424085</v>
      </c>
      <c r="G16" s="23">
        <f t="shared" si="9"/>
        <v>101.71558183322509</v>
      </c>
      <c r="H16" s="6">
        <f t="shared" si="14"/>
        <v>0.38756320487040924</v>
      </c>
      <c r="I16" s="6">
        <f t="shared" si="15"/>
        <v>0.40275959634305925</v>
      </c>
      <c r="J16" s="6">
        <f t="shared" si="16"/>
        <v>0.20967719878653149</v>
      </c>
      <c r="K16" s="23">
        <f t="shared" si="17"/>
        <v>37.60181565633858</v>
      </c>
      <c r="L16" s="23">
        <f t="shared" si="18"/>
        <v>39.076186555369631</v>
      </c>
      <c r="M16" s="23">
        <f t="shared" si="19"/>
        <v>20.343116366645013</v>
      </c>
      <c r="N16" s="22">
        <f t="shared" si="12"/>
        <v>97.021118578353224</v>
      </c>
      <c r="O16" s="22">
        <v>97.021118578353239</v>
      </c>
      <c r="P16" s="17">
        <f t="shared" si="20"/>
        <v>6063.8199111470749</v>
      </c>
      <c r="Q16" s="17">
        <f t="shared" si="21"/>
        <v>2350.1134785211607</v>
      </c>
      <c r="R16" s="17">
        <f t="shared" si="22"/>
        <v>2442.2616597106016</v>
      </c>
      <c r="S16" s="17">
        <f t="shared" si="23"/>
        <v>1271.444772915313</v>
      </c>
    </row>
    <row r="17" spans="1:19" x14ac:dyDescent="0.25">
      <c r="A17" s="33">
        <v>44704</v>
      </c>
      <c r="B17" s="23">
        <v>395.21279907226563</v>
      </c>
      <c r="C17" s="23">
        <v>69.447021484375</v>
      </c>
      <c r="D17" s="23">
        <v>72.023628234863281</v>
      </c>
      <c r="E17" s="23">
        <f t="shared" si="7"/>
        <v>95.763367482879872</v>
      </c>
      <c r="F17" s="23">
        <f t="shared" si="8"/>
        <v>98.253755422135939</v>
      </c>
      <c r="G17" s="23">
        <f t="shared" si="9"/>
        <v>102.9349208973041</v>
      </c>
      <c r="H17" s="6">
        <f t="shared" si="14"/>
        <v>0.39009931367019607</v>
      </c>
      <c r="I17" s="6">
        <f t="shared" si="15"/>
        <v>0.40024409712353493</v>
      </c>
      <c r="J17" s="6">
        <f t="shared" si="16"/>
        <v>0.20965658920626903</v>
      </c>
      <c r="K17" s="23">
        <f t="shared" si="17"/>
        <v>38.305346993151943</v>
      </c>
      <c r="L17" s="23">
        <f t="shared" si="18"/>
        <v>39.30150216885437</v>
      </c>
      <c r="M17" s="23">
        <f t="shared" si="19"/>
        <v>20.586984179460817</v>
      </c>
      <c r="N17" s="22">
        <f t="shared" si="12"/>
        <v>98.193833341467126</v>
      </c>
      <c r="O17" s="22">
        <v>98.193833341467155</v>
      </c>
      <c r="P17" s="17">
        <f t="shared" si="20"/>
        <v>6137.1145838416942</v>
      </c>
      <c r="Q17" s="17">
        <f t="shared" si="21"/>
        <v>2394.084187071996</v>
      </c>
      <c r="R17" s="17">
        <f t="shared" si="22"/>
        <v>2456.3438855533977</v>
      </c>
      <c r="S17" s="17">
        <f t="shared" si="23"/>
        <v>1286.6865112163007</v>
      </c>
    </row>
    <row r="18" spans="1:19" x14ac:dyDescent="0.25">
      <c r="A18" s="33">
        <v>44705</v>
      </c>
      <c r="B18" s="23">
        <v>392.19583129882813</v>
      </c>
      <c r="C18" s="23">
        <v>67.953964233398438</v>
      </c>
      <c r="D18" s="23">
        <v>73.462120056152344</v>
      </c>
      <c r="E18" s="23">
        <f t="shared" si="7"/>
        <v>95.032330952054181</v>
      </c>
      <c r="F18" s="23">
        <f t="shared" si="8"/>
        <v>96.141375670879029</v>
      </c>
      <c r="G18" s="23">
        <f t="shared" si="9"/>
        <v>104.99078847110863</v>
      </c>
      <c r="H18" s="6">
        <f t="shared" si="14"/>
        <v>0.39000567005516568</v>
      </c>
      <c r="I18" s="6">
        <f t="shared" si="15"/>
        <v>0.394557107701209</v>
      </c>
      <c r="J18" s="6">
        <f t="shared" si="16"/>
        <v>0.21543722224362524</v>
      </c>
      <c r="K18" s="23">
        <f t="shared" si="17"/>
        <v>38.012932380821667</v>
      </c>
      <c r="L18" s="23">
        <f t="shared" si="18"/>
        <v>38.456550268351606</v>
      </c>
      <c r="M18" s="23">
        <f t="shared" si="19"/>
        <v>20.998157694221725</v>
      </c>
      <c r="N18" s="22">
        <f t="shared" si="12"/>
        <v>97.467640343395004</v>
      </c>
      <c r="O18" s="22">
        <v>97.467640343395018</v>
      </c>
      <c r="P18" s="17">
        <f t="shared" si="20"/>
        <v>6091.7275214621859</v>
      </c>
      <c r="Q18" s="17">
        <f t="shared" si="21"/>
        <v>2375.8082738013536</v>
      </c>
      <c r="R18" s="17">
        <f t="shared" si="22"/>
        <v>2403.5343917719747</v>
      </c>
      <c r="S18" s="17">
        <f t="shared" si="23"/>
        <v>1312.3848558888574</v>
      </c>
    </row>
    <row r="19" spans="1:19" x14ac:dyDescent="0.25">
      <c r="A19" s="33">
        <v>44706</v>
      </c>
      <c r="B19" s="23">
        <v>395.66085815429688</v>
      </c>
      <c r="C19" s="23">
        <v>68.272483825683594</v>
      </c>
      <c r="D19" s="23">
        <v>73.412513732910156</v>
      </c>
      <c r="E19" s="23">
        <f t="shared" si="7"/>
        <v>95.871935946824678</v>
      </c>
      <c r="F19" s="23">
        <f t="shared" si="8"/>
        <v>96.592017691927907</v>
      </c>
      <c r="G19" s="23">
        <f t="shared" si="9"/>
        <v>104.91989197388844</v>
      </c>
      <c r="H19" s="6">
        <f t="shared" si="14"/>
        <v>0.39143560956419626</v>
      </c>
      <c r="I19" s="6">
        <f t="shared" si="15"/>
        <v>0.39437563193932468</v>
      </c>
      <c r="J19" s="6">
        <f t="shared" si="16"/>
        <v>0.21418875849647889</v>
      </c>
      <c r="K19" s="23">
        <f t="shared" si="17"/>
        <v>38.348774378729864</v>
      </c>
      <c r="L19" s="23">
        <f t="shared" si="18"/>
        <v>38.636807076771163</v>
      </c>
      <c r="M19" s="23">
        <f t="shared" si="19"/>
        <v>20.983978394777687</v>
      </c>
      <c r="N19" s="22">
        <f t="shared" si="12"/>
        <v>97.969559850278728</v>
      </c>
      <c r="O19" s="22">
        <v>97.969559850278728</v>
      </c>
      <c r="P19" s="17">
        <f t="shared" si="20"/>
        <v>6123.0974906424181</v>
      </c>
      <c r="Q19" s="17">
        <f t="shared" si="21"/>
        <v>2396.7983986706158</v>
      </c>
      <c r="R19" s="17">
        <f t="shared" si="22"/>
        <v>2414.8004422981967</v>
      </c>
      <c r="S19" s="17">
        <f t="shared" si="23"/>
        <v>1311.4986496736051</v>
      </c>
    </row>
    <row r="20" spans="1:19" x14ac:dyDescent="0.25">
      <c r="A20" s="33">
        <v>44707</v>
      </c>
      <c r="B20" s="23">
        <v>403.56671142578119</v>
      </c>
      <c r="C20" s="23">
        <v>69.367401123046875</v>
      </c>
      <c r="D20" s="23">
        <v>73.620849609375</v>
      </c>
      <c r="E20" s="23">
        <f t="shared" si="7"/>
        <v>97.787590333221317</v>
      </c>
      <c r="F20" s="23">
        <f t="shared" si="8"/>
        <v>98.141108409472963</v>
      </c>
      <c r="G20" s="23">
        <f t="shared" si="9"/>
        <v>105.21764199689547</v>
      </c>
      <c r="H20" s="6">
        <f t="shared" si="14"/>
        <v>0.39345202460807333</v>
      </c>
      <c r="I20" s="6">
        <f t="shared" si="15"/>
        <v>0.39487441780093963</v>
      </c>
      <c r="J20" s="6">
        <f t="shared" si="16"/>
        <v>0.21167355759098716</v>
      </c>
      <c r="K20" s="23">
        <f t="shared" si="17"/>
        <v>39.11503613328852</v>
      </c>
      <c r="L20" s="23">
        <f t="shared" si="18"/>
        <v>39.256443363789188</v>
      </c>
      <c r="M20" s="23">
        <f t="shared" si="19"/>
        <v>21.043528399379088</v>
      </c>
      <c r="N20" s="22">
        <f t="shared" si="12"/>
        <v>99.415007896456785</v>
      </c>
      <c r="O20" s="22">
        <v>99.415007896456828</v>
      </c>
      <c r="P20" s="17">
        <f t="shared" si="20"/>
        <v>6213.4379935285469</v>
      </c>
      <c r="Q20" s="17">
        <f t="shared" si="21"/>
        <v>2444.6897583305317</v>
      </c>
      <c r="R20" s="17">
        <f t="shared" si="22"/>
        <v>2453.5277102368232</v>
      </c>
      <c r="S20" s="17">
        <f t="shared" si="23"/>
        <v>1315.2205249611927</v>
      </c>
    </row>
    <row r="21" spans="1:19" x14ac:dyDescent="0.25">
      <c r="A21" s="33">
        <v>44708</v>
      </c>
      <c r="B21" s="23">
        <v>413.47390747070313</v>
      </c>
      <c r="C21" s="23">
        <v>70.243324279785156</v>
      </c>
      <c r="D21" s="23">
        <v>74.771644592285156</v>
      </c>
      <c r="E21" s="23">
        <f t="shared" si="7"/>
        <v>100.18818681643722</v>
      </c>
      <c r="F21" s="23">
        <f t="shared" si="8"/>
        <v>99.380365871797864</v>
      </c>
      <c r="G21" s="23">
        <f t="shared" si="9"/>
        <v>106.86233823669878</v>
      </c>
      <c r="H21" s="6">
        <f t="shared" si="14"/>
        <v>0.39600117383935307</v>
      </c>
      <c r="I21" s="6">
        <f t="shared" si="15"/>
        <v>0.39280820216779955</v>
      </c>
      <c r="J21" s="6">
        <f t="shared" si="16"/>
        <v>0.21119062399284744</v>
      </c>
      <c r="K21" s="23">
        <f t="shared" si="17"/>
        <v>40.075274726574882</v>
      </c>
      <c r="L21" s="23">
        <f t="shared" si="18"/>
        <v>39.752146348719144</v>
      </c>
      <c r="M21" s="23">
        <f t="shared" si="19"/>
        <v>21.37246764733975</v>
      </c>
      <c r="N21" s="22">
        <f t="shared" si="12"/>
        <v>101.19988872263377</v>
      </c>
      <c r="O21" s="22">
        <v>101.1998887226338</v>
      </c>
      <c r="P21" s="17">
        <f t="shared" si="20"/>
        <v>6324.9930451646087</v>
      </c>
      <c r="Q21" s="17">
        <f t="shared" si="21"/>
        <v>2504.7046704109293</v>
      </c>
      <c r="R21" s="17">
        <f t="shared" si="22"/>
        <v>2484.5091467949451</v>
      </c>
      <c r="S21" s="17">
        <f t="shared" si="23"/>
        <v>1335.7792279587341</v>
      </c>
    </row>
    <row r="22" spans="1:19" x14ac:dyDescent="0.25">
      <c r="A22" s="33">
        <v>44712</v>
      </c>
      <c r="B22" s="23">
        <v>411.1539306640625</v>
      </c>
      <c r="C22" s="23">
        <v>71.358139038085938</v>
      </c>
      <c r="D22" s="23">
        <v>73.739898681640625</v>
      </c>
      <c r="E22" s="23">
        <f t="shared" si="7"/>
        <v>99.626037027747145</v>
      </c>
      <c r="F22" s="23">
        <f t="shared" si="8"/>
        <v>100.95760754842927</v>
      </c>
      <c r="G22" s="23">
        <f t="shared" si="9"/>
        <v>105.38778486718519</v>
      </c>
      <c r="H22" s="6">
        <f t="shared" si="14"/>
        <v>0.39334730668951717</v>
      </c>
      <c r="I22" s="6">
        <f t="shared" si="15"/>
        <v>0.39860466403909833</v>
      </c>
      <c r="J22" s="6">
        <f t="shared" si="16"/>
        <v>0.20804802927138447</v>
      </c>
      <c r="K22" s="23">
        <f t="shared" si="17"/>
        <v>39.850414811098858</v>
      </c>
      <c r="L22" s="23">
        <f t="shared" si="18"/>
        <v>40.383043019371705</v>
      </c>
      <c r="M22" s="23">
        <f t="shared" si="19"/>
        <v>21.077556973437034</v>
      </c>
      <c r="N22" s="22">
        <f t="shared" si="12"/>
        <v>101.3110148039076</v>
      </c>
      <c r="O22" s="22">
        <v>101.3110148039076</v>
      </c>
      <c r="P22" s="17">
        <f t="shared" si="20"/>
        <v>6331.9384252442214</v>
      </c>
      <c r="Q22" s="17">
        <f t="shared" si="21"/>
        <v>2490.6509256936774</v>
      </c>
      <c r="R22" s="17">
        <f t="shared" si="22"/>
        <v>2523.9401887107301</v>
      </c>
      <c r="S22" s="17">
        <f t="shared" si="23"/>
        <v>1317.3473108398143</v>
      </c>
    </row>
    <row r="23" spans="1:19" x14ac:dyDescent="0.25">
      <c r="A23" s="33">
        <v>44713</v>
      </c>
      <c r="B23" s="23">
        <v>407.82830810546881</v>
      </c>
      <c r="C23" s="23">
        <v>70.78082275390625</v>
      </c>
      <c r="D23" s="23">
        <v>73.620849609375</v>
      </c>
      <c r="E23" s="23">
        <f t="shared" si="7"/>
        <v>98.820210860336687</v>
      </c>
      <c r="F23" s="23">
        <f t="shared" si="8"/>
        <v>100.14081955990812</v>
      </c>
      <c r="G23" s="23">
        <f t="shared" si="9"/>
        <v>105.21764199689547</v>
      </c>
      <c r="H23" s="6">
        <f t="shared" si="14"/>
        <v>0.39281420370149334</v>
      </c>
      <c r="I23" s="6">
        <f t="shared" si="15"/>
        <v>0.3980636749402926</v>
      </c>
      <c r="J23" s="6">
        <f t="shared" si="16"/>
        <v>0.2091221213582142</v>
      </c>
      <c r="K23" s="23">
        <f t="shared" si="17"/>
        <v>39.528084344134676</v>
      </c>
      <c r="L23" s="23">
        <f t="shared" si="18"/>
        <v>40.056327823963244</v>
      </c>
      <c r="M23" s="23">
        <f t="shared" si="19"/>
        <v>21.043528399379092</v>
      </c>
      <c r="N23" s="22">
        <f t="shared" si="12"/>
        <v>100.627940567477</v>
      </c>
      <c r="O23" s="22">
        <v>100.627940567477</v>
      </c>
      <c r="P23" s="17">
        <f t="shared" si="20"/>
        <v>6289.2462854673104</v>
      </c>
      <c r="Q23" s="17">
        <f t="shared" si="21"/>
        <v>2470.5052715084162</v>
      </c>
      <c r="R23" s="17">
        <f t="shared" si="22"/>
        <v>2503.5204889977012</v>
      </c>
      <c r="S23" s="17">
        <f t="shared" si="23"/>
        <v>1315.220524961193</v>
      </c>
    </row>
    <row r="24" spans="1:19" x14ac:dyDescent="0.25">
      <c r="A24" s="33">
        <v>44714</v>
      </c>
      <c r="B24" s="23">
        <v>415.59475708007813</v>
      </c>
      <c r="C24" s="23">
        <v>72.154434204101563</v>
      </c>
      <c r="D24" s="23">
        <v>74.116874694824219</v>
      </c>
      <c r="E24" s="23">
        <f t="shared" si="7"/>
        <v>100.7020864193733</v>
      </c>
      <c r="F24" s="23">
        <f t="shared" si="8"/>
        <v>102.08420720401176</v>
      </c>
      <c r="G24" s="23">
        <f t="shared" si="9"/>
        <v>105.92655245010532</v>
      </c>
      <c r="H24" s="6">
        <f t="shared" si="14"/>
        <v>0.393752710821963</v>
      </c>
      <c r="I24" s="6">
        <f t="shared" si="15"/>
        <v>0.39915690675260523</v>
      </c>
      <c r="J24" s="6">
        <f t="shared" si="16"/>
        <v>0.20709038242543179</v>
      </c>
      <c r="K24" s="23">
        <f t="shared" si="17"/>
        <v>40.280834567749331</v>
      </c>
      <c r="L24" s="23">
        <f t="shared" si="18"/>
        <v>40.833682881604702</v>
      </c>
      <c r="M24" s="23">
        <f t="shared" si="19"/>
        <v>21.18531049002106</v>
      </c>
      <c r="N24" s="22">
        <f t="shared" si="12"/>
        <v>102.29982793937509</v>
      </c>
      <c r="O24" s="22">
        <v>102.29982793937511</v>
      </c>
      <c r="P24" s="17">
        <f t="shared" si="20"/>
        <v>6393.739246210941</v>
      </c>
      <c r="Q24" s="17">
        <f t="shared" si="21"/>
        <v>2517.552160484332</v>
      </c>
      <c r="R24" s="17">
        <f t="shared" si="22"/>
        <v>2552.1051801002923</v>
      </c>
      <c r="S24" s="17">
        <f t="shared" si="23"/>
        <v>1324.081905626316</v>
      </c>
    </row>
    <row r="25" spans="1:19" x14ac:dyDescent="0.25">
      <c r="A25" s="33">
        <v>44715</v>
      </c>
      <c r="B25" s="23">
        <v>408.77423095703119</v>
      </c>
      <c r="C25" s="23">
        <v>70.810684204101563</v>
      </c>
      <c r="D25" s="23">
        <v>73.759735107421875</v>
      </c>
      <c r="E25" s="23">
        <f t="shared" si="7"/>
        <v>99.049415880663119</v>
      </c>
      <c r="F25" s="23">
        <f t="shared" si="8"/>
        <v>100.18306758669641</v>
      </c>
      <c r="G25" s="23">
        <f t="shared" si="9"/>
        <v>105.41613474303455</v>
      </c>
      <c r="H25" s="6">
        <f t="shared" si="14"/>
        <v>0.39314598444300486</v>
      </c>
      <c r="I25" s="6">
        <f t="shared" si="15"/>
        <v>0.39764566384061906</v>
      </c>
      <c r="J25" s="6">
        <f t="shared" si="16"/>
        <v>0.20920835171637608</v>
      </c>
      <c r="K25" s="23">
        <f t="shared" si="17"/>
        <v>39.619766352265252</v>
      </c>
      <c r="L25" s="23">
        <f t="shared" si="18"/>
        <v>40.07322703467856</v>
      </c>
      <c r="M25" s="23">
        <f t="shared" si="19"/>
        <v>21.083226948606907</v>
      </c>
      <c r="N25" s="22">
        <f t="shared" si="12"/>
        <v>100.77622033555072</v>
      </c>
      <c r="O25" s="22">
        <v>100.7762203355507</v>
      </c>
      <c r="P25" s="17">
        <f t="shared" si="20"/>
        <v>6298.5137709719165</v>
      </c>
      <c r="Q25" s="17">
        <f t="shared" si="21"/>
        <v>2476.2353970165773</v>
      </c>
      <c r="R25" s="17">
        <f t="shared" si="22"/>
        <v>2504.5766896674086</v>
      </c>
      <c r="S25" s="17">
        <f t="shared" si="23"/>
        <v>1317.7016842879314</v>
      </c>
    </row>
    <row r="26" spans="1:19" x14ac:dyDescent="0.25">
      <c r="A26" s="33">
        <v>44718</v>
      </c>
      <c r="B26" s="23">
        <v>410.01885986328119</v>
      </c>
      <c r="C26" s="23">
        <v>71.527351379394531</v>
      </c>
      <c r="D26" s="23">
        <v>74.087120056152344</v>
      </c>
      <c r="E26" s="23">
        <f t="shared" si="7"/>
        <v>99.35099987695277</v>
      </c>
      <c r="F26" s="23">
        <f t="shared" si="8"/>
        <v>101.19700943553657</v>
      </c>
      <c r="G26" s="23">
        <f t="shared" si="9"/>
        <v>105.8840276363313</v>
      </c>
      <c r="H26" s="6">
        <f t="shared" si="14"/>
        <v>0.39193258436741257</v>
      </c>
      <c r="I26" s="6">
        <f t="shared" si="15"/>
        <v>0.39921495996462592</v>
      </c>
      <c r="J26" s="6">
        <f t="shared" si="16"/>
        <v>0.20885245566796143</v>
      </c>
      <c r="K26" s="23">
        <f t="shared" si="17"/>
        <v>39.740399950781118</v>
      </c>
      <c r="L26" s="23">
        <f t="shared" si="18"/>
        <v>40.478803774214612</v>
      </c>
      <c r="M26" s="23">
        <f t="shared" si="19"/>
        <v>21.176805527266254</v>
      </c>
      <c r="N26" s="22">
        <f t="shared" si="12"/>
        <v>101.39600925226199</v>
      </c>
      <c r="O26" s="22">
        <v>101.396009252262</v>
      </c>
      <c r="P26" s="17">
        <f t="shared" si="20"/>
        <v>6337.2505782663711</v>
      </c>
      <c r="Q26" s="17">
        <f t="shared" si="21"/>
        <v>2483.7749969238189</v>
      </c>
      <c r="R26" s="17">
        <f t="shared" si="22"/>
        <v>2529.9252358884119</v>
      </c>
      <c r="S26" s="17">
        <f t="shared" si="23"/>
        <v>1323.5503454541406</v>
      </c>
    </row>
    <row r="27" spans="1:19" x14ac:dyDescent="0.25">
      <c r="A27" s="33">
        <v>44719</v>
      </c>
      <c r="B27" s="23">
        <v>413.95184326171881</v>
      </c>
      <c r="C27" s="23">
        <v>71.875732421875</v>
      </c>
      <c r="D27" s="23">
        <v>74.533538818359375</v>
      </c>
      <c r="E27" s="23">
        <f t="shared" si="7"/>
        <v>100.30399465691124</v>
      </c>
      <c r="F27" s="23">
        <f t="shared" si="8"/>
        <v>101.68989948337376</v>
      </c>
      <c r="G27" s="23">
        <f t="shared" si="9"/>
        <v>106.52204159232093</v>
      </c>
      <c r="H27" s="6">
        <f t="shared" si="14"/>
        <v>0.39295617356431872</v>
      </c>
      <c r="I27" s="6">
        <f t="shared" si="15"/>
        <v>0.39838566677038495</v>
      </c>
      <c r="J27" s="6">
        <f t="shared" si="16"/>
        <v>0.20865815966529627</v>
      </c>
      <c r="K27" s="23">
        <f t="shared" si="17"/>
        <v>40.12159786276451</v>
      </c>
      <c r="L27" s="23">
        <f t="shared" si="18"/>
        <v>40.675959793349492</v>
      </c>
      <c r="M27" s="23">
        <f t="shared" si="19"/>
        <v>21.304408318464183</v>
      </c>
      <c r="N27" s="22">
        <f t="shared" si="12"/>
        <v>102.10196597457819</v>
      </c>
      <c r="O27" s="22">
        <v>102.10196597457821</v>
      </c>
      <c r="P27" s="17">
        <f t="shared" si="20"/>
        <v>6381.3728734111337</v>
      </c>
      <c r="Q27" s="17">
        <f t="shared" si="21"/>
        <v>2507.5998664227805</v>
      </c>
      <c r="R27" s="17">
        <f t="shared" si="22"/>
        <v>2542.2474870843416</v>
      </c>
      <c r="S27" s="17">
        <f t="shared" si="23"/>
        <v>1331.5255199040112</v>
      </c>
    </row>
    <row r="28" spans="1:19" x14ac:dyDescent="0.25">
      <c r="A28" s="33">
        <v>44720</v>
      </c>
      <c r="B28" s="23">
        <v>409.4512939453125</v>
      </c>
      <c r="C28" s="23">
        <v>72.463005065917969</v>
      </c>
      <c r="D28" s="23">
        <v>73.075218200683594</v>
      </c>
      <c r="E28" s="23">
        <f t="shared" si="7"/>
        <v>99.21347390689111</v>
      </c>
      <c r="F28" s="23">
        <f t="shared" si="8"/>
        <v>102.52077374551749</v>
      </c>
      <c r="G28" s="23">
        <f t="shared" si="9"/>
        <v>104.43783504646544</v>
      </c>
      <c r="H28" s="6">
        <f t="shared" si="14"/>
        <v>0.39067626441384284</v>
      </c>
      <c r="I28" s="6">
        <f t="shared" si="15"/>
        <v>0.40369953126833885</v>
      </c>
      <c r="J28" s="6">
        <f t="shared" si="16"/>
        <v>0.20562420431781822</v>
      </c>
      <c r="K28" s="23">
        <f t="shared" si="17"/>
        <v>39.685389562756463</v>
      </c>
      <c r="L28" s="23">
        <f t="shared" si="18"/>
        <v>41.008309498206977</v>
      </c>
      <c r="M28" s="23">
        <f t="shared" si="19"/>
        <v>20.887567009293086</v>
      </c>
      <c r="N28" s="22">
        <f t="shared" si="12"/>
        <v>101.58126607025653</v>
      </c>
      <c r="O28" s="22">
        <v>101.5812660702565</v>
      </c>
      <c r="P28" s="17">
        <f t="shared" si="20"/>
        <v>6348.8291293910288</v>
      </c>
      <c r="Q28" s="17">
        <f t="shared" si="21"/>
        <v>2480.3368476722771</v>
      </c>
      <c r="R28" s="17">
        <f t="shared" si="22"/>
        <v>2563.0193436379345</v>
      </c>
      <c r="S28" s="17">
        <f t="shared" si="23"/>
        <v>1305.4729380808176</v>
      </c>
    </row>
    <row r="29" spans="1:19" x14ac:dyDescent="0.25">
      <c r="A29" s="33">
        <v>44721</v>
      </c>
      <c r="B29" s="23">
        <v>399.71334838867188</v>
      </c>
      <c r="C29" s="23">
        <v>70.730003356933594</v>
      </c>
      <c r="D29" s="23">
        <v>71.319267272949219</v>
      </c>
      <c r="E29" s="23">
        <f t="shared" si="7"/>
        <v>96.85388823289999</v>
      </c>
      <c r="F29" s="23">
        <f t="shared" si="8"/>
        <v>100.06892019699627</v>
      </c>
      <c r="G29" s="23">
        <f t="shared" si="9"/>
        <v>101.92826042108724</v>
      </c>
      <c r="H29" s="6">
        <f t="shared" si="14"/>
        <v>0.39071799734227486</v>
      </c>
      <c r="I29" s="6">
        <f t="shared" si="15"/>
        <v>0.40368774872058205</v>
      </c>
      <c r="J29" s="6">
        <f t="shared" si="16"/>
        <v>0.20559425393714317</v>
      </c>
      <c r="K29" s="23">
        <f t="shared" si="17"/>
        <v>38.741555293160012</v>
      </c>
      <c r="L29" s="23">
        <f t="shared" si="18"/>
        <v>40.027568078798488</v>
      </c>
      <c r="M29" s="23">
        <f t="shared" si="19"/>
        <v>20.385652084217448</v>
      </c>
      <c r="N29" s="22">
        <f t="shared" si="12"/>
        <v>99.15477545617594</v>
      </c>
      <c r="O29" s="22">
        <v>99.154775456175955</v>
      </c>
      <c r="P29" s="17">
        <f t="shared" si="20"/>
        <v>6197.1734660109923</v>
      </c>
      <c r="Q29" s="17">
        <f t="shared" si="21"/>
        <v>2421.3472058224988</v>
      </c>
      <c r="R29" s="17">
        <f t="shared" si="22"/>
        <v>2501.7230049249042</v>
      </c>
      <c r="S29" s="17">
        <f t="shared" si="23"/>
        <v>1274.1032552635902</v>
      </c>
    </row>
    <row r="30" spans="1:19" x14ac:dyDescent="0.25">
      <c r="A30" s="33">
        <v>44722</v>
      </c>
      <c r="B30" s="23">
        <v>388.1234130859375</v>
      </c>
      <c r="C30" s="23">
        <v>70.129997253417969</v>
      </c>
      <c r="D30" s="23">
        <v>70.773628234863281</v>
      </c>
      <c r="E30" s="23">
        <f t="shared" si="7"/>
        <v>94.045549950071234</v>
      </c>
      <c r="F30" s="23">
        <f t="shared" si="8"/>
        <v>99.220030616326824</v>
      </c>
      <c r="G30" s="23">
        <f t="shared" si="9"/>
        <v>101.14844256685882</v>
      </c>
      <c r="H30" s="6">
        <f t="shared" si="14"/>
        <v>0.38568580369824396</v>
      </c>
      <c r="I30" s="6">
        <f t="shared" si="15"/>
        <v>0.40690662420006796</v>
      </c>
      <c r="J30" s="6">
        <f t="shared" si="16"/>
        <v>0.207407572101688</v>
      </c>
      <c r="K30" s="23">
        <f t="shared" si="17"/>
        <v>37.618219980028506</v>
      </c>
      <c r="L30" s="23">
        <f t="shared" si="18"/>
        <v>39.688012246530711</v>
      </c>
      <c r="M30" s="23">
        <f t="shared" si="19"/>
        <v>20.229688513371762</v>
      </c>
      <c r="N30" s="22">
        <f t="shared" si="12"/>
        <v>97.535920739930987</v>
      </c>
      <c r="O30" s="22">
        <v>97.535920739930987</v>
      </c>
      <c r="P30" s="17">
        <f t="shared" si="20"/>
        <v>6095.9950462456827</v>
      </c>
      <c r="Q30" s="17">
        <f t="shared" si="21"/>
        <v>2351.13874875178</v>
      </c>
      <c r="R30" s="17">
        <f t="shared" si="22"/>
        <v>2480.5007654081683</v>
      </c>
      <c r="S30" s="17">
        <f t="shared" si="23"/>
        <v>1264.3555320857349</v>
      </c>
    </row>
    <row r="31" spans="1:19" x14ac:dyDescent="0.25">
      <c r="A31" s="33">
        <v>44725</v>
      </c>
      <c r="B31" s="23">
        <v>373.3870849609375</v>
      </c>
      <c r="C31" s="23">
        <v>67.80999755859375</v>
      </c>
      <c r="D31" s="23">
        <v>67.519668579101563</v>
      </c>
      <c r="E31" s="23">
        <f t="shared" si="7"/>
        <v>90.474814364342819</v>
      </c>
      <c r="F31" s="23">
        <f t="shared" si="8"/>
        <v>95.937691392520435</v>
      </c>
      <c r="G31" s="23">
        <f t="shared" si="9"/>
        <v>96.497939836329621</v>
      </c>
      <c r="H31" s="6">
        <f t="shared" si="14"/>
        <v>0.38555461267804048</v>
      </c>
      <c r="I31" s="6">
        <f t="shared" si="15"/>
        <v>0.40883443316183743</v>
      </c>
      <c r="J31" s="6">
        <f t="shared" si="16"/>
        <v>0.20561095416012215</v>
      </c>
      <c r="K31" s="23">
        <f t="shared" si="17"/>
        <v>36.189925745737142</v>
      </c>
      <c r="L31" s="23">
        <f t="shared" si="18"/>
        <v>38.375076557008157</v>
      </c>
      <c r="M31" s="23">
        <f t="shared" si="19"/>
        <v>19.299587967265925</v>
      </c>
      <c r="N31" s="22">
        <f t="shared" si="12"/>
        <v>93.86459027001122</v>
      </c>
      <c r="O31" s="22">
        <v>93.864590270011234</v>
      </c>
      <c r="P31" s="17">
        <f t="shared" si="20"/>
        <v>5866.5368918756985</v>
      </c>
      <c r="Q31" s="17">
        <f t="shared" si="21"/>
        <v>2261.8703591085696</v>
      </c>
      <c r="R31" s="17">
        <f t="shared" si="22"/>
        <v>2398.4422848130089</v>
      </c>
      <c r="S31" s="17">
        <f t="shared" si="23"/>
        <v>1206.2242479541201</v>
      </c>
    </row>
    <row r="32" spans="1:19" x14ac:dyDescent="0.25">
      <c r="A32" s="33">
        <v>44726</v>
      </c>
      <c r="B32" s="23">
        <v>372.26193237304688</v>
      </c>
      <c r="C32" s="23">
        <v>68.870002746582031</v>
      </c>
      <c r="D32" s="23">
        <v>65.813323974609375</v>
      </c>
      <c r="E32" s="23">
        <f t="shared" si="7"/>
        <v>90.202180479505543</v>
      </c>
      <c r="F32" s="23">
        <f t="shared" si="8"/>
        <v>97.437388402711562</v>
      </c>
      <c r="G32" s="23">
        <f t="shared" si="9"/>
        <v>94.059261708171618</v>
      </c>
      <c r="H32" s="6">
        <f t="shared" si="14"/>
        <v>0.38438014268964787</v>
      </c>
      <c r="I32" s="6">
        <f t="shared" si="15"/>
        <v>0.41521166182950986</v>
      </c>
      <c r="J32" s="6">
        <f t="shared" si="16"/>
        <v>0.20040819548084227</v>
      </c>
      <c r="K32" s="23">
        <f t="shared" si="17"/>
        <v>36.080872191802236</v>
      </c>
      <c r="L32" s="23">
        <f t="shared" si="18"/>
        <v>38.974955361084604</v>
      </c>
      <c r="M32" s="23">
        <f t="shared" si="19"/>
        <v>18.811852341634324</v>
      </c>
      <c r="N32" s="22">
        <f t="shared" si="12"/>
        <v>93.86767989452116</v>
      </c>
      <c r="O32" s="22">
        <v>93.867679894521174</v>
      </c>
      <c r="P32" s="17">
        <f t="shared" si="20"/>
        <v>5866.72999340757</v>
      </c>
      <c r="Q32" s="17">
        <f t="shared" si="21"/>
        <v>2255.0545119876379</v>
      </c>
      <c r="R32" s="17">
        <f t="shared" si="22"/>
        <v>2435.9347100677865</v>
      </c>
      <c r="S32" s="17">
        <f t="shared" si="23"/>
        <v>1175.740771352145</v>
      </c>
    </row>
    <row r="33" spans="1:19" x14ac:dyDescent="0.25">
      <c r="A33" s="33">
        <v>44727</v>
      </c>
      <c r="B33" s="23">
        <v>377.56903076171881</v>
      </c>
      <c r="C33" s="23">
        <v>69.620002746582031</v>
      </c>
      <c r="D33" s="23">
        <v>66.239913940429688</v>
      </c>
      <c r="E33" s="23">
        <f t="shared" si="7"/>
        <v>91.488134817156592</v>
      </c>
      <c r="F33" s="23">
        <f t="shared" si="8"/>
        <v>98.498489584468956</v>
      </c>
      <c r="G33" s="23">
        <f t="shared" si="9"/>
        <v>94.668936692110321</v>
      </c>
      <c r="H33" s="6">
        <f t="shared" si="14"/>
        <v>0.38550359665850109</v>
      </c>
      <c r="I33" s="6">
        <f t="shared" si="15"/>
        <v>0.41504313183486097</v>
      </c>
      <c r="J33" s="6">
        <f t="shared" si="16"/>
        <v>0.19945327150663797</v>
      </c>
      <c r="K33" s="23">
        <f t="shared" si="17"/>
        <v>36.595253926862654</v>
      </c>
      <c r="L33" s="23">
        <f t="shared" si="18"/>
        <v>39.399395833787565</v>
      </c>
      <c r="M33" s="23">
        <f t="shared" si="19"/>
        <v>18.933787338422068</v>
      </c>
      <c r="N33" s="22">
        <f t="shared" si="12"/>
        <v>94.928437099072283</v>
      </c>
      <c r="O33" s="22">
        <v>94.928437099072283</v>
      </c>
      <c r="P33" s="17">
        <f t="shared" si="20"/>
        <v>5933.027318692014</v>
      </c>
      <c r="Q33" s="17">
        <f t="shared" si="21"/>
        <v>2287.2033704289138</v>
      </c>
      <c r="R33" s="17">
        <f t="shared" si="22"/>
        <v>2462.4622396117215</v>
      </c>
      <c r="S33" s="17">
        <f t="shared" si="23"/>
        <v>1183.3617086513789</v>
      </c>
    </row>
    <row r="34" spans="1:19" x14ac:dyDescent="0.25">
      <c r="A34" s="33">
        <v>44728</v>
      </c>
      <c r="B34" s="23">
        <v>365.072998046875</v>
      </c>
      <c r="C34" s="23">
        <v>67.55999755859375</v>
      </c>
      <c r="D34" s="23">
        <v>64.960159301757813</v>
      </c>
      <c r="E34" s="23">
        <f t="shared" si="7"/>
        <v>88.460241551152151</v>
      </c>
      <c r="F34" s="23">
        <f t="shared" si="8"/>
        <v>95.583990998601294</v>
      </c>
      <c r="G34" s="23">
        <f t="shared" si="9"/>
        <v>92.839933547891007</v>
      </c>
      <c r="H34" s="6">
        <f t="shared" si="14"/>
        <v>0.38383506770570114</v>
      </c>
      <c r="I34" s="6">
        <f t="shared" si="15"/>
        <v>0.41474550615277367</v>
      </c>
      <c r="J34" s="6">
        <f t="shared" si="16"/>
        <v>0.20141942614152517</v>
      </c>
      <c r="K34" s="23">
        <f t="shared" si="17"/>
        <v>35.38409662046088</v>
      </c>
      <c r="L34" s="23">
        <f t="shared" si="18"/>
        <v>38.233596399440501</v>
      </c>
      <c r="M34" s="23">
        <f t="shared" si="19"/>
        <v>18.567986709578207</v>
      </c>
      <c r="N34" s="22">
        <f t="shared" si="12"/>
        <v>92.185679729479588</v>
      </c>
      <c r="O34" s="22">
        <v>94.928437099072283</v>
      </c>
      <c r="P34" s="17">
        <f t="shared" si="20"/>
        <v>5761.6049830924703</v>
      </c>
      <c r="Q34" s="17">
        <f t="shared" si="21"/>
        <v>2211.506038778803</v>
      </c>
      <c r="R34" s="17">
        <f t="shared" si="22"/>
        <v>2389.5997749650301</v>
      </c>
      <c r="S34" s="17">
        <f t="shared" si="23"/>
        <v>1160.4991693486375</v>
      </c>
    </row>
    <row r="35" spans="1:19" x14ac:dyDescent="0.25">
      <c r="A35" s="33">
        <v>44729</v>
      </c>
      <c r="B35" s="23">
        <v>365.8599853515625</v>
      </c>
      <c r="C35" s="23">
        <v>67.959999084472656</v>
      </c>
      <c r="D35" s="23">
        <v>64.355003356933594</v>
      </c>
      <c r="E35" s="23">
        <f t="shared" si="7"/>
        <v>88.650935158849222</v>
      </c>
      <c r="F35" s="23">
        <f t="shared" si="8"/>
        <v>96.149913787687808</v>
      </c>
      <c r="G35" s="23">
        <f t="shared" si="9"/>
        <v>91.975055162316124</v>
      </c>
      <c r="H35" s="6">
        <f t="shared" si="14"/>
        <v>0.3841221836759659</v>
      </c>
      <c r="I35" s="6">
        <f t="shared" si="15"/>
        <v>0.41661506196413467</v>
      </c>
      <c r="J35" s="6">
        <f t="shared" si="16"/>
        <v>0.19926275435989935</v>
      </c>
      <c r="K35" s="23">
        <f t="shared" si="17"/>
        <v>35.460374063539717</v>
      </c>
      <c r="L35" s="23">
        <f t="shared" si="18"/>
        <v>38.459965515075105</v>
      </c>
      <c r="M35" s="23">
        <f t="shared" si="19"/>
        <v>18.395011032463231</v>
      </c>
      <c r="N35" s="22">
        <f t="shared" si="12"/>
        <v>92.31535061107806</v>
      </c>
      <c r="O35" s="22">
        <v>92.315350611078046</v>
      </c>
      <c r="P35" s="17">
        <f t="shared" si="20"/>
        <v>5769.709413192375</v>
      </c>
      <c r="Q35" s="17">
        <f t="shared" si="21"/>
        <v>2216.2733789712302</v>
      </c>
      <c r="R35" s="17">
        <f t="shared" si="22"/>
        <v>2403.7478446921928</v>
      </c>
      <c r="S35" s="17">
        <f t="shared" si="23"/>
        <v>1149.6881895289514</v>
      </c>
    </row>
    <row r="36" spans="1:19" x14ac:dyDescent="0.25">
      <c r="A36" s="33">
        <v>44733</v>
      </c>
      <c r="B36" s="23">
        <v>375.07000732421881</v>
      </c>
      <c r="C36" s="23">
        <v>69.199996948242188</v>
      </c>
      <c r="D36" s="23">
        <v>65.580001831054688</v>
      </c>
      <c r="E36" s="23">
        <f t="shared" si="7"/>
        <v>90.8826005319426</v>
      </c>
      <c r="F36" s="23">
        <f t="shared" si="8"/>
        <v>97.904264719184468</v>
      </c>
      <c r="G36" s="23">
        <f t="shared" si="9"/>
        <v>93.725801745392829</v>
      </c>
      <c r="H36" s="6">
        <f t="shared" si="14"/>
        <v>0.38566811258445244</v>
      </c>
      <c r="I36" s="6">
        <f t="shared" si="15"/>
        <v>0.41546514698317188</v>
      </c>
      <c r="J36" s="6">
        <f t="shared" si="16"/>
        <v>0.19886674043237557</v>
      </c>
      <c r="K36" s="23">
        <f t="shared" si="17"/>
        <v>36.353040212777067</v>
      </c>
      <c r="L36" s="23">
        <f t="shared" si="18"/>
        <v>39.161705887673776</v>
      </c>
      <c r="M36" s="23">
        <f t="shared" si="19"/>
        <v>18.745160349078571</v>
      </c>
      <c r="N36" s="22">
        <f t="shared" si="12"/>
        <v>94.259906449529424</v>
      </c>
      <c r="O36" s="22">
        <v>94.259906449529382</v>
      </c>
      <c r="P36" s="17">
        <f t="shared" si="20"/>
        <v>5891.2441530955848</v>
      </c>
      <c r="Q36" s="17">
        <f t="shared" si="21"/>
        <v>2272.0650132985647</v>
      </c>
      <c r="R36" s="17">
        <f t="shared" si="22"/>
        <v>2447.6066179796098</v>
      </c>
      <c r="S36" s="17">
        <f t="shared" si="23"/>
        <v>1171.57252181741</v>
      </c>
    </row>
    <row r="37" spans="1:19" x14ac:dyDescent="0.25">
      <c r="A37" s="33">
        <v>44734</v>
      </c>
      <c r="B37" s="23">
        <v>374.3900146484375</v>
      </c>
      <c r="C37" s="23">
        <v>67.94000244140625</v>
      </c>
      <c r="D37" s="23">
        <v>66.269996643066406</v>
      </c>
      <c r="E37" s="23">
        <f t="shared" si="7"/>
        <v>90.717832617924202</v>
      </c>
      <c r="F37" s="23">
        <f t="shared" si="8"/>
        <v>96.121622505569206</v>
      </c>
      <c r="G37" s="23">
        <f t="shared" si="9"/>
        <v>94.711930369215708</v>
      </c>
      <c r="H37" s="6">
        <f t="shared" si="14"/>
        <v>0.38735954998000499</v>
      </c>
      <c r="I37" s="6">
        <f t="shared" si="15"/>
        <v>0.41043339950505481</v>
      </c>
      <c r="J37" s="6">
        <f t="shared" si="16"/>
        <v>0.20220705051494003</v>
      </c>
      <c r="K37" s="23">
        <f t="shared" si="17"/>
        <v>36.287133047169704</v>
      </c>
      <c r="L37" s="23">
        <f t="shared" si="18"/>
        <v>38.448649002227675</v>
      </c>
      <c r="M37" s="23">
        <f t="shared" si="19"/>
        <v>18.942386073843146</v>
      </c>
      <c r="N37" s="22">
        <f t="shared" si="12"/>
        <v>93.678168123240539</v>
      </c>
      <c r="O37" s="22">
        <v>93.678168123240496</v>
      </c>
      <c r="P37" s="17">
        <f t="shared" si="20"/>
        <v>5854.8855077025291</v>
      </c>
      <c r="Q37" s="17">
        <f t="shared" si="21"/>
        <v>2267.9458154481049</v>
      </c>
      <c r="R37" s="17">
        <f t="shared" si="22"/>
        <v>2403.0405626392285</v>
      </c>
      <c r="S37" s="17">
        <f t="shared" si="23"/>
        <v>1183.899129615196</v>
      </c>
    </row>
    <row r="38" spans="1:19" x14ac:dyDescent="0.25">
      <c r="A38" s="33">
        <v>44735</v>
      </c>
      <c r="B38" s="23">
        <v>378.05999755859381</v>
      </c>
      <c r="C38" s="23">
        <v>68.430000305175781</v>
      </c>
      <c r="D38" s="23">
        <v>67.830001831054688</v>
      </c>
      <c r="E38" s="23">
        <f t="shared" si="7"/>
        <v>91.607100179364991</v>
      </c>
      <c r="F38" s="23">
        <f t="shared" si="8"/>
        <v>96.814872255308472</v>
      </c>
      <c r="G38" s="23">
        <f t="shared" si="9"/>
        <v>96.941462740194325</v>
      </c>
      <c r="H38" s="6">
        <f t="shared" si="14"/>
        <v>0.38670291954141744</v>
      </c>
      <c r="I38" s="6">
        <f t="shared" si="15"/>
        <v>0.40868659397419038</v>
      </c>
      <c r="J38" s="6">
        <f t="shared" si="16"/>
        <v>0.20461048648439226</v>
      </c>
      <c r="K38" s="23">
        <f t="shared" si="17"/>
        <v>36.642840071746029</v>
      </c>
      <c r="L38" s="23">
        <f t="shared" si="18"/>
        <v>38.725948902123385</v>
      </c>
      <c r="M38" s="23">
        <f t="shared" si="19"/>
        <v>19.388292548038869</v>
      </c>
      <c r="N38" s="22">
        <f t="shared" si="12"/>
        <v>94.757081521908276</v>
      </c>
      <c r="O38" s="22">
        <v>94.757081521908248</v>
      </c>
      <c r="P38" s="17">
        <f t="shared" si="20"/>
        <v>5922.3175951192643</v>
      </c>
      <c r="Q38" s="17">
        <f t="shared" si="21"/>
        <v>2290.1775044841252</v>
      </c>
      <c r="R38" s="17">
        <f t="shared" si="22"/>
        <v>2420.3718063827105</v>
      </c>
      <c r="S38" s="17">
        <f t="shared" si="23"/>
        <v>1211.7682842524287</v>
      </c>
    </row>
    <row r="39" spans="1:19" x14ac:dyDescent="0.25">
      <c r="A39" s="33">
        <v>44736</v>
      </c>
      <c r="B39" s="23">
        <v>390.07998657226563</v>
      </c>
      <c r="C39" s="23">
        <v>70.099998474121094</v>
      </c>
      <c r="D39" s="23">
        <v>69.010002136230469</v>
      </c>
      <c r="E39" s="23">
        <f t="shared" si="7"/>
        <v>94.51964407409335</v>
      </c>
      <c r="F39" s="23">
        <f t="shared" si="8"/>
        <v>99.177588296109235</v>
      </c>
      <c r="G39" s="23">
        <f t="shared" si="9"/>
        <v>98.627898720286595</v>
      </c>
      <c r="H39" s="6">
        <f t="shared" si="14"/>
        <v>0.38895183094486518</v>
      </c>
      <c r="I39" s="6">
        <f t="shared" si="15"/>
        <v>0.40811944368123876</v>
      </c>
      <c r="J39" s="6">
        <f t="shared" si="16"/>
        <v>0.20292872537389597</v>
      </c>
      <c r="K39" s="23">
        <f t="shared" si="17"/>
        <v>37.807857629637375</v>
      </c>
      <c r="L39" s="23">
        <f t="shared" si="18"/>
        <v>39.671035318443685</v>
      </c>
      <c r="M39" s="23">
        <f t="shared" si="19"/>
        <v>19.725579744057324</v>
      </c>
      <c r="N39" s="22">
        <f t="shared" si="12"/>
        <v>97.204472692138395</v>
      </c>
      <c r="O39" s="22">
        <v>97.204472692138353</v>
      </c>
      <c r="P39" s="17">
        <f t="shared" si="20"/>
        <v>6075.2795432586463</v>
      </c>
      <c r="Q39" s="17">
        <f t="shared" si="21"/>
        <v>2362.9911018523344</v>
      </c>
      <c r="R39" s="17">
        <f t="shared" si="22"/>
        <v>2479.4397074027293</v>
      </c>
      <c r="S39" s="17">
        <f t="shared" si="23"/>
        <v>1232.8487340035822</v>
      </c>
    </row>
    <row r="40" spans="1:19" x14ac:dyDescent="0.25">
      <c r="A40" s="33">
        <v>44739</v>
      </c>
      <c r="B40" s="23">
        <v>388.58999633789063</v>
      </c>
      <c r="C40" s="23">
        <v>70.019996643066406</v>
      </c>
      <c r="D40" s="23">
        <v>69.569999694824219</v>
      </c>
      <c r="E40" s="23">
        <f t="shared" si="7"/>
        <v>94.158606975357429</v>
      </c>
      <c r="F40" s="23">
        <f t="shared" si="8"/>
        <v>99.064401579476041</v>
      </c>
      <c r="G40" s="23">
        <f t="shared" si="9"/>
        <v>99.428237523110596</v>
      </c>
      <c r="H40" s="6">
        <f t="shared" si="14"/>
        <v>0.38758426106162924</v>
      </c>
      <c r="I40" s="6">
        <f t="shared" si="15"/>
        <v>0.4077779410409329</v>
      </c>
      <c r="J40" s="6">
        <f t="shared" si="16"/>
        <v>0.20463779789743783</v>
      </c>
      <c r="K40" s="23">
        <f t="shared" si="17"/>
        <v>37.663442790143009</v>
      </c>
      <c r="L40" s="23">
        <f t="shared" si="18"/>
        <v>39.625760631790413</v>
      </c>
      <c r="M40" s="23">
        <f t="shared" si="19"/>
        <v>19.885647504622124</v>
      </c>
      <c r="N40" s="22">
        <f t="shared" si="12"/>
        <v>97.17485092655555</v>
      </c>
      <c r="O40" s="22">
        <v>97.174850926555507</v>
      </c>
      <c r="P40" s="17">
        <f t="shared" si="20"/>
        <v>6073.4281829097181</v>
      </c>
      <c r="Q40" s="17">
        <f t="shared" si="21"/>
        <v>2353.9651743839363</v>
      </c>
      <c r="R40" s="17">
        <f t="shared" si="22"/>
        <v>2476.6100394869</v>
      </c>
      <c r="S40" s="17">
        <f t="shared" si="23"/>
        <v>1242.8529690388821</v>
      </c>
    </row>
    <row r="41" spans="1:19" x14ac:dyDescent="0.25">
      <c r="A41" s="33">
        <v>44740</v>
      </c>
      <c r="B41" s="23">
        <v>380.64999389648438</v>
      </c>
      <c r="C41" s="23">
        <v>69.620002746582031</v>
      </c>
      <c r="D41" s="23">
        <v>69.30999755859375</v>
      </c>
      <c r="E41" s="23">
        <f t="shared" si="7"/>
        <v>92.234677959403882</v>
      </c>
      <c r="F41" s="23">
        <f t="shared" si="8"/>
        <v>98.498489584468956</v>
      </c>
      <c r="G41" s="23">
        <f t="shared" si="9"/>
        <v>99.056646977314429</v>
      </c>
      <c r="H41" s="6">
        <f t="shared" si="14"/>
        <v>0.38389288921425979</v>
      </c>
      <c r="I41" s="6">
        <f t="shared" si="15"/>
        <v>0.40996369897301915</v>
      </c>
      <c r="J41" s="6">
        <f t="shared" si="16"/>
        <v>0.20614341181272097</v>
      </c>
      <c r="K41" s="23">
        <f t="shared" si="17"/>
        <v>36.89387118376159</v>
      </c>
      <c r="L41" s="23">
        <f t="shared" si="18"/>
        <v>39.399395833787572</v>
      </c>
      <c r="M41" s="23">
        <f t="shared" si="19"/>
        <v>19.811329395462892</v>
      </c>
      <c r="N41" s="22">
        <f t="shared" si="12"/>
        <v>96.104596413012061</v>
      </c>
      <c r="O41" s="22">
        <v>96.104596413012032</v>
      </c>
      <c r="P41" s="17">
        <f t="shared" si="20"/>
        <v>6006.5372758132498</v>
      </c>
      <c r="Q41" s="17">
        <f t="shared" si="21"/>
        <v>2305.8669489850977</v>
      </c>
      <c r="R41" s="17">
        <f t="shared" si="22"/>
        <v>2462.4622396117225</v>
      </c>
      <c r="S41" s="17">
        <f t="shared" si="23"/>
        <v>1238.2080872164299</v>
      </c>
    </row>
    <row r="42" spans="1:19" x14ac:dyDescent="0.25">
      <c r="A42" s="33">
        <v>44741</v>
      </c>
      <c r="B42" s="23">
        <v>380.33999633789063</v>
      </c>
      <c r="C42" s="23">
        <v>69.370002746582031</v>
      </c>
      <c r="D42" s="23">
        <v>69.360000610351563</v>
      </c>
      <c r="E42" s="23">
        <f t="shared" si="7"/>
        <v>92.159562957581841</v>
      </c>
      <c r="F42" s="23">
        <f t="shared" si="8"/>
        <v>98.14478919054983</v>
      </c>
      <c r="G42" s="23">
        <f t="shared" si="9"/>
        <v>99.128110472051603</v>
      </c>
      <c r="H42" s="6">
        <f t="shared" si="14"/>
        <v>0.38420884168370373</v>
      </c>
      <c r="I42" s="6">
        <f t="shared" si="15"/>
        <v>0.40916096563465948</v>
      </c>
      <c r="J42" s="6">
        <f t="shared" si="16"/>
        <v>0.20663019268163674</v>
      </c>
      <c r="K42" s="23">
        <f t="shared" si="17"/>
        <v>36.863825183032773</v>
      </c>
      <c r="L42" s="23">
        <f t="shared" si="18"/>
        <v>39.257915676219916</v>
      </c>
      <c r="M42" s="23">
        <f t="shared" si="19"/>
        <v>19.825622094410324</v>
      </c>
      <c r="N42" s="22">
        <f t="shared" si="12"/>
        <v>95.947362953663017</v>
      </c>
      <c r="O42" s="22">
        <v>95.947362953662989</v>
      </c>
      <c r="P42" s="17">
        <f t="shared" si="20"/>
        <v>5996.710184603935</v>
      </c>
      <c r="Q42" s="17">
        <f t="shared" si="21"/>
        <v>2303.9890739395464</v>
      </c>
      <c r="R42" s="17">
        <f t="shared" si="22"/>
        <v>2453.6197297637441</v>
      </c>
      <c r="S42" s="17">
        <f t="shared" si="23"/>
        <v>1239.1013809006445</v>
      </c>
    </row>
    <row r="43" spans="1:19" x14ac:dyDescent="0.25">
      <c r="A43" s="33">
        <v>44742</v>
      </c>
      <c r="B43" s="23">
        <v>377.25</v>
      </c>
      <c r="C43" s="23">
        <v>69.199996948242188</v>
      </c>
      <c r="D43" s="23">
        <v>70.129997253417969</v>
      </c>
      <c r="E43" s="23">
        <f t="shared" si="7"/>
        <v>91.410830994647441</v>
      </c>
      <c r="F43" s="23">
        <f t="shared" si="8"/>
        <v>97.904264719184468</v>
      </c>
      <c r="G43" s="23">
        <f t="shared" si="9"/>
        <v>100.2285763259346</v>
      </c>
      <c r="H43" s="6">
        <f t="shared" si="14"/>
        <v>0.3817861847804106</v>
      </c>
      <c r="I43" s="6">
        <f t="shared" si="15"/>
        <v>0.40890663933530402</v>
      </c>
      <c r="J43" s="6">
        <f t="shared" si="16"/>
        <v>0.20930717588428541</v>
      </c>
      <c r="K43" s="23">
        <f t="shared" si="17"/>
        <v>36.564332397859019</v>
      </c>
      <c r="L43" s="23">
        <f t="shared" si="18"/>
        <v>39.161705887673769</v>
      </c>
      <c r="M43" s="23">
        <f t="shared" si="19"/>
        <v>20.045715265186924</v>
      </c>
      <c r="N43" s="22">
        <f t="shared" si="12"/>
        <v>95.771753550719708</v>
      </c>
      <c r="O43" s="22">
        <v>95.771753550719694</v>
      </c>
      <c r="P43" s="17">
        <f t="shared" si="20"/>
        <v>5985.7345969199787</v>
      </c>
      <c r="Q43" s="17">
        <f t="shared" si="21"/>
        <v>2285.2707748661865</v>
      </c>
      <c r="R43" s="17">
        <f t="shared" si="22"/>
        <v>2447.6066179796103</v>
      </c>
      <c r="S43" s="17">
        <f t="shared" si="23"/>
        <v>1252.8572040741819</v>
      </c>
    </row>
    <row r="44" spans="1:19" x14ac:dyDescent="0.25">
      <c r="A44" s="33">
        <v>44743</v>
      </c>
      <c r="B44" s="23">
        <v>381.239990234375</v>
      </c>
      <c r="C44" s="23">
        <v>68.69000244140625</v>
      </c>
      <c r="D44" s="23">
        <v>71.849998474121094</v>
      </c>
      <c r="E44" s="23">
        <f t="shared" si="7"/>
        <v>92.377639007860822</v>
      </c>
      <c r="F44" s="23">
        <f t="shared" si="8"/>
        <v>97.182723687326614</v>
      </c>
      <c r="G44" s="23">
        <f t="shared" si="9"/>
        <v>102.68677225323503</v>
      </c>
      <c r="H44" s="6">
        <f t="shared" si="14"/>
        <v>0.38346285377315603</v>
      </c>
      <c r="I44" s="6">
        <f t="shared" si="15"/>
        <v>0.40340893059000094</v>
      </c>
      <c r="J44" s="6">
        <f t="shared" si="16"/>
        <v>0.21312821563684303</v>
      </c>
      <c r="K44" s="23">
        <f t="shared" si="17"/>
        <v>36.951055603144368</v>
      </c>
      <c r="L44" s="23">
        <f t="shared" si="18"/>
        <v>38.873089474930623</v>
      </c>
      <c r="M44" s="23">
        <f t="shared" si="19"/>
        <v>20.537354450647012</v>
      </c>
      <c r="N44" s="22">
        <f t="shared" si="12"/>
        <v>96.361499528722007</v>
      </c>
      <c r="O44" s="22"/>
      <c r="P44" s="17">
        <f t="shared" si="20"/>
        <v>6022.593720545121</v>
      </c>
      <c r="Q44" s="17">
        <f t="shared" si="21"/>
        <v>2309.4409751965209</v>
      </c>
      <c r="R44" s="17">
        <f t="shared" si="22"/>
        <v>2429.5680921831636</v>
      </c>
      <c r="S44" s="17">
        <f t="shared" si="23"/>
        <v>1283.5846531654374</v>
      </c>
    </row>
    <row r="45" spans="1:19" x14ac:dyDescent="0.25">
      <c r="A45" s="33">
        <v>44747</v>
      </c>
      <c r="B45" s="23">
        <v>381.95999145507813</v>
      </c>
      <c r="C45" s="23">
        <v>68.370002746582031</v>
      </c>
      <c r="D45" s="23">
        <v>69.400001525878906</v>
      </c>
      <c r="E45" s="23">
        <f t="shared" si="7"/>
        <v>92.552101327016914</v>
      </c>
      <c r="F45" s="23">
        <f t="shared" si="8"/>
        <v>96.729987614873295</v>
      </c>
      <c r="G45" s="23">
        <f t="shared" si="9"/>
        <v>99.185279087081653</v>
      </c>
      <c r="H45" s="6">
        <f t="shared" si="14"/>
        <v>0.38745036745342326</v>
      </c>
      <c r="I45" s="6">
        <f t="shared" si="15"/>
        <v>0.40494023050568434</v>
      </c>
      <c r="J45" s="6">
        <f t="shared" si="16"/>
        <v>0.2076094020408922</v>
      </c>
      <c r="K45" s="23">
        <f t="shared" si="17"/>
        <v>37.020840530806801</v>
      </c>
      <c r="L45" s="23">
        <f t="shared" si="18"/>
        <v>38.691995045949298</v>
      </c>
      <c r="M45" s="23">
        <f t="shared" si="19"/>
        <v>19.837055817416335</v>
      </c>
      <c r="N45" s="22">
        <f t="shared" si="12"/>
        <v>95.549891394172448</v>
      </c>
      <c r="O45" s="22"/>
      <c r="P45" s="17">
        <f t="shared" si="20"/>
        <v>5971.8682121357733</v>
      </c>
      <c r="Q45" s="17">
        <f t="shared" si="21"/>
        <v>2313.8025331754229</v>
      </c>
      <c r="R45" s="17">
        <f t="shared" si="22"/>
        <v>2418.2496903718306</v>
      </c>
      <c r="S45" s="17">
        <f t="shared" si="23"/>
        <v>1239.81598858852</v>
      </c>
    </row>
    <row r="46" spans="1:19" x14ac:dyDescent="0.25">
      <c r="A46" s="33">
        <v>44748</v>
      </c>
      <c r="B46" s="23">
        <v>383.25</v>
      </c>
      <c r="C46" s="23">
        <v>67.860000610351563</v>
      </c>
      <c r="D46" s="23">
        <v>70.120002746582031</v>
      </c>
      <c r="E46" s="23">
        <f t="shared" si="7"/>
        <v>92.864681189393323</v>
      </c>
      <c r="F46" s="23">
        <f t="shared" si="8"/>
        <v>96.008435788936026</v>
      </c>
      <c r="G46" s="23">
        <f t="shared" si="9"/>
        <v>100.21429235002589</v>
      </c>
      <c r="H46" s="6">
        <f t="shared" si="14"/>
        <v>0.38858724132296457</v>
      </c>
      <c r="I46" s="6">
        <f t="shared" si="15"/>
        <v>0.40174211260003456</v>
      </c>
      <c r="J46" s="6">
        <f t="shared" si="16"/>
        <v>0.20967064607700076</v>
      </c>
      <c r="K46" s="23">
        <f t="shared" si="17"/>
        <v>37.145872475757372</v>
      </c>
      <c r="L46" s="23">
        <f t="shared" si="18"/>
        <v>38.403374315574389</v>
      </c>
      <c r="M46" s="23">
        <f t="shared" si="19"/>
        <v>20.042858470005182</v>
      </c>
      <c r="N46" s="22">
        <f t="shared" si="12"/>
        <v>95.592105261336954</v>
      </c>
      <c r="O46" s="22"/>
      <c r="P46" s="17">
        <f t="shared" si="20"/>
        <v>5974.5065788335542</v>
      </c>
      <c r="Q46" s="17">
        <f t="shared" si="21"/>
        <v>2321.6170297348335</v>
      </c>
      <c r="R46" s="17">
        <f t="shared" si="22"/>
        <v>2400.2108947233987</v>
      </c>
      <c r="S46" s="17">
        <f t="shared" si="23"/>
        <v>1252.6786543753228</v>
      </c>
    </row>
    <row r="47" spans="1:19" x14ac:dyDescent="0.25">
      <c r="A47" s="33">
        <v>44749</v>
      </c>
      <c r="B47" s="23">
        <v>388.989990234375</v>
      </c>
      <c r="C47" s="23">
        <v>69.279998779296875</v>
      </c>
      <c r="D47" s="23">
        <v>70.050003051757813</v>
      </c>
      <c r="E47" s="23">
        <f t="shared" si="7"/>
        <v>94.255528842740915</v>
      </c>
      <c r="F47" s="23">
        <f t="shared" si="8"/>
        <v>98.017451435817648</v>
      </c>
      <c r="G47" s="23">
        <f t="shared" si="9"/>
        <v>100.11424999967289</v>
      </c>
      <c r="H47" s="6">
        <f t="shared" si="14"/>
        <v>0.3889550938562002</v>
      </c>
      <c r="I47" s="6">
        <f t="shared" si="15"/>
        <v>0.40447905275001889</v>
      </c>
      <c r="J47" s="6">
        <f t="shared" si="16"/>
        <v>0.20656585339378089</v>
      </c>
      <c r="K47" s="23">
        <f t="shared" si="17"/>
        <v>37.702211537096417</v>
      </c>
      <c r="L47" s="23">
        <f t="shared" si="18"/>
        <v>39.206980574327041</v>
      </c>
      <c r="M47" s="23">
        <f t="shared" si="19"/>
        <v>20.022849999934582</v>
      </c>
      <c r="N47" s="22">
        <f t="shared" si="12"/>
        <v>96.932042111358044</v>
      </c>
      <c r="O47" s="22"/>
      <c r="P47" s="17">
        <f t="shared" si="20"/>
        <v>6058.2526319598737</v>
      </c>
      <c r="Q47" s="17">
        <f t="shared" si="21"/>
        <v>2356.3882210685238</v>
      </c>
      <c r="R47" s="17">
        <f t="shared" si="22"/>
        <v>2450.4362858954391</v>
      </c>
      <c r="S47" s="17">
        <f t="shared" si="23"/>
        <v>1251.4281249959104</v>
      </c>
    </row>
    <row r="48" spans="1:19" x14ac:dyDescent="0.25">
      <c r="A48" s="33">
        <v>44750</v>
      </c>
      <c r="B48" s="23">
        <v>388.67001342773438</v>
      </c>
      <c r="C48" s="23">
        <v>69.209999084472656</v>
      </c>
      <c r="D48" s="23">
        <v>69.819999694824219</v>
      </c>
      <c r="E48" s="23">
        <f t="shared" si="7"/>
        <v>94.177995785632817</v>
      </c>
      <c r="F48" s="23">
        <f t="shared" si="8"/>
        <v>97.918415757283469</v>
      </c>
      <c r="G48" s="23">
        <f t="shared" si="9"/>
        <v>99.785533189199654</v>
      </c>
      <c r="H48" s="6">
        <f t="shared" si="14"/>
        <v>0.38918267548358715</v>
      </c>
      <c r="I48" s="6">
        <f t="shared" si="15"/>
        <v>0.40463964756985504</v>
      </c>
      <c r="J48" s="6">
        <f t="shared" si="16"/>
        <v>0.20617767694655778</v>
      </c>
      <c r="K48" s="23">
        <f t="shared" si="17"/>
        <v>37.671198314253175</v>
      </c>
      <c r="L48" s="23">
        <f t="shared" si="18"/>
        <v>39.167366302913372</v>
      </c>
      <c r="M48" s="23">
        <f t="shared" si="19"/>
        <v>19.957106637839935</v>
      </c>
      <c r="N48" s="22">
        <f t="shared" si="12"/>
        <v>96.795671255006482</v>
      </c>
      <c r="O48" s="22"/>
      <c r="P48" s="17">
        <f t="shared" si="20"/>
        <v>6049.7294534379016</v>
      </c>
      <c r="Q48" s="17">
        <f t="shared" si="21"/>
        <v>2354.4498946408212</v>
      </c>
      <c r="R48" s="17">
        <f t="shared" si="22"/>
        <v>2447.9603939320846</v>
      </c>
      <c r="S48" s="17">
        <f t="shared" si="23"/>
        <v>1247.3191648649949</v>
      </c>
    </row>
    <row r="49" spans="1:19" x14ac:dyDescent="0.25">
      <c r="A49" s="33">
        <v>44753</v>
      </c>
      <c r="B49" s="23">
        <v>384.23001098632813</v>
      </c>
      <c r="C49" s="23">
        <v>67.239997863769531</v>
      </c>
      <c r="D49" s="23">
        <v>70.260002136230469</v>
      </c>
      <c r="E49" s="23">
        <f t="shared" si="7"/>
        <v>93.102146049947706</v>
      </c>
      <c r="F49" s="23">
        <f t="shared" si="8"/>
        <v>95.131254926147989</v>
      </c>
      <c r="G49" s="23">
        <f t="shared" si="9"/>
        <v>100.41437705073189</v>
      </c>
      <c r="H49" s="6">
        <f t="shared" si="14"/>
        <v>0.39046265673394115</v>
      </c>
      <c r="I49" s="6">
        <f t="shared" si="15"/>
        <v>0.39897257058897162</v>
      </c>
      <c r="J49" s="6">
        <f t="shared" si="16"/>
        <v>0.21056477267708718</v>
      </c>
      <c r="K49" s="23">
        <f t="shared" si="17"/>
        <v>37.240858419979133</v>
      </c>
      <c r="L49" s="23">
        <f t="shared" si="18"/>
        <v>38.052501970459183</v>
      </c>
      <c r="M49" s="23">
        <f t="shared" si="19"/>
        <v>20.082875410146382</v>
      </c>
      <c r="N49" s="22">
        <f t="shared" si="12"/>
        <v>95.376235800584709</v>
      </c>
      <c r="O49" s="22"/>
      <c r="P49" s="17">
        <f t="shared" si="20"/>
        <v>5961.0147375365395</v>
      </c>
      <c r="Q49" s="17">
        <f t="shared" si="21"/>
        <v>2327.5536512486933</v>
      </c>
      <c r="R49" s="17">
        <f t="shared" si="22"/>
        <v>2378.2813731536976</v>
      </c>
      <c r="S49" s="17">
        <f t="shared" si="23"/>
        <v>1255.1797131341477</v>
      </c>
    </row>
    <row r="50" spans="1:19" x14ac:dyDescent="0.25">
      <c r="A50" s="33">
        <v>44754</v>
      </c>
      <c r="B50" s="23">
        <v>380.82998657226563</v>
      </c>
      <c r="C50" s="23">
        <v>67.050003051757813</v>
      </c>
      <c r="D50" s="23">
        <v>69.919998168945313</v>
      </c>
      <c r="E50" s="23">
        <f t="shared" si="7"/>
        <v>92.278291690526785</v>
      </c>
      <c r="F50" s="23">
        <f t="shared" si="8"/>
        <v>94.862449966743441</v>
      </c>
      <c r="G50" s="23">
        <f t="shared" si="9"/>
        <v>99.928449274875604</v>
      </c>
      <c r="H50" s="6">
        <f t="shared" si="14"/>
        <v>0.38918751105293253</v>
      </c>
      <c r="I50" s="6">
        <f t="shared" si="15"/>
        <v>0.40008630544176249</v>
      </c>
      <c r="J50" s="6">
        <f t="shared" si="16"/>
        <v>0.21072618350530495</v>
      </c>
      <c r="K50" s="23">
        <f t="shared" si="17"/>
        <v>36.911316676210767</v>
      </c>
      <c r="L50" s="23">
        <f t="shared" si="18"/>
        <v>37.944979986697362</v>
      </c>
      <c r="M50" s="23">
        <f t="shared" si="19"/>
        <v>19.985689854975124</v>
      </c>
      <c r="N50" s="22">
        <f t="shared" si="12"/>
        <v>94.841986517883257</v>
      </c>
      <c r="O50" s="22"/>
      <c r="P50" s="17">
        <f t="shared" si="20"/>
        <v>5927.624157367698</v>
      </c>
      <c r="Q50" s="17">
        <f t="shared" si="21"/>
        <v>2306.9572922631701</v>
      </c>
      <c r="R50" s="17">
        <f t="shared" si="22"/>
        <v>2371.5612491685838</v>
      </c>
      <c r="S50" s="17">
        <f t="shared" si="23"/>
        <v>1249.1056159359441</v>
      </c>
    </row>
    <row r="51" spans="1:19" x14ac:dyDescent="0.25">
      <c r="A51" s="33">
        <v>44755</v>
      </c>
      <c r="B51" s="23">
        <v>378.82998657226563</v>
      </c>
      <c r="C51" s="23">
        <v>66.959999084472656</v>
      </c>
      <c r="D51" s="23">
        <v>69.629997253417969</v>
      </c>
      <c r="E51" s="23">
        <f t="shared" si="7"/>
        <v>91.79367495894482</v>
      </c>
      <c r="F51" s="23">
        <f t="shared" si="8"/>
        <v>94.735112212011259</v>
      </c>
      <c r="G51" s="23">
        <f t="shared" si="9"/>
        <v>99.513984993756495</v>
      </c>
      <c r="H51" s="6">
        <f t="shared" si="14"/>
        <v>0.38848582038236318</v>
      </c>
      <c r="I51" s="6">
        <f t="shared" si="15"/>
        <v>0.40093446311152481</v>
      </c>
      <c r="J51" s="6">
        <f t="shared" si="16"/>
        <v>0.21057971650611218</v>
      </c>
      <c r="K51" s="23">
        <f t="shared" si="17"/>
        <v>36.717469983577985</v>
      </c>
      <c r="L51" s="23">
        <f t="shared" si="18"/>
        <v>37.894044884804494</v>
      </c>
      <c r="M51" s="23">
        <f t="shared" si="19"/>
        <v>19.902796998751302</v>
      </c>
      <c r="N51" s="22">
        <f t="shared" si="12"/>
        <v>94.51431186713377</v>
      </c>
      <c r="O51" s="22"/>
      <c r="P51" s="17">
        <f t="shared" si="20"/>
        <v>5907.1444916958553</v>
      </c>
      <c r="Q51" s="17">
        <f t="shared" si="21"/>
        <v>2294.8418739736212</v>
      </c>
      <c r="R51" s="17">
        <f t="shared" si="22"/>
        <v>2368.3778053002793</v>
      </c>
      <c r="S51" s="17">
        <f t="shared" si="23"/>
        <v>1243.9248124219553</v>
      </c>
    </row>
    <row r="52" spans="1:19" x14ac:dyDescent="0.25">
      <c r="A52" s="33">
        <v>44756</v>
      </c>
      <c r="B52" s="23">
        <v>377.91000366210938</v>
      </c>
      <c r="C52" s="23">
        <v>66.529998779296875</v>
      </c>
      <c r="D52" s="23">
        <v>69.629997253417969</v>
      </c>
      <c r="E52" s="23">
        <f t="shared" si="7"/>
        <v>91.570755403429231</v>
      </c>
      <c r="F52" s="23">
        <f t="shared" si="8"/>
        <v>94.126747102707171</v>
      </c>
      <c r="G52" s="23">
        <f t="shared" si="9"/>
        <v>99.513984993756495</v>
      </c>
      <c r="H52" s="6">
        <f t="shared" si="14"/>
        <v>0.38891062751746108</v>
      </c>
      <c r="I52" s="6">
        <f t="shared" si="15"/>
        <v>0.3997661930450806</v>
      </c>
      <c r="J52" s="6">
        <f t="shared" si="16"/>
        <v>0.21132317943745846</v>
      </c>
      <c r="K52" s="23">
        <f t="shared" si="17"/>
        <v>36.628302161371749</v>
      </c>
      <c r="L52" s="23">
        <f t="shared" si="18"/>
        <v>37.650698841082864</v>
      </c>
      <c r="M52" s="23">
        <f t="shared" si="19"/>
        <v>19.902796998751302</v>
      </c>
      <c r="N52" s="22">
        <f t="shared" si="12"/>
        <v>94.181798001205905</v>
      </c>
      <c r="O52" s="22"/>
      <c r="P52" s="17">
        <f t="shared" si="20"/>
        <v>5886.3623750753632</v>
      </c>
      <c r="Q52" s="17">
        <f t="shared" si="21"/>
        <v>2289.2688850857312</v>
      </c>
      <c r="R52" s="17">
        <f t="shared" si="22"/>
        <v>2353.1686775676772</v>
      </c>
      <c r="S52" s="17">
        <f t="shared" si="23"/>
        <v>1243.9248124219553</v>
      </c>
    </row>
    <row r="53" spans="1:19" x14ac:dyDescent="0.25">
      <c r="A53" s="33">
        <v>44757</v>
      </c>
      <c r="B53" s="23">
        <v>385.1300048828125</v>
      </c>
      <c r="C53" s="23">
        <v>66.739997863769531</v>
      </c>
      <c r="D53" s="23">
        <v>69.760002136230469</v>
      </c>
      <c r="E53" s="23">
        <f t="shared" si="7"/>
        <v>93.320222100226687</v>
      </c>
      <c r="F53" s="23">
        <f t="shared" si="8"/>
        <v>94.423854138309721</v>
      </c>
      <c r="G53" s="23">
        <f t="shared" si="9"/>
        <v>99.69978571855377</v>
      </c>
      <c r="H53" s="6">
        <f t="shared" si="14"/>
        <v>0.39277184709098595</v>
      </c>
      <c r="I53" s="6">
        <f t="shared" si="15"/>
        <v>0.39741688097915062</v>
      </c>
      <c r="J53" s="6">
        <f t="shared" si="16"/>
        <v>0.2098112719298634</v>
      </c>
      <c r="K53" s="23">
        <f t="shared" si="17"/>
        <v>37.328088840090729</v>
      </c>
      <c r="L53" s="23">
        <f t="shared" si="18"/>
        <v>37.769541655323884</v>
      </c>
      <c r="M53" s="23">
        <f t="shared" si="19"/>
        <v>19.93995714371076</v>
      </c>
      <c r="N53" s="22">
        <f t="shared" si="12"/>
        <v>95.037587639125377</v>
      </c>
      <c r="O53" s="22"/>
      <c r="P53" s="17">
        <f t="shared" si="20"/>
        <v>5939.8492274453292</v>
      </c>
      <c r="Q53" s="17">
        <f t="shared" si="21"/>
        <v>2333.0055525056673</v>
      </c>
      <c r="R53" s="17">
        <f t="shared" si="22"/>
        <v>2360.5963534577409</v>
      </c>
      <c r="S53" s="17">
        <f t="shared" si="23"/>
        <v>1246.2473214819213</v>
      </c>
    </row>
    <row r="54" spans="1:19" x14ac:dyDescent="0.25">
      <c r="A54" s="33">
        <v>44760</v>
      </c>
      <c r="B54" s="23">
        <v>381.95001220703119</v>
      </c>
      <c r="C54" s="23">
        <v>67.150001525878906</v>
      </c>
      <c r="D54" s="23">
        <v>68.790000915527344</v>
      </c>
      <c r="E54" s="23">
        <f t="shared" si="7"/>
        <v>92.549683271730828</v>
      </c>
      <c r="F54" s="23">
        <f t="shared" si="8"/>
        <v>95.003927965495222</v>
      </c>
      <c r="G54" s="23">
        <f t="shared" si="9"/>
        <v>98.313476789520493</v>
      </c>
      <c r="H54" s="6">
        <f t="shared" si="14"/>
        <v>0.39098283372745612</v>
      </c>
      <c r="I54" s="6">
        <f t="shared" si="15"/>
        <v>0.40135096802145659</v>
      </c>
      <c r="J54" s="6">
        <f t="shared" si="16"/>
        <v>0.2076661982510872</v>
      </c>
      <c r="K54" s="23">
        <f t="shared" si="17"/>
        <v>37.019873308692382</v>
      </c>
      <c r="L54" s="23">
        <f t="shared" si="18"/>
        <v>38.001571186198078</v>
      </c>
      <c r="M54" s="23">
        <f t="shared" si="19"/>
        <v>19.662695357904106</v>
      </c>
      <c r="N54" s="22">
        <f t="shared" si="12"/>
        <v>94.684139852794573</v>
      </c>
      <c r="O54" s="22"/>
      <c r="P54" s="17">
        <f t="shared" si="20"/>
        <v>5917.7587407996534</v>
      </c>
      <c r="Q54" s="17">
        <f t="shared" si="21"/>
        <v>2313.7420817932707</v>
      </c>
      <c r="R54" s="17">
        <f t="shared" si="22"/>
        <v>2375.0981991373778</v>
      </c>
      <c r="S54" s="17">
        <f t="shared" si="23"/>
        <v>1228.9184598690053</v>
      </c>
    </row>
    <row r="55" spans="1:19" x14ac:dyDescent="0.25">
      <c r="A55" s="33">
        <v>44761</v>
      </c>
      <c r="B55" s="23">
        <v>392.26998901367188</v>
      </c>
      <c r="C55" s="23">
        <v>68.199996948242188</v>
      </c>
      <c r="D55" s="23">
        <v>69.230003356933594</v>
      </c>
      <c r="E55" s="23">
        <f t="shared" si="7"/>
        <v>95.050299986748769</v>
      </c>
      <c r="F55" s="23">
        <f t="shared" si="8"/>
        <v>96.489463143507933</v>
      </c>
      <c r="G55" s="23">
        <f t="shared" si="9"/>
        <v>98.942320651052711</v>
      </c>
      <c r="H55" s="6">
        <f t="shared" si="14"/>
        <v>0.39438170944225764</v>
      </c>
      <c r="I55" s="6">
        <f t="shared" si="15"/>
        <v>0.40035307014294003</v>
      </c>
      <c r="J55" s="6">
        <f t="shared" si="16"/>
        <v>0.2052652204148023</v>
      </c>
      <c r="K55" s="23">
        <f t="shared" si="17"/>
        <v>38.020119994699556</v>
      </c>
      <c r="L55" s="23">
        <f t="shared" si="18"/>
        <v>38.595785257403165</v>
      </c>
      <c r="M55" s="23">
        <f t="shared" si="19"/>
        <v>19.788464130210553</v>
      </c>
      <c r="N55" s="22">
        <f t="shared" si="12"/>
        <v>96.404369382313277</v>
      </c>
      <c r="O55" s="22"/>
      <c r="P55" s="17">
        <f t="shared" si="20"/>
        <v>6025.2730863945726</v>
      </c>
      <c r="Q55" s="17">
        <f t="shared" si="21"/>
        <v>2376.257499668719</v>
      </c>
      <c r="R55" s="17">
        <f t="shared" si="22"/>
        <v>2412.2365785876955</v>
      </c>
      <c r="S55" s="17">
        <f t="shared" si="23"/>
        <v>1236.7790081381584</v>
      </c>
    </row>
    <row r="56" spans="1:19" x14ac:dyDescent="0.25">
      <c r="A56" s="33">
        <v>44762</v>
      </c>
      <c r="B56" s="23">
        <v>394.76998901367188</v>
      </c>
      <c r="C56" s="23">
        <v>67.80999755859375</v>
      </c>
      <c r="D56" s="23">
        <v>68.30999755859375</v>
      </c>
      <c r="E56" s="23">
        <f t="shared" si="7"/>
        <v>95.656070901226215</v>
      </c>
      <c r="F56" s="23">
        <f t="shared" si="8"/>
        <v>95.937691392520435</v>
      </c>
      <c r="G56" s="23">
        <f t="shared" si="9"/>
        <v>97.627464312958196</v>
      </c>
      <c r="H56" s="6">
        <f t="shared" si="14"/>
        <v>0.39789138487540382</v>
      </c>
      <c r="I56" s="6">
        <f t="shared" si="15"/>
        <v>0.39906281462611987</v>
      </c>
      <c r="J56" s="6">
        <f t="shared" si="16"/>
        <v>0.20304580049847637</v>
      </c>
      <c r="K56" s="23">
        <f t="shared" si="17"/>
        <v>38.262428360490532</v>
      </c>
      <c r="L56" s="23">
        <f t="shared" si="18"/>
        <v>38.375076557008171</v>
      </c>
      <c r="M56" s="23">
        <f t="shared" si="19"/>
        <v>19.525492862591651</v>
      </c>
      <c r="N56" s="22">
        <f t="shared" si="12"/>
        <v>96.16299778009035</v>
      </c>
      <c r="O56" s="22"/>
      <c r="P56" s="17">
        <f t="shared" si="20"/>
        <v>6010.187361255641</v>
      </c>
      <c r="Q56" s="17">
        <f t="shared" si="21"/>
        <v>2391.4017725306549</v>
      </c>
      <c r="R56" s="17">
        <f t="shared" si="22"/>
        <v>2398.4422848130084</v>
      </c>
      <c r="S56" s="17">
        <f t="shared" si="23"/>
        <v>1220.343303911977</v>
      </c>
    </row>
    <row r="57" spans="1:19" x14ac:dyDescent="0.25">
      <c r="A57" s="33">
        <v>44763</v>
      </c>
      <c r="B57" s="23">
        <v>398.79000854492188</v>
      </c>
      <c r="C57" s="23">
        <v>68.480003356933594</v>
      </c>
      <c r="D57" s="23">
        <v>68.489997863769531</v>
      </c>
      <c r="E57" s="23">
        <f t="shared" si="7"/>
        <v>96.630155264291233</v>
      </c>
      <c r="F57" s="23">
        <f t="shared" si="8"/>
        <v>96.885616651724064</v>
      </c>
      <c r="G57" s="23">
        <f t="shared" si="9"/>
        <v>97.884717628694261</v>
      </c>
      <c r="H57" s="6">
        <f t="shared" si="14"/>
        <v>0.39854367833823501</v>
      </c>
      <c r="I57" s="6">
        <f t="shared" si="15"/>
        <v>0.39959730927510301</v>
      </c>
      <c r="J57" s="6">
        <f t="shared" si="16"/>
        <v>0.20185901238666198</v>
      </c>
      <c r="K57" s="23">
        <f t="shared" si="17"/>
        <v>38.652062105716539</v>
      </c>
      <c r="L57" s="23">
        <f t="shared" si="18"/>
        <v>38.754246660689617</v>
      </c>
      <c r="M57" s="23">
        <f t="shared" si="19"/>
        <v>19.576943525738866</v>
      </c>
      <c r="N57" s="22">
        <f t="shared" si="12"/>
        <v>96.983252292145025</v>
      </c>
      <c r="O57" s="22"/>
      <c r="P57" s="17">
        <f t="shared" si="20"/>
        <v>6061.4532682590561</v>
      </c>
      <c r="Q57" s="17">
        <f t="shared" si="21"/>
        <v>2415.7538816072802</v>
      </c>
      <c r="R57" s="17">
        <f t="shared" si="22"/>
        <v>2422.140416293099</v>
      </c>
      <c r="S57" s="17">
        <f t="shared" si="23"/>
        <v>1223.5589703586779</v>
      </c>
    </row>
    <row r="58" spans="1:19" x14ac:dyDescent="0.25">
      <c r="A58" s="33">
        <v>44764</v>
      </c>
      <c r="B58" s="23">
        <v>395.08999633789063</v>
      </c>
      <c r="C58" s="23">
        <v>67.610000610351563</v>
      </c>
      <c r="D58" s="23">
        <v>69.430000305175781</v>
      </c>
      <c r="E58" s="23">
        <f t="shared" si="7"/>
        <v>95.733611352998807</v>
      </c>
      <c r="F58" s="23">
        <f t="shared" si="8"/>
        <v>95.654735395016885</v>
      </c>
      <c r="G58" s="23">
        <f t="shared" si="9"/>
        <v>99.22815282240461</v>
      </c>
      <c r="H58" s="6">
        <f t="shared" si="14"/>
        <v>0.39723090788075838</v>
      </c>
      <c r="I58" s="6">
        <f t="shared" si="15"/>
        <v>0.39690362503875165</v>
      </c>
      <c r="J58" s="6">
        <f t="shared" si="16"/>
        <v>0.20586546708049</v>
      </c>
      <c r="K58" s="23">
        <f t="shared" si="17"/>
        <v>38.29344454119957</v>
      </c>
      <c r="L58" s="23">
        <f t="shared" si="18"/>
        <v>38.261894158006747</v>
      </c>
      <c r="M58" s="23">
        <f t="shared" si="19"/>
        <v>19.845630564480935</v>
      </c>
      <c r="N58" s="22">
        <f t="shared" si="12"/>
        <v>96.400969263687244</v>
      </c>
      <c r="O58" s="22"/>
      <c r="P58" s="17">
        <f t="shared" si="20"/>
        <v>6025.0605789804458</v>
      </c>
      <c r="Q58" s="17">
        <f t="shared" si="21"/>
        <v>2393.3402838249694</v>
      </c>
      <c r="R58" s="17">
        <f t="shared" si="22"/>
        <v>2391.3683848754195</v>
      </c>
      <c r="S58" s="17">
        <f t="shared" si="23"/>
        <v>1240.3519102800572</v>
      </c>
    </row>
    <row r="59" spans="1:19" x14ac:dyDescent="0.25">
      <c r="A59" s="33">
        <v>44767</v>
      </c>
      <c r="B59" s="23">
        <v>395.57000732421881</v>
      </c>
      <c r="C59" s="23">
        <v>67.910003662109375</v>
      </c>
      <c r="D59" s="23">
        <v>70.300003051757813</v>
      </c>
      <c r="E59" s="23">
        <f t="shared" si="7"/>
        <v>95.849922030657694</v>
      </c>
      <c r="F59" s="23">
        <f t="shared" si="8"/>
        <v>96.079180185351603</v>
      </c>
      <c r="G59" s="23">
        <f t="shared" si="9"/>
        <v>100.47154566576195</v>
      </c>
      <c r="H59" s="6">
        <f t="shared" si="14"/>
        <v>0.39580439570894332</v>
      </c>
      <c r="I59" s="6">
        <f t="shared" si="15"/>
        <v>0.39675109846526785</v>
      </c>
      <c r="J59" s="6">
        <f t="shared" si="16"/>
        <v>0.20744450582578897</v>
      </c>
      <c r="K59" s="23">
        <f t="shared" si="17"/>
        <v>38.33996881226313</v>
      </c>
      <c r="L59" s="23">
        <f t="shared" si="18"/>
        <v>38.431672074140636</v>
      </c>
      <c r="M59" s="23">
        <f t="shared" si="19"/>
        <v>20.0943091331524</v>
      </c>
      <c r="N59" s="22">
        <f t="shared" si="12"/>
        <v>96.865950019556152</v>
      </c>
      <c r="O59" s="22"/>
      <c r="P59" s="17">
        <f t="shared" si="20"/>
        <v>6054.1218762222534</v>
      </c>
      <c r="Q59" s="17">
        <f t="shared" si="21"/>
        <v>2396.2480507664422</v>
      </c>
      <c r="R59" s="17">
        <f t="shared" si="22"/>
        <v>2401.9795046337872</v>
      </c>
      <c r="S59" s="17">
        <f t="shared" si="23"/>
        <v>1255.8943208220237</v>
      </c>
    </row>
    <row r="60" spans="1:19" x14ac:dyDescent="0.25">
      <c r="A60" s="33">
        <v>44768</v>
      </c>
      <c r="B60" s="23">
        <v>390.8900146484375</v>
      </c>
      <c r="C60" s="23">
        <v>67.30999755859375</v>
      </c>
      <c r="D60" s="23">
        <v>70.720001220703125</v>
      </c>
      <c r="E60" s="23">
        <f t="shared" si="7"/>
        <v>94.715920653475365</v>
      </c>
      <c r="F60" s="23">
        <f t="shared" si="8"/>
        <v>95.230290604682168</v>
      </c>
      <c r="G60" s="23">
        <f t="shared" si="9"/>
        <v>101.07179976787994</v>
      </c>
      <c r="H60" s="6">
        <f t="shared" si="14"/>
        <v>0.39385848786693806</v>
      </c>
      <c r="I60" s="6">
        <f t="shared" si="15"/>
        <v>0.39599739935920575</v>
      </c>
      <c r="J60" s="6">
        <f t="shared" si="16"/>
        <v>0.21014411277385625</v>
      </c>
      <c r="K60" s="23">
        <f t="shared" si="17"/>
        <v>37.886368261390203</v>
      </c>
      <c r="L60" s="23">
        <f t="shared" si="18"/>
        <v>38.092116241872858</v>
      </c>
      <c r="M60" s="23">
        <f t="shared" si="19"/>
        <v>20.214359953576</v>
      </c>
      <c r="N60" s="22">
        <f t="shared" si="12"/>
        <v>96.192844456839055</v>
      </c>
      <c r="O60" s="22"/>
      <c r="P60" s="17">
        <f t="shared" si="20"/>
        <v>6012.0527785524346</v>
      </c>
      <c r="Q60" s="17">
        <f t="shared" si="21"/>
        <v>2367.8980163368842</v>
      </c>
      <c r="R60" s="17">
        <f t="shared" si="22"/>
        <v>2380.7572651170512</v>
      </c>
      <c r="S60" s="17">
        <f t="shared" si="23"/>
        <v>1263.3974970984989</v>
      </c>
    </row>
    <row r="61" spans="1:19" x14ac:dyDescent="0.25">
      <c r="A61" s="33">
        <v>44769</v>
      </c>
      <c r="B61" s="23">
        <v>401.04000854492188</v>
      </c>
      <c r="C61" s="23">
        <v>68.519996643066406</v>
      </c>
      <c r="D61" s="23">
        <v>70.779998779296875</v>
      </c>
      <c r="E61" s="23">
        <f t="shared" si="7"/>
        <v>97.175349087320924</v>
      </c>
      <c r="F61" s="23">
        <f t="shared" si="8"/>
        <v>96.942199215961239</v>
      </c>
      <c r="G61" s="23">
        <f t="shared" si="9"/>
        <v>101.15754723852581</v>
      </c>
      <c r="H61" s="6">
        <f t="shared" si="14"/>
        <v>0.397126316913257</v>
      </c>
      <c r="I61" s="6">
        <f t="shared" si="15"/>
        <v>0.39617350377112232</v>
      </c>
      <c r="J61" s="6">
        <f t="shared" si="16"/>
        <v>0.20670017931562065</v>
      </c>
      <c r="K61" s="23">
        <f t="shared" si="17"/>
        <v>38.870139634928421</v>
      </c>
      <c r="L61" s="23">
        <f t="shared" si="18"/>
        <v>38.77687968638449</v>
      </c>
      <c r="M61" s="23">
        <f t="shared" si="19"/>
        <v>20.231509447705175</v>
      </c>
      <c r="N61" s="22">
        <f t="shared" si="12"/>
        <v>97.878528769018089</v>
      </c>
      <c r="O61" s="22"/>
      <c r="P61" s="17">
        <f t="shared" si="20"/>
        <v>6117.408048063623</v>
      </c>
      <c r="Q61" s="17">
        <f t="shared" si="21"/>
        <v>2429.383727183023</v>
      </c>
      <c r="R61" s="17">
        <f t="shared" si="22"/>
        <v>2423.554980399028</v>
      </c>
      <c r="S61" s="17">
        <f t="shared" si="23"/>
        <v>1264.4693404815723</v>
      </c>
    </row>
    <row r="62" spans="1:19" x14ac:dyDescent="0.25">
      <c r="A62" s="33">
        <v>44770</v>
      </c>
      <c r="B62" s="23">
        <v>406.07000732421881</v>
      </c>
      <c r="C62" s="23">
        <v>68.550003051757813</v>
      </c>
      <c r="D62" s="23">
        <v>73.319999694824219</v>
      </c>
      <c r="E62" s="23">
        <f t="shared" si="7"/>
        <v>98.394159871462989</v>
      </c>
      <c r="F62" s="23">
        <f t="shared" si="8"/>
        <v>96.984652330258243</v>
      </c>
      <c r="G62" s="23">
        <f t="shared" si="9"/>
        <v>104.78767251444646</v>
      </c>
      <c r="H62" s="6">
        <f t="shared" si="14"/>
        <v>0.39711469560275875</v>
      </c>
      <c r="I62" s="6">
        <f t="shared" si="15"/>
        <v>0.39142598238129733</v>
      </c>
      <c r="J62" s="6">
        <f t="shared" si="16"/>
        <v>0.21145932201594397</v>
      </c>
      <c r="K62" s="23">
        <f t="shared" si="17"/>
        <v>39.357663948585248</v>
      </c>
      <c r="L62" s="23">
        <f t="shared" si="18"/>
        <v>38.793860932103286</v>
      </c>
      <c r="M62" s="23">
        <f t="shared" si="19"/>
        <v>20.957534502889299</v>
      </c>
      <c r="N62" s="22">
        <f t="shared" si="12"/>
        <v>99.109059383577829</v>
      </c>
      <c r="O62" s="22"/>
      <c r="P62" s="17">
        <f t="shared" si="20"/>
        <v>6194.3162114736069</v>
      </c>
      <c r="Q62" s="17">
        <f t="shared" si="21"/>
        <v>2459.853996786575</v>
      </c>
      <c r="R62" s="17">
        <f t="shared" si="22"/>
        <v>2424.6163082564526</v>
      </c>
      <c r="S62" s="17">
        <f t="shared" si="23"/>
        <v>1309.84590643058</v>
      </c>
    </row>
    <row r="63" spans="1:19" x14ac:dyDescent="0.25">
      <c r="A63" s="33">
        <v>44771</v>
      </c>
      <c r="B63" s="23">
        <v>411.989990234375</v>
      </c>
      <c r="C63" s="23">
        <v>68</v>
      </c>
      <c r="D63" s="23">
        <v>73.949996948242188</v>
      </c>
      <c r="E63" s="23">
        <f t="shared" si="7"/>
        <v>99.828621255933484</v>
      </c>
      <c r="F63" s="23">
        <f t="shared" si="8"/>
        <v>96.206507146004384</v>
      </c>
      <c r="G63" s="23">
        <f t="shared" si="9"/>
        <v>105.68805366762344</v>
      </c>
      <c r="H63" s="6">
        <f t="shared" si="14"/>
        <v>0.40111282586671987</v>
      </c>
      <c r="I63" s="6">
        <f t="shared" si="15"/>
        <v>0.38655911964532813</v>
      </c>
      <c r="J63" s="6">
        <f t="shared" si="16"/>
        <v>0.21232805448795206</v>
      </c>
      <c r="K63" s="23">
        <f t="shared" si="17"/>
        <v>39.931448502373442</v>
      </c>
      <c r="L63" s="23">
        <f t="shared" si="18"/>
        <v>38.482602858401741</v>
      </c>
      <c r="M63" s="23">
        <f t="shared" si="19"/>
        <v>21.137610733524696</v>
      </c>
      <c r="N63" s="22">
        <f t="shared" si="12"/>
        <v>99.551662094299871</v>
      </c>
      <c r="O63" s="22"/>
      <c r="P63" s="17">
        <f t="shared" si="20"/>
        <v>6221.9788808937355</v>
      </c>
      <c r="Q63" s="17">
        <f t="shared" si="21"/>
        <v>2495.7155313983371</v>
      </c>
      <c r="R63" s="17">
        <f t="shared" si="22"/>
        <v>2405.162678650106</v>
      </c>
      <c r="S63" s="17">
        <f t="shared" si="23"/>
        <v>1321.1006708452924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3"/>
  <sheetViews>
    <sheetView workbookViewId="0">
      <selection activeCell="T43" sqref="T43"/>
    </sheetView>
  </sheetViews>
  <sheetFormatPr defaultRowHeight="15" x14ac:dyDescent="0.25"/>
  <cols>
    <col min="1" max="1" width="10.7109375" style="4" bestFit="1" customWidth="1"/>
    <col min="2" max="9" width="12" bestFit="1" customWidth="1"/>
    <col min="10" max="10" width="8.85546875" bestFit="1" customWidth="1"/>
    <col min="11" max="11" width="9.28515625" bestFit="1" customWidth="1"/>
    <col min="12" max="12" width="10.5703125" bestFit="1" customWidth="1"/>
    <col min="13" max="13" width="8.140625" bestFit="1" customWidth="1"/>
    <col min="14" max="14" width="14.42578125" bestFit="1" customWidth="1"/>
    <col min="15" max="15" width="14.85546875" bestFit="1" customWidth="1"/>
    <col min="16" max="16" width="16.140625" bestFit="1" customWidth="1"/>
    <col min="17" max="17" width="13.7109375" bestFit="1" customWidth="1"/>
    <col min="18" max="18" width="12.140625" style="26" bestFit="1" customWidth="1"/>
    <col min="19" max="19" width="9.5703125" style="26" bestFit="1" customWidth="1"/>
    <col min="20" max="20" width="12.85546875" bestFit="1" customWidth="1"/>
    <col min="21" max="21" width="13.85546875" bestFit="1" customWidth="1"/>
    <col min="22" max="22" width="14.28515625" bestFit="1" customWidth="1"/>
    <col min="23" max="23" width="15.5703125" bestFit="1" customWidth="1"/>
    <col min="24" max="24" width="13.140625" bestFit="1" customWidth="1"/>
  </cols>
  <sheetData>
    <row r="1" spans="1:24" x14ac:dyDescent="0.25">
      <c r="A1" s="33" t="s">
        <v>1</v>
      </c>
      <c r="B1" s="24" t="s">
        <v>27</v>
      </c>
      <c r="C1" s="24" t="s">
        <v>28</v>
      </c>
      <c r="D1" s="24" t="s">
        <v>29</v>
      </c>
      <c r="E1" s="24" t="s">
        <v>30</v>
      </c>
      <c r="F1" s="23" t="str">
        <f>"Cota "&amp; B1</f>
        <v>Cota SLV</v>
      </c>
      <c r="G1" s="23" t="str">
        <f t="shared" ref="G1:I1" si="0">"Cota "&amp; C1</f>
        <v>Cota GSG</v>
      </c>
      <c r="H1" s="23" t="str">
        <f t="shared" si="0"/>
        <v>Cota COPX</v>
      </c>
      <c r="I1" s="23" t="str">
        <f t="shared" si="0"/>
        <v>Cota LIT</v>
      </c>
      <c r="J1" s="23" t="str">
        <f>"Peso "&amp;B1</f>
        <v>Peso SLV</v>
      </c>
      <c r="K1" s="23" t="str">
        <f t="shared" ref="K1:M1" si="1">"Peso "&amp;C1</f>
        <v>Peso GSG</v>
      </c>
      <c r="L1" s="23" t="str">
        <f t="shared" si="1"/>
        <v>Peso COPX</v>
      </c>
      <c r="M1" s="23" t="str">
        <f t="shared" si="1"/>
        <v>Peso LIT</v>
      </c>
      <c r="N1" t="str">
        <f>F1 &amp; "* Peso"</f>
        <v>Cota SLV* Peso</v>
      </c>
      <c r="O1" s="23" t="str">
        <f t="shared" ref="O1:Q1" si="2">G1 &amp; "* Peso"</f>
        <v>Cota GSG* Peso</v>
      </c>
      <c r="P1" s="23" t="str">
        <f t="shared" si="2"/>
        <v>Cota COPX* Peso</v>
      </c>
      <c r="Q1" s="23" t="str">
        <f t="shared" si="2"/>
        <v>Cota LIT* Peso</v>
      </c>
      <c r="R1" s="21" t="s">
        <v>26</v>
      </c>
      <c r="S1" s="21" t="s">
        <v>18</v>
      </c>
      <c r="T1" t="s">
        <v>19</v>
      </c>
      <c r="U1" t="str">
        <f>"Valor "&amp;B1</f>
        <v>Valor SLV</v>
      </c>
      <c r="V1" s="47" t="str">
        <f>"Valor "&amp;C1</f>
        <v>Valor GSG</v>
      </c>
      <c r="W1" s="47" t="str">
        <f>"Valor "&amp;D1</f>
        <v>Valor COPX</v>
      </c>
      <c r="X1" s="47" t="str">
        <f>"Valor "&amp;E1</f>
        <v>Valor LIT</v>
      </c>
    </row>
    <row r="2" spans="1:24" x14ac:dyDescent="0.25">
      <c r="A2" s="33">
        <v>44683</v>
      </c>
      <c r="B2" s="23">
        <v>20.870000839233398</v>
      </c>
      <c r="C2" s="23">
        <v>24.059999465942379</v>
      </c>
      <c r="D2" s="23">
        <v>38.64007568359375</v>
      </c>
      <c r="E2" s="23">
        <v>65.60595703125</v>
      </c>
      <c r="F2" s="23">
        <f>B2/B$2*100</f>
        <v>100</v>
      </c>
      <c r="G2" s="23">
        <f t="shared" ref="G2:I2" si="3">C2/C$2*100</f>
        <v>100</v>
      </c>
      <c r="H2" s="23">
        <f t="shared" si="3"/>
        <v>100</v>
      </c>
      <c r="I2" s="23">
        <f t="shared" si="3"/>
        <v>100</v>
      </c>
      <c r="J2" s="3">
        <v>0.2857142857142857</v>
      </c>
      <c r="K2" s="3">
        <v>0.42857142857142855</v>
      </c>
      <c r="L2" s="3">
        <v>0.14285714285714285</v>
      </c>
      <c r="M2" s="3">
        <v>0.14285714285714285</v>
      </c>
      <c r="N2">
        <f>F2*J2</f>
        <v>28.571428571428569</v>
      </c>
      <c r="O2" s="23">
        <f t="shared" ref="O2:Q2" si="4">G2*K2</f>
        <v>42.857142857142854</v>
      </c>
      <c r="P2" s="23">
        <f t="shared" si="4"/>
        <v>14.285714285714285</v>
      </c>
      <c r="Q2" s="23">
        <f t="shared" si="4"/>
        <v>14.285714285714285</v>
      </c>
      <c r="R2" s="22">
        <f>SUM(N2:Q2)</f>
        <v>99.999999999999972</v>
      </c>
      <c r="S2" s="22">
        <v>99.999999999999972</v>
      </c>
      <c r="T2" s="17">
        <f>5%*50000</f>
        <v>2500</v>
      </c>
      <c r="U2" s="17">
        <f>$T2*J2</f>
        <v>714.28571428571422</v>
      </c>
      <c r="V2" s="17">
        <f>$T2*K2</f>
        <v>1071.4285714285713</v>
      </c>
      <c r="W2" s="17">
        <f>$T2*L2</f>
        <v>357.14285714285711</v>
      </c>
      <c r="X2" s="17">
        <f>$T2*M2</f>
        <v>357.14285714285711</v>
      </c>
    </row>
    <row r="3" spans="1:24" x14ac:dyDescent="0.25">
      <c r="A3" s="33">
        <v>44684</v>
      </c>
      <c r="B3" s="23">
        <v>20.829999923706051</v>
      </c>
      <c r="C3" s="23">
        <v>23.559999465942379</v>
      </c>
      <c r="D3" s="23">
        <v>39.06060791015625</v>
      </c>
      <c r="E3" s="23">
        <v>66.625114440917969</v>
      </c>
      <c r="F3" s="23">
        <f t="shared" ref="F3:F6" si="5">B3/B$2*100</f>
        <v>99.808332947202615</v>
      </c>
      <c r="G3" s="23">
        <f t="shared" ref="G3:G6" si="6">C3/C$2*100</f>
        <v>97.921861965509336</v>
      </c>
      <c r="H3" s="23">
        <f t="shared" ref="H3:H6" si="7">D3/D$2*100</f>
        <v>101.08833178797592</v>
      </c>
      <c r="I3" s="23">
        <f t="shared" ref="I3:I6" si="8">E3/E$2*100</f>
        <v>101.55345254575361</v>
      </c>
      <c r="J3" s="6">
        <f>N3/$R3</f>
        <v>0.28679565005518359</v>
      </c>
      <c r="K3" s="6">
        <f t="shared" ref="K3:M3" si="9">O3/$R3</f>
        <v>0.42206241544783746</v>
      </c>
      <c r="L3" s="6">
        <f t="shared" si="9"/>
        <v>0.14523684031203529</v>
      </c>
      <c r="M3" s="6">
        <f t="shared" si="9"/>
        <v>0.14590509418494377</v>
      </c>
      <c r="N3">
        <f>N2*(B3/B2)</f>
        <v>28.516666556343601</v>
      </c>
      <c r="O3" s="23">
        <f t="shared" ref="O3:Q3" si="10">O2*(C3/C2)</f>
        <v>41.966512270932569</v>
      </c>
      <c r="P3" s="23">
        <f t="shared" si="10"/>
        <v>14.441190255425131</v>
      </c>
      <c r="Q3" s="23">
        <f t="shared" si="10"/>
        <v>14.507636077964801</v>
      </c>
      <c r="R3" s="22">
        <f t="shared" ref="R3:R63" si="11">SUM(N3:Q3)</f>
        <v>99.432005160666094</v>
      </c>
      <c r="S3" s="22">
        <v>99.432005240276368</v>
      </c>
      <c r="T3" s="17">
        <f>SUM(U3:X3)</f>
        <v>2485.8001290166526</v>
      </c>
      <c r="U3" s="17">
        <f>U2*(B3/B2)</f>
        <v>712.91666390859007</v>
      </c>
      <c r="V3" s="17">
        <f>V2*(C3/C2)</f>
        <v>1049.1628067733143</v>
      </c>
      <c r="W3" s="17">
        <f>W2*(D3/D2)</f>
        <v>361.02975638562822</v>
      </c>
      <c r="X3" s="17">
        <f>X2*(E3/E2)</f>
        <v>362.69090194912002</v>
      </c>
    </row>
    <row r="4" spans="1:24" x14ac:dyDescent="0.25">
      <c r="A4" s="33">
        <v>44685</v>
      </c>
      <c r="B4" s="23">
        <v>21.280000686645511</v>
      </c>
      <c r="C4" s="23">
        <v>24.430000305175781</v>
      </c>
      <c r="D4" s="23">
        <v>39.90167236328125</v>
      </c>
      <c r="E4" s="23">
        <v>68.843284606933594</v>
      </c>
      <c r="F4" s="23">
        <f t="shared" si="5"/>
        <v>101.96454159523249</v>
      </c>
      <c r="G4" s="23">
        <f t="shared" si="6"/>
        <v>101.5378256336088</v>
      </c>
      <c r="H4" s="23">
        <f t="shared" si="7"/>
        <v>103.26499536392772</v>
      </c>
      <c r="I4" s="23">
        <f t="shared" si="8"/>
        <v>104.93450247839775</v>
      </c>
      <c r="J4" s="6">
        <f t="shared" ref="J4:J63" si="12">N4/$R4</f>
        <v>0.28452227817968018</v>
      </c>
      <c r="K4" s="6">
        <f t="shared" ref="K4:K63" si="13">O4/$R4</f>
        <v>0.42499735229579488</v>
      </c>
      <c r="L4" s="6">
        <f t="shared" ref="L4:L63" si="14">P4/$R4</f>
        <v>0.14407553487462837</v>
      </c>
      <c r="M4" s="6">
        <f t="shared" ref="M4:M63" si="15">Q4/$R4</f>
        <v>0.14640483464989654</v>
      </c>
      <c r="N4" s="23">
        <f t="shared" ref="N4:N63" si="16">N3*(B4/B3)</f>
        <v>29.132726170066423</v>
      </c>
      <c r="O4" s="23">
        <f t="shared" ref="O4:O63" si="17">O3*(C4/C3)</f>
        <v>43.516210985832338</v>
      </c>
      <c r="P4" s="23">
        <f t="shared" ref="P4:P63" si="18">P3*(D4/D3)</f>
        <v>14.752142194846817</v>
      </c>
      <c r="Q4" s="23">
        <f t="shared" ref="Q4:Q63" si="19">Q3*(E4/E3)</f>
        <v>14.990643211199677</v>
      </c>
      <c r="R4" s="22">
        <f t="shared" si="11"/>
        <v>102.39172256194526</v>
      </c>
      <c r="S4" s="22">
        <v>102.3917237628404</v>
      </c>
      <c r="T4" s="17">
        <f t="shared" ref="T4:T63" si="20">SUM(U4:X4)</f>
        <v>2559.7930640486315</v>
      </c>
      <c r="U4" s="17">
        <f t="shared" ref="U4:U63" si="21">U3*(B4/B3)</f>
        <v>728.31815425166064</v>
      </c>
      <c r="V4" s="17">
        <f t="shared" ref="V4:V63" si="22">V3*(C4/C3)</f>
        <v>1087.9052746458085</v>
      </c>
      <c r="W4" s="17">
        <f t="shared" ref="W4:W63" si="23">W3*(D4/D3)</f>
        <v>368.80355487117038</v>
      </c>
      <c r="X4" s="17">
        <f t="shared" ref="X4:X63" si="24">X3*(E4/E3)</f>
        <v>374.76608027999191</v>
      </c>
    </row>
    <row r="5" spans="1:24" x14ac:dyDescent="0.25">
      <c r="A5" s="33">
        <v>44686</v>
      </c>
      <c r="B5" s="23">
        <v>20.780000686645511</v>
      </c>
      <c r="C5" s="23">
        <v>24.329999923706051</v>
      </c>
      <c r="D5" s="23">
        <v>37.838130950927727</v>
      </c>
      <c r="E5" s="23">
        <v>66.984817504882813</v>
      </c>
      <c r="F5" s="23">
        <f t="shared" si="5"/>
        <v>99.568758270394042</v>
      </c>
      <c r="G5" s="23">
        <f t="shared" si="6"/>
        <v>101.12219644121716</v>
      </c>
      <c r="H5" s="23">
        <f t="shared" si="7"/>
        <v>97.924577738323322</v>
      </c>
      <c r="I5" s="23">
        <f t="shared" si="8"/>
        <v>102.1017305989089</v>
      </c>
      <c r="J5" s="6">
        <f t="shared" si="12"/>
        <v>0.28345750235892653</v>
      </c>
      <c r="K5" s="6">
        <f t="shared" si="13"/>
        <v>0.43181986600307609</v>
      </c>
      <c r="L5" s="6">
        <f t="shared" si="14"/>
        <v>0.13938838199567627</v>
      </c>
      <c r="M5" s="6">
        <f t="shared" si="15"/>
        <v>0.14533424964232095</v>
      </c>
      <c r="N5" s="23">
        <f t="shared" si="16"/>
        <v>28.448216648684006</v>
      </c>
      <c r="O5" s="23">
        <f t="shared" si="17"/>
        <v>43.338084189093067</v>
      </c>
      <c r="P5" s="23">
        <f t="shared" si="18"/>
        <v>13.989225391189045</v>
      </c>
      <c r="Q5" s="23">
        <f t="shared" si="19"/>
        <v>14.585961514129844</v>
      </c>
      <c r="R5" s="22">
        <f t="shared" si="11"/>
        <v>100.36148774309598</v>
      </c>
      <c r="S5" s="22">
        <v>100.3614877888548</v>
      </c>
      <c r="T5" s="17">
        <f t="shared" si="20"/>
        <v>2509.0371935773992</v>
      </c>
      <c r="U5" s="17">
        <f t="shared" si="21"/>
        <v>711.20541621710026</v>
      </c>
      <c r="V5" s="17">
        <f t="shared" si="22"/>
        <v>1083.4521047273267</v>
      </c>
      <c r="W5" s="17">
        <f t="shared" si="23"/>
        <v>349.73063477972607</v>
      </c>
      <c r="X5" s="17">
        <f t="shared" si="24"/>
        <v>364.64903785324606</v>
      </c>
    </row>
    <row r="6" spans="1:24" x14ac:dyDescent="0.25">
      <c r="A6" s="33">
        <v>44687</v>
      </c>
      <c r="B6" s="23">
        <v>20.659999847412109</v>
      </c>
      <c r="C6" s="23">
        <v>24.370000839233398</v>
      </c>
      <c r="D6" s="23">
        <v>37.143764495849609</v>
      </c>
      <c r="E6" s="23">
        <v>66.884902954101563</v>
      </c>
      <c r="F6" s="23">
        <f t="shared" si="5"/>
        <v>98.993766251190038</v>
      </c>
      <c r="G6" s="23">
        <f t="shared" si="6"/>
        <v>101.28845128916082</v>
      </c>
      <c r="H6" s="23">
        <f t="shared" si="7"/>
        <v>96.127566622806953</v>
      </c>
      <c r="I6" s="23">
        <f t="shared" si="8"/>
        <v>101.94943566213411</v>
      </c>
      <c r="J6" s="6">
        <f t="shared" si="12"/>
        <v>0.28286766390687018</v>
      </c>
      <c r="K6" s="6">
        <f t="shared" si="13"/>
        <v>0.434136845408162</v>
      </c>
      <c r="L6" s="6">
        <f t="shared" si="14"/>
        <v>0.1373388509062739</v>
      </c>
      <c r="M6" s="6">
        <f t="shared" si="15"/>
        <v>0.14565663977869397</v>
      </c>
      <c r="N6" s="23">
        <f t="shared" si="16"/>
        <v>28.283933214625719</v>
      </c>
      <c r="O6" s="23">
        <f t="shared" si="17"/>
        <v>43.409336266783207</v>
      </c>
      <c r="P6" s="23">
        <f t="shared" si="18"/>
        <v>13.73250951754385</v>
      </c>
      <c r="Q6" s="23">
        <f t="shared" si="19"/>
        <v>14.564205094590585</v>
      </c>
      <c r="R6" s="22">
        <f t="shared" si="11"/>
        <v>99.989984093543356</v>
      </c>
      <c r="S6" s="22">
        <v>99.989983780069608</v>
      </c>
      <c r="T6" s="17">
        <f t="shared" si="20"/>
        <v>2499.7496023385838</v>
      </c>
      <c r="U6" s="17">
        <f t="shared" si="21"/>
        <v>707.09833036564305</v>
      </c>
      <c r="V6" s="17">
        <f t="shared" si="22"/>
        <v>1085.2334066695803</v>
      </c>
      <c r="W6" s="17">
        <f t="shared" si="23"/>
        <v>343.31273793859617</v>
      </c>
      <c r="X6" s="17">
        <f t="shared" si="24"/>
        <v>364.1051273647646</v>
      </c>
    </row>
    <row r="7" spans="1:24" x14ac:dyDescent="0.25">
      <c r="A7" s="33">
        <v>44690</v>
      </c>
      <c r="B7" s="23">
        <v>20.030000686645511</v>
      </c>
      <c r="C7" s="23">
        <v>22.969999313354489</v>
      </c>
      <c r="D7" s="23">
        <v>34.913967132568359</v>
      </c>
      <c r="E7" s="23">
        <v>63.018085479736328</v>
      </c>
      <c r="F7" s="23">
        <f t="shared" ref="F7:F63" si="25">B7/B$2*100</f>
        <v>95.975083283136371</v>
      </c>
      <c r="G7" s="23">
        <f t="shared" ref="G7:G63" si="26">C7/C$2*100</f>
        <v>95.469658450612954</v>
      </c>
      <c r="H7" s="23">
        <f t="shared" ref="H7:H63" si="27">D7/D$2*100</f>
        <v>90.35688081582235</v>
      </c>
      <c r="I7" s="23">
        <f t="shared" ref="I7:I63" si="28">E7/E$2*100</f>
        <v>96.055432054316356</v>
      </c>
      <c r="J7" s="6">
        <f t="shared" si="12"/>
        <v>0.28874610241412152</v>
      </c>
      <c r="K7" s="6">
        <f t="shared" si="13"/>
        <v>0.4308382577032715</v>
      </c>
      <c r="L7" s="6">
        <f t="shared" si="14"/>
        <v>0.13592172191660026</v>
      </c>
      <c r="M7" s="6">
        <f t="shared" si="15"/>
        <v>0.14449391796600669</v>
      </c>
      <c r="N7" s="23">
        <f t="shared" si="16"/>
        <v>27.421452366610382</v>
      </c>
      <c r="O7" s="23">
        <f t="shared" si="17"/>
        <v>40.915567907405553</v>
      </c>
      <c r="P7" s="23">
        <f t="shared" si="18"/>
        <v>12.908125830831764</v>
      </c>
      <c r="Q7" s="23">
        <f t="shared" si="19"/>
        <v>13.72220457918805</v>
      </c>
      <c r="R7" s="22">
        <f t="shared" si="11"/>
        <v>94.96735068403575</v>
      </c>
      <c r="S7" s="22">
        <v>94.967350091967319</v>
      </c>
      <c r="T7" s="17">
        <f t="shared" si="20"/>
        <v>2374.1837671008939</v>
      </c>
      <c r="U7" s="17">
        <f t="shared" si="21"/>
        <v>685.53630916525969</v>
      </c>
      <c r="V7" s="17">
        <f t="shared" si="22"/>
        <v>1022.8891976851388</v>
      </c>
      <c r="W7" s="17">
        <f t="shared" si="23"/>
        <v>322.70314577079404</v>
      </c>
      <c r="X7" s="17">
        <f t="shared" si="24"/>
        <v>343.05511447970122</v>
      </c>
    </row>
    <row r="8" spans="1:24" x14ac:dyDescent="0.25">
      <c r="A8" s="33">
        <v>44691</v>
      </c>
      <c r="B8" s="23">
        <v>19.54999923706055</v>
      </c>
      <c r="C8" s="23">
        <v>22.85000038146973</v>
      </c>
      <c r="D8" s="23">
        <v>34.424976348876953</v>
      </c>
      <c r="E8" s="23">
        <v>64.227088928222656</v>
      </c>
      <c r="F8" s="23">
        <f t="shared" si="25"/>
        <v>93.675124345508493</v>
      </c>
      <c r="G8" s="23">
        <f t="shared" si="26"/>
        <v>94.97090976171701</v>
      </c>
      <c r="H8" s="23">
        <f t="shared" si="27"/>
        <v>89.091379195961323</v>
      </c>
      <c r="I8" s="23">
        <f t="shared" si="28"/>
        <v>97.898257771972524</v>
      </c>
      <c r="J8" s="6">
        <f t="shared" si="12"/>
        <v>0.28418582565182909</v>
      </c>
      <c r="K8" s="6">
        <f t="shared" si="13"/>
        <v>0.43217534951955994</v>
      </c>
      <c r="L8" s="6">
        <f t="shared" si="14"/>
        <v>0.13513997089494351</v>
      </c>
      <c r="M8" s="6">
        <f t="shared" si="15"/>
        <v>0.14849885393366752</v>
      </c>
      <c r="N8" s="23">
        <f t="shared" si="16"/>
        <v>26.764321241573846</v>
      </c>
      <c r="O8" s="23">
        <f t="shared" si="17"/>
        <v>40.701818469307291</v>
      </c>
      <c r="P8" s="23">
        <f t="shared" si="18"/>
        <v>12.727339885137331</v>
      </c>
      <c r="Q8" s="23">
        <f t="shared" si="19"/>
        <v>13.985465395996075</v>
      </c>
      <c r="R8" s="22">
        <f t="shared" si="11"/>
        <v>94.178944992014536</v>
      </c>
      <c r="S8" s="22">
        <v>94.178944204199539</v>
      </c>
      <c r="T8" s="17">
        <f t="shared" si="20"/>
        <v>2354.4736248003637</v>
      </c>
      <c r="U8" s="17">
        <f t="shared" si="21"/>
        <v>669.10803103934632</v>
      </c>
      <c r="V8" s="17">
        <f t="shared" si="22"/>
        <v>1017.5454617326824</v>
      </c>
      <c r="W8" s="17">
        <f t="shared" si="23"/>
        <v>318.1834971284332</v>
      </c>
      <c r="X8" s="17">
        <f t="shared" si="24"/>
        <v>349.63663489990182</v>
      </c>
    </row>
    <row r="9" spans="1:24" x14ac:dyDescent="0.25">
      <c r="A9" s="33">
        <v>44692</v>
      </c>
      <c r="B9" s="23">
        <v>19.870000839233398</v>
      </c>
      <c r="C9" s="23">
        <v>23.579999923706051</v>
      </c>
      <c r="D9" s="23">
        <v>34.728145599365227</v>
      </c>
      <c r="E9" s="23">
        <v>64.626762390136719</v>
      </c>
      <c r="F9" s="23">
        <f t="shared" si="25"/>
        <v>95.208433350323091</v>
      </c>
      <c r="G9" s="23">
        <f t="shared" si="26"/>
        <v>98.004989389481153</v>
      </c>
      <c r="H9" s="23">
        <f t="shared" si="27"/>
        <v>89.875977168726166</v>
      </c>
      <c r="I9" s="23">
        <f t="shared" si="28"/>
        <v>98.507460777308893</v>
      </c>
      <c r="J9" s="6">
        <f t="shared" si="12"/>
        <v>0.28301507768086681</v>
      </c>
      <c r="K9" s="6">
        <f t="shared" si="13"/>
        <v>0.43699211365737317</v>
      </c>
      <c r="L9" s="6">
        <f t="shared" si="14"/>
        <v>0.13358195154024419</v>
      </c>
      <c r="M9" s="6">
        <f t="shared" si="15"/>
        <v>0.14641085712151578</v>
      </c>
      <c r="N9" s="23">
        <f t="shared" si="16"/>
        <v>27.202409528663729</v>
      </c>
      <c r="O9" s="23">
        <f t="shared" si="17"/>
        <v>42.002138309777642</v>
      </c>
      <c r="P9" s="23">
        <f t="shared" si="18"/>
        <v>12.839425309818022</v>
      </c>
      <c r="Q9" s="23">
        <f t="shared" si="19"/>
        <v>14.072494396758412</v>
      </c>
      <c r="R9" s="22">
        <f t="shared" si="11"/>
        <v>96.116467545017812</v>
      </c>
      <c r="S9" s="22">
        <v>96.116467551510709</v>
      </c>
      <c r="T9" s="17">
        <f t="shared" si="20"/>
        <v>2402.9116886254455</v>
      </c>
      <c r="U9" s="17">
        <f t="shared" si="21"/>
        <v>680.06023821659346</v>
      </c>
      <c r="V9" s="17">
        <f t="shared" si="22"/>
        <v>1050.0534577444412</v>
      </c>
      <c r="W9" s="17">
        <f t="shared" si="23"/>
        <v>320.98563274545052</v>
      </c>
      <c r="X9" s="17">
        <f t="shared" si="24"/>
        <v>351.81235991896028</v>
      </c>
    </row>
    <row r="10" spans="1:24" x14ac:dyDescent="0.25">
      <c r="A10" s="33">
        <v>44693</v>
      </c>
      <c r="B10" s="23">
        <v>19.120000839233398</v>
      </c>
      <c r="C10" s="23">
        <v>23.729999542236332</v>
      </c>
      <c r="D10" s="23">
        <v>33.603469848632813</v>
      </c>
      <c r="E10" s="23">
        <v>64.127174377441406</v>
      </c>
      <c r="F10" s="23">
        <f t="shared" si="25"/>
        <v>91.614758363065391</v>
      </c>
      <c r="G10" s="23">
        <f t="shared" si="26"/>
        <v>98.628429214334886</v>
      </c>
      <c r="H10" s="23">
        <f t="shared" si="27"/>
        <v>86.965331340954293</v>
      </c>
      <c r="I10" s="23">
        <f t="shared" si="28"/>
        <v>97.745962835197702</v>
      </c>
      <c r="J10" s="6">
        <f t="shared" si="12"/>
        <v>0.2760203570297417</v>
      </c>
      <c r="K10" s="6">
        <f t="shared" si="13"/>
        <v>0.44572710878859617</v>
      </c>
      <c r="L10" s="6">
        <f t="shared" si="14"/>
        <v>0.13100619504344682</v>
      </c>
      <c r="M10" s="6">
        <f t="shared" si="15"/>
        <v>0.14724633913821528</v>
      </c>
      <c r="N10" s="23">
        <f t="shared" si="16"/>
        <v>26.175645246590104</v>
      </c>
      <c r="O10" s="23">
        <f t="shared" si="17"/>
        <v>42.269326806143525</v>
      </c>
      <c r="P10" s="23">
        <f t="shared" si="18"/>
        <v>12.423618762993469</v>
      </c>
      <c r="Q10" s="23">
        <f t="shared" si="19"/>
        <v>13.963708976456816</v>
      </c>
      <c r="R10" s="22">
        <f t="shared" si="11"/>
        <v>94.832299792183917</v>
      </c>
      <c r="S10" s="22">
        <v>94.832299130414896</v>
      </c>
      <c r="T10" s="17">
        <f t="shared" si="20"/>
        <v>2370.8074948045983</v>
      </c>
      <c r="U10" s="17">
        <f t="shared" si="21"/>
        <v>654.39113116475278</v>
      </c>
      <c r="V10" s="17">
        <f t="shared" si="22"/>
        <v>1056.7331701535884</v>
      </c>
      <c r="W10" s="17">
        <f t="shared" si="23"/>
        <v>310.59046907483668</v>
      </c>
      <c r="X10" s="17">
        <f t="shared" si="24"/>
        <v>349.09272441142036</v>
      </c>
    </row>
    <row r="11" spans="1:24" x14ac:dyDescent="0.25">
      <c r="A11" s="33">
        <v>44694</v>
      </c>
      <c r="B11" s="23">
        <v>19.420000076293949</v>
      </c>
      <c r="C11" s="23">
        <v>24.170000076293949</v>
      </c>
      <c r="D11" s="23">
        <v>34.679248809814453</v>
      </c>
      <c r="E11" s="23">
        <v>67.484405517578125</v>
      </c>
      <c r="F11" s="23">
        <f t="shared" si="25"/>
        <v>93.052224702293245</v>
      </c>
      <c r="G11" s="23">
        <f t="shared" si="26"/>
        <v>100.45719290437758</v>
      </c>
      <c r="H11" s="23">
        <f t="shared" si="27"/>
        <v>89.749432930171437</v>
      </c>
      <c r="I11" s="23">
        <f t="shared" si="28"/>
        <v>102.86322854102008</v>
      </c>
      <c r="J11" s="6">
        <f t="shared" si="12"/>
        <v>0.27364732314116258</v>
      </c>
      <c r="K11" s="6">
        <f t="shared" si="13"/>
        <v>0.44313570174987199</v>
      </c>
      <c r="L11" s="6">
        <f t="shared" si="14"/>
        <v>0.13196724824878614</v>
      </c>
      <c r="M11" s="6">
        <f t="shared" si="15"/>
        <v>0.15124972686017943</v>
      </c>
      <c r="N11" s="23">
        <f t="shared" si="16"/>
        <v>26.586349914940918</v>
      </c>
      <c r="O11" s="23">
        <f t="shared" si="17"/>
        <v>43.053082673304679</v>
      </c>
      <c r="P11" s="23">
        <f t="shared" si="18"/>
        <v>12.821347561453059</v>
      </c>
      <c r="Q11" s="23">
        <f t="shared" si="19"/>
        <v>14.694746934431441</v>
      </c>
      <c r="R11" s="22">
        <f t="shared" si="11"/>
        <v>97.155527084130085</v>
      </c>
      <c r="S11" s="22">
        <v>97.155527234374588</v>
      </c>
      <c r="T11" s="17">
        <f t="shared" si="20"/>
        <v>2428.8881771032529</v>
      </c>
      <c r="U11" s="17">
        <f t="shared" si="21"/>
        <v>664.65874787352311</v>
      </c>
      <c r="V11" s="17">
        <f t="shared" si="22"/>
        <v>1076.3270668326172</v>
      </c>
      <c r="W11" s="17">
        <f t="shared" si="23"/>
        <v>320.53368903632645</v>
      </c>
      <c r="X11" s="17">
        <f t="shared" si="24"/>
        <v>367.36867336078598</v>
      </c>
    </row>
    <row r="12" spans="1:24" x14ac:dyDescent="0.25">
      <c r="A12" s="33">
        <v>44697</v>
      </c>
      <c r="B12" s="23">
        <v>19.930000305175781</v>
      </c>
      <c r="C12" s="23">
        <v>24.75</v>
      </c>
      <c r="D12" s="23">
        <v>35.305156707763672</v>
      </c>
      <c r="E12" s="23">
        <v>66.595138549804688</v>
      </c>
      <c r="F12" s="23">
        <f t="shared" si="25"/>
        <v>95.495924790331031</v>
      </c>
      <c r="G12" s="23">
        <f t="shared" si="26"/>
        <v>102.86783270728803</v>
      </c>
      <c r="H12" s="23">
        <f t="shared" si="27"/>
        <v>91.369274213802697</v>
      </c>
      <c r="I12" s="23">
        <f t="shared" si="28"/>
        <v>101.50776173889744</v>
      </c>
      <c r="J12" s="6">
        <f t="shared" si="12"/>
        <v>0.27581150395126025</v>
      </c>
      <c r="K12" s="6">
        <f t="shared" si="13"/>
        <v>0.44565459274042923</v>
      </c>
      <c r="L12" s="6">
        <f t="shared" si="14"/>
        <v>0.13194645211915682</v>
      </c>
      <c r="M12" s="6">
        <f t="shared" si="15"/>
        <v>0.14658745118915381</v>
      </c>
      <c r="N12" s="23">
        <f t="shared" si="16"/>
        <v>27.284549940094571</v>
      </c>
      <c r="O12" s="23">
        <f t="shared" si="17"/>
        <v>44.086214017409155</v>
      </c>
      <c r="P12" s="23">
        <f t="shared" si="18"/>
        <v>13.052753459114669</v>
      </c>
      <c r="Q12" s="23">
        <f t="shared" si="19"/>
        <v>14.501108819842493</v>
      </c>
      <c r="R12" s="22">
        <f t="shared" si="11"/>
        <v>98.924626236460881</v>
      </c>
      <c r="S12" s="22">
        <v>98.924626467449627</v>
      </c>
      <c r="T12" s="17">
        <f t="shared" si="20"/>
        <v>2473.1156559115225</v>
      </c>
      <c r="U12" s="17">
        <f t="shared" si="21"/>
        <v>682.1137485023645</v>
      </c>
      <c r="V12" s="17">
        <f t="shared" si="22"/>
        <v>1102.1553504352291</v>
      </c>
      <c r="W12" s="17">
        <f t="shared" si="23"/>
        <v>326.31883647786668</v>
      </c>
      <c r="X12" s="17">
        <f t="shared" si="24"/>
        <v>362.52772049606227</v>
      </c>
    </row>
    <row r="13" spans="1:24" x14ac:dyDescent="0.25">
      <c r="A13" s="33">
        <v>44698</v>
      </c>
      <c r="B13" s="23">
        <v>19.920000076293949</v>
      </c>
      <c r="C13" s="23">
        <v>24.45999908447266</v>
      </c>
      <c r="D13" s="23">
        <v>36.977508544921882</v>
      </c>
      <c r="E13" s="23">
        <v>70.282096862792969</v>
      </c>
      <c r="F13" s="23">
        <f t="shared" si="25"/>
        <v>95.448008027131706</v>
      </c>
      <c r="G13" s="23">
        <f t="shared" si="26"/>
        <v>101.66250884209906</v>
      </c>
      <c r="H13" s="23">
        <f t="shared" si="27"/>
        <v>95.697298441426753</v>
      </c>
      <c r="I13" s="23">
        <f t="shared" si="28"/>
        <v>107.12761469101896</v>
      </c>
      <c r="J13" s="6">
        <f t="shared" si="12"/>
        <v>0.27321268905993268</v>
      </c>
      <c r="K13" s="6">
        <f t="shared" si="13"/>
        <v>0.43650183997711689</v>
      </c>
      <c r="L13" s="6">
        <f t="shared" si="14"/>
        <v>0.13696313198867924</v>
      </c>
      <c r="M13" s="6">
        <f t="shared" si="15"/>
        <v>0.153322338974271</v>
      </c>
      <c r="N13" s="23">
        <f t="shared" si="16"/>
        <v>27.270859436323335</v>
      </c>
      <c r="O13" s="23">
        <f t="shared" si="17"/>
        <v>43.569646646613883</v>
      </c>
      <c r="P13" s="23">
        <f t="shared" si="18"/>
        <v>13.671042634489533</v>
      </c>
      <c r="Q13" s="23">
        <f t="shared" si="19"/>
        <v>15.303944955859855</v>
      </c>
      <c r="R13" s="22">
        <f t="shared" si="11"/>
        <v>99.815493673286625</v>
      </c>
      <c r="S13" s="22">
        <v>99.815493937801818</v>
      </c>
      <c r="T13" s="17">
        <f t="shared" si="20"/>
        <v>2495.3873418321655</v>
      </c>
      <c r="U13" s="17">
        <f t="shared" si="21"/>
        <v>681.7714859080836</v>
      </c>
      <c r="V13" s="17">
        <f t="shared" si="22"/>
        <v>1089.2411661653473</v>
      </c>
      <c r="W13" s="17">
        <f t="shared" si="23"/>
        <v>341.77606586223828</v>
      </c>
      <c r="X13" s="17">
        <f t="shared" si="24"/>
        <v>382.59862389649629</v>
      </c>
    </row>
    <row r="14" spans="1:24" x14ac:dyDescent="0.25">
      <c r="A14" s="33">
        <v>44699</v>
      </c>
      <c r="B14" s="23">
        <v>19.729999542236332</v>
      </c>
      <c r="C14" s="23">
        <v>23.930000305175781</v>
      </c>
      <c r="D14" s="23">
        <v>35.813709259033203</v>
      </c>
      <c r="E14" s="23">
        <v>69.003150939941406</v>
      </c>
      <c r="F14" s="23">
        <f t="shared" si="25"/>
        <v>94.537607804720423</v>
      </c>
      <c r="G14" s="23">
        <f t="shared" si="26"/>
        <v>99.459687599118126</v>
      </c>
      <c r="H14" s="23">
        <f t="shared" si="27"/>
        <v>92.685401426994105</v>
      </c>
      <c r="I14" s="23">
        <f t="shared" si="28"/>
        <v>105.17817902888487</v>
      </c>
      <c r="J14" s="6">
        <f t="shared" si="12"/>
        <v>0.27589419006710608</v>
      </c>
      <c r="K14" s="6">
        <f t="shared" si="13"/>
        <v>0.43538784074959352</v>
      </c>
      <c r="L14" s="6">
        <f t="shared" si="14"/>
        <v>0.13524439824289861</v>
      </c>
      <c r="M14" s="6">
        <f t="shared" si="15"/>
        <v>0.15347357094040179</v>
      </c>
      <c r="N14" s="23">
        <f t="shared" si="16"/>
        <v>27.010745087062968</v>
      </c>
      <c r="O14" s="23">
        <f t="shared" si="17"/>
        <v>42.625580399622052</v>
      </c>
      <c r="P14" s="23">
        <f t="shared" si="18"/>
        <v>13.240771632427725</v>
      </c>
      <c r="Q14" s="23">
        <f t="shared" si="19"/>
        <v>15.025454146983554</v>
      </c>
      <c r="R14" s="22">
        <f t="shared" si="11"/>
        <v>97.902551266096296</v>
      </c>
      <c r="S14" s="22">
        <v>97.902550976846172</v>
      </c>
      <c r="T14" s="17">
        <f t="shared" si="20"/>
        <v>2447.5637816524081</v>
      </c>
      <c r="U14" s="17">
        <f t="shared" si="21"/>
        <v>675.26862717657446</v>
      </c>
      <c r="V14" s="17">
        <f t="shared" si="22"/>
        <v>1065.6395099905515</v>
      </c>
      <c r="W14" s="17">
        <f t="shared" si="23"/>
        <v>331.01929081069312</v>
      </c>
      <c r="X14" s="17">
        <f t="shared" si="24"/>
        <v>375.6363536745888</v>
      </c>
    </row>
    <row r="15" spans="1:24" x14ac:dyDescent="0.25">
      <c r="A15" s="33">
        <v>44700</v>
      </c>
      <c r="B15" s="23">
        <v>20.270000457763668</v>
      </c>
      <c r="C15" s="23">
        <v>24.29999923706055</v>
      </c>
      <c r="D15" s="23">
        <v>37.388259887695313</v>
      </c>
      <c r="E15" s="23">
        <v>71.33123779296875</v>
      </c>
      <c r="F15" s="23">
        <f t="shared" si="25"/>
        <v>97.125058182356213</v>
      </c>
      <c r="G15" s="23">
        <f t="shared" si="26"/>
        <v>100.99750530525947</v>
      </c>
      <c r="H15" s="23">
        <f t="shared" si="27"/>
        <v>96.760317432737466</v>
      </c>
      <c r="I15" s="23">
        <f t="shared" si="28"/>
        <v>108.72676967274731</v>
      </c>
      <c r="J15" s="6">
        <f t="shared" si="12"/>
        <v>0.2764222303483086</v>
      </c>
      <c r="K15" s="6">
        <f t="shared" si="13"/>
        <v>0.43116508033917272</v>
      </c>
      <c r="L15" s="6">
        <f t="shared" si="14"/>
        <v>0.13769208098567934</v>
      </c>
      <c r="M15" s="6">
        <f t="shared" si="15"/>
        <v>0.15472060832683948</v>
      </c>
      <c r="N15" s="23">
        <f t="shared" si="16"/>
        <v>27.750016623530332</v>
      </c>
      <c r="O15" s="23">
        <f t="shared" si="17"/>
        <v>43.284645130825481</v>
      </c>
      <c r="P15" s="23">
        <f t="shared" si="18"/>
        <v>13.822902490391062</v>
      </c>
      <c r="Q15" s="23">
        <f t="shared" si="19"/>
        <v>15.532395667535331</v>
      </c>
      <c r="R15" s="22">
        <f t="shared" si="11"/>
        <v>100.38995991228219</v>
      </c>
      <c r="S15" s="22">
        <v>100.38995948217119</v>
      </c>
      <c r="T15" s="17">
        <f t="shared" si="20"/>
        <v>2509.7489978070553</v>
      </c>
      <c r="U15" s="17">
        <f t="shared" si="21"/>
        <v>693.75041558825853</v>
      </c>
      <c r="V15" s="17">
        <f t="shared" si="22"/>
        <v>1082.1161282706371</v>
      </c>
      <c r="W15" s="17">
        <f t="shared" si="23"/>
        <v>345.57256225977653</v>
      </c>
      <c r="X15" s="17">
        <f t="shared" si="24"/>
        <v>388.30989168838323</v>
      </c>
    </row>
    <row r="16" spans="1:24" x14ac:dyDescent="0.25">
      <c r="A16" s="33">
        <v>44701</v>
      </c>
      <c r="B16" s="23">
        <v>20.069999694824219</v>
      </c>
      <c r="C16" s="23">
        <v>24.420000076293949</v>
      </c>
      <c r="D16" s="23">
        <v>37.339363098144531</v>
      </c>
      <c r="E16" s="23">
        <v>71.341232299804688</v>
      </c>
      <c r="F16" s="23">
        <f t="shared" si="25"/>
        <v>96.166741196745605</v>
      </c>
      <c r="G16" s="23">
        <f t="shared" si="26"/>
        <v>101.4962619216229</v>
      </c>
      <c r="H16" s="23">
        <f t="shared" si="27"/>
        <v>96.633773194182709</v>
      </c>
      <c r="I16" s="23">
        <f t="shared" si="28"/>
        <v>108.74200381807222</v>
      </c>
      <c r="J16" s="6">
        <f t="shared" si="12"/>
        <v>0.27390204760077247</v>
      </c>
      <c r="K16" s="6">
        <f t="shared" si="13"/>
        <v>0.43362237741759357</v>
      </c>
      <c r="L16" s="6">
        <f t="shared" si="14"/>
        <v>0.13761612391088804</v>
      </c>
      <c r="M16" s="6">
        <f t="shared" si="15"/>
        <v>0.15485945107074589</v>
      </c>
      <c r="N16" s="23">
        <f t="shared" si="16"/>
        <v>27.476211770498729</v>
      </c>
      <c r="O16" s="23">
        <f t="shared" si="17"/>
        <v>43.498397966409819</v>
      </c>
      <c r="P16" s="23">
        <f t="shared" si="18"/>
        <v>13.804824742026097</v>
      </c>
      <c r="Q16" s="23">
        <f t="shared" si="19"/>
        <v>15.534571974010317</v>
      </c>
      <c r="R16" s="22">
        <f t="shared" si="11"/>
        <v>100.31400645294497</v>
      </c>
      <c r="S16" s="22">
        <v>100.31400530906561</v>
      </c>
      <c r="T16" s="17">
        <f t="shared" si="20"/>
        <v>2507.8501613236244</v>
      </c>
      <c r="U16" s="17">
        <f t="shared" si="21"/>
        <v>686.90529426246849</v>
      </c>
      <c r="V16" s="17">
        <f t="shared" si="22"/>
        <v>1087.4599491602455</v>
      </c>
      <c r="W16" s="17">
        <f t="shared" si="23"/>
        <v>345.12061855065241</v>
      </c>
      <c r="X16" s="17">
        <f t="shared" si="24"/>
        <v>388.36429935025791</v>
      </c>
    </row>
    <row r="17" spans="1:24" x14ac:dyDescent="0.25">
      <c r="A17" s="33">
        <v>44704</v>
      </c>
      <c r="B17" s="23">
        <v>20.10000038146973</v>
      </c>
      <c r="C17" s="23">
        <v>24.579999923706051</v>
      </c>
      <c r="D17" s="23">
        <v>38.307563781738281</v>
      </c>
      <c r="E17" s="23">
        <v>72.340408325195313</v>
      </c>
      <c r="F17" s="23">
        <f t="shared" si="25"/>
        <v>96.310491486343651</v>
      </c>
      <c r="G17" s="23">
        <f t="shared" si="26"/>
        <v>102.16126545846249</v>
      </c>
      <c r="H17" s="23">
        <f t="shared" si="27"/>
        <v>99.139463637239587</v>
      </c>
      <c r="I17" s="23">
        <f t="shared" si="28"/>
        <v>110.26499970229457</v>
      </c>
      <c r="J17" s="6">
        <f t="shared" si="12"/>
        <v>0.27186798896512965</v>
      </c>
      <c r="K17" s="6">
        <f t="shared" si="13"/>
        <v>0.43257557969574761</v>
      </c>
      <c r="L17" s="6">
        <f t="shared" si="14"/>
        <v>0.13992684592394436</v>
      </c>
      <c r="M17" s="6">
        <f t="shared" si="15"/>
        <v>0.15562958541517841</v>
      </c>
      <c r="N17" s="23">
        <f t="shared" si="16"/>
        <v>27.517283281812453</v>
      </c>
      <c r="O17" s="23">
        <f t="shared" si="17"/>
        <v>43.783399482198213</v>
      </c>
      <c r="P17" s="23">
        <f t="shared" si="18"/>
        <v>14.162780519605649</v>
      </c>
      <c r="Q17" s="23">
        <f t="shared" si="19"/>
        <v>15.752142814613512</v>
      </c>
      <c r="R17" s="22">
        <f t="shared" si="11"/>
        <v>101.21560609822983</v>
      </c>
      <c r="S17" s="22">
        <v>101.2156049981847</v>
      </c>
      <c r="T17" s="17">
        <f t="shared" si="20"/>
        <v>2530.3901524557459</v>
      </c>
      <c r="U17" s="17">
        <f t="shared" si="21"/>
        <v>687.93208204531152</v>
      </c>
      <c r="V17" s="17">
        <f t="shared" si="22"/>
        <v>1094.5849870549555</v>
      </c>
      <c r="W17" s="17">
        <f t="shared" si="23"/>
        <v>354.06951299014122</v>
      </c>
      <c r="X17" s="17">
        <f t="shared" si="24"/>
        <v>393.80357036533775</v>
      </c>
    </row>
    <row r="18" spans="1:24" x14ac:dyDescent="0.25">
      <c r="A18" s="33">
        <v>44705</v>
      </c>
      <c r="B18" s="23">
        <v>20.389999389648441</v>
      </c>
      <c r="C18" s="23">
        <v>24.489999771118161</v>
      </c>
      <c r="D18" s="23">
        <v>37.96527099609375</v>
      </c>
      <c r="E18" s="23">
        <v>70.791679382324219</v>
      </c>
      <c r="F18" s="23">
        <f t="shared" si="25"/>
        <v>97.700041062372151</v>
      </c>
      <c r="G18" s="23">
        <f t="shared" si="26"/>
        <v>101.78719997805676</v>
      </c>
      <c r="H18" s="23">
        <f t="shared" si="27"/>
        <v>98.253614477813983</v>
      </c>
      <c r="I18" s="23">
        <f t="shared" si="28"/>
        <v>107.90434677845506</v>
      </c>
      <c r="J18" s="6">
        <f t="shared" si="12"/>
        <v>0.27641059910061672</v>
      </c>
      <c r="K18" s="6">
        <f t="shared" si="13"/>
        <v>0.43196083574950739</v>
      </c>
      <c r="L18" s="6">
        <f t="shared" si="14"/>
        <v>0.13898837782614437</v>
      </c>
      <c r="M18" s="6">
        <f t="shared" si="15"/>
        <v>0.15264018732373152</v>
      </c>
      <c r="N18" s="23">
        <f t="shared" si="16"/>
        <v>27.914297446392023</v>
      </c>
      <c r="O18" s="23">
        <f t="shared" si="17"/>
        <v>43.623085704881476</v>
      </c>
      <c r="P18" s="23">
        <f t="shared" si="18"/>
        <v>14.036230639687707</v>
      </c>
      <c r="Q18" s="23">
        <f t="shared" si="19"/>
        <v>15.41490668263644</v>
      </c>
      <c r="R18" s="22">
        <f t="shared" si="11"/>
        <v>100.98852047359765</v>
      </c>
      <c r="S18" s="22">
        <v>100.9885199389136</v>
      </c>
      <c r="T18" s="17">
        <f t="shared" si="20"/>
        <v>2524.7130118399409</v>
      </c>
      <c r="U18" s="17">
        <f t="shared" si="21"/>
        <v>697.85743615980073</v>
      </c>
      <c r="V18" s="17">
        <f t="shared" si="22"/>
        <v>1090.5771426220369</v>
      </c>
      <c r="W18" s="17">
        <f t="shared" si="23"/>
        <v>350.90576599219264</v>
      </c>
      <c r="X18" s="17">
        <f t="shared" si="24"/>
        <v>385.37266706591095</v>
      </c>
    </row>
    <row r="19" spans="1:24" x14ac:dyDescent="0.25">
      <c r="A19" s="33">
        <v>44706</v>
      </c>
      <c r="B19" s="23">
        <v>20.340000152587891</v>
      </c>
      <c r="C19" s="23">
        <v>24.629999160766602</v>
      </c>
      <c r="D19" s="23">
        <v>37.857692718505859</v>
      </c>
      <c r="E19" s="23">
        <v>70.182182312011719</v>
      </c>
      <c r="F19" s="23">
        <f t="shared" si="25"/>
        <v>97.460466385563521</v>
      </c>
      <c r="G19" s="23">
        <f t="shared" si="26"/>
        <v>102.36907609092458</v>
      </c>
      <c r="H19" s="23">
        <f t="shared" si="27"/>
        <v>97.975203331653717</v>
      </c>
      <c r="I19" s="23">
        <f t="shared" si="28"/>
        <v>106.97531975424417</v>
      </c>
      <c r="J19" s="6">
        <f t="shared" si="12"/>
        <v>0.27570977335907937</v>
      </c>
      <c r="K19" s="6">
        <f t="shared" si="13"/>
        <v>0.43439390064607669</v>
      </c>
      <c r="L19" s="6">
        <f t="shared" si="14"/>
        <v>0.13858296654622448</v>
      </c>
      <c r="M19" s="6">
        <f t="shared" si="15"/>
        <v>0.15131335944861943</v>
      </c>
      <c r="N19" s="23">
        <f t="shared" si="16"/>
        <v>27.845847538732414</v>
      </c>
      <c r="O19" s="23">
        <f t="shared" si="17"/>
        <v>43.872461181824818</v>
      </c>
      <c r="P19" s="23">
        <f t="shared" si="18"/>
        <v>13.996457618807668</v>
      </c>
      <c r="Q19" s="23">
        <f t="shared" si="19"/>
        <v>15.282188536320596</v>
      </c>
      <c r="R19" s="22">
        <f t="shared" si="11"/>
        <v>100.9969548756855</v>
      </c>
      <c r="S19" s="22">
        <v>100.9969538951819</v>
      </c>
      <c r="T19" s="17">
        <f t="shared" si="20"/>
        <v>2524.9238718921374</v>
      </c>
      <c r="U19" s="17">
        <f t="shared" si="21"/>
        <v>696.14618846831047</v>
      </c>
      <c r="V19" s="17">
        <f t="shared" si="22"/>
        <v>1096.8115295456205</v>
      </c>
      <c r="W19" s="17">
        <f t="shared" si="23"/>
        <v>349.91144047019168</v>
      </c>
      <c r="X19" s="17">
        <f t="shared" si="24"/>
        <v>382.05471340801489</v>
      </c>
    </row>
    <row r="20" spans="1:24" x14ac:dyDescent="0.25">
      <c r="A20" s="33">
        <v>44707</v>
      </c>
      <c r="B20" s="23">
        <v>20.309999465942379</v>
      </c>
      <c r="C20" s="23">
        <v>24.989999771118161</v>
      </c>
      <c r="D20" s="23">
        <v>38.190204620361328</v>
      </c>
      <c r="E20" s="23">
        <v>72.520256042480469</v>
      </c>
      <c r="F20" s="23">
        <f t="shared" si="25"/>
        <v>97.316716095965489</v>
      </c>
      <c r="G20" s="23">
        <f t="shared" si="26"/>
        <v>103.86533801254745</v>
      </c>
      <c r="H20" s="23">
        <f t="shared" si="27"/>
        <v>98.83573969441413</v>
      </c>
      <c r="I20" s="23">
        <f t="shared" si="28"/>
        <v>110.53913291431294</v>
      </c>
      <c r="J20" s="6">
        <f t="shared" si="12"/>
        <v>0.27198470868355767</v>
      </c>
      <c r="K20" s="6">
        <f t="shared" si="13"/>
        <v>0.43543059458260669</v>
      </c>
      <c r="L20" s="6">
        <f t="shared" si="14"/>
        <v>0.1381150687503708</v>
      </c>
      <c r="M20" s="6">
        <f t="shared" si="15"/>
        <v>0.15446962798346475</v>
      </c>
      <c r="N20" s="23">
        <f t="shared" si="16"/>
        <v>27.804776027418686</v>
      </c>
      <c r="O20" s="23">
        <f t="shared" si="17"/>
        <v>44.513716291091761</v>
      </c>
      <c r="P20" s="23">
        <f t="shared" si="18"/>
        <v>14.1193913849163</v>
      </c>
      <c r="Q20" s="23">
        <f t="shared" si="19"/>
        <v>15.791304702044705</v>
      </c>
      <c r="R20" s="22">
        <f t="shared" si="11"/>
        <v>102.22918840547146</v>
      </c>
      <c r="S20" s="22">
        <v>102.22918913403799</v>
      </c>
      <c r="T20" s="17">
        <f t="shared" si="20"/>
        <v>2555.7297101367863</v>
      </c>
      <c r="U20" s="17">
        <f t="shared" si="21"/>
        <v>695.11940068546733</v>
      </c>
      <c r="V20" s="17">
        <f t="shared" si="22"/>
        <v>1112.842907277294</v>
      </c>
      <c r="W20" s="17">
        <f t="shared" si="23"/>
        <v>352.98478462290745</v>
      </c>
      <c r="X20" s="17">
        <f t="shared" si="24"/>
        <v>394.78261755111765</v>
      </c>
    </row>
    <row r="21" spans="1:24" x14ac:dyDescent="0.25">
      <c r="A21" s="33">
        <v>44708</v>
      </c>
      <c r="B21" s="23">
        <v>20.360000610351559</v>
      </c>
      <c r="C21" s="23">
        <v>25.25</v>
      </c>
      <c r="D21" s="23">
        <v>38.825893402099609</v>
      </c>
      <c r="E21" s="23">
        <v>74.288795471191406</v>
      </c>
      <c r="F21" s="23">
        <f t="shared" si="25"/>
        <v>97.556299911962185</v>
      </c>
      <c r="G21" s="23">
        <f t="shared" si="26"/>
        <v>104.94597074177869</v>
      </c>
      <c r="H21" s="23">
        <f t="shared" si="27"/>
        <v>100.48089377471059</v>
      </c>
      <c r="I21" s="23">
        <f t="shared" si="28"/>
        <v>113.2348323732333</v>
      </c>
      <c r="J21" s="6">
        <f t="shared" si="12"/>
        <v>0.26961683373538098</v>
      </c>
      <c r="K21" s="6">
        <f t="shared" si="13"/>
        <v>0.4350595559213315</v>
      </c>
      <c r="L21" s="6">
        <f t="shared" si="14"/>
        <v>0.1388497742067232</v>
      </c>
      <c r="M21" s="6">
        <f t="shared" si="15"/>
        <v>0.1564738361365644</v>
      </c>
      <c r="N21" s="23">
        <f t="shared" si="16"/>
        <v>27.873228546274884</v>
      </c>
      <c r="O21" s="23">
        <f t="shared" si="17"/>
        <v>44.976844603619448</v>
      </c>
      <c r="P21" s="23">
        <f t="shared" si="18"/>
        <v>14.354413396387223</v>
      </c>
      <c r="Q21" s="23">
        <f t="shared" si="19"/>
        <v>16.176404624747615</v>
      </c>
      <c r="R21" s="22">
        <f t="shared" si="11"/>
        <v>103.38089117102916</v>
      </c>
      <c r="S21" s="22">
        <v>103.3808923857744</v>
      </c>
      <c r="T21" s="17">
        <f t="shared" si="20"/>
        <v>2584.5222792757295</v>
      </c>
      <c r="U21" s="17">
        <f t="shared" si="21"/>
        <v>696.83071365687226</v>
      </c>
      <c r="V21" s="17">
        <f t="shared" si="22"/>
        <v>1124.4211150904862</v>
      </c>
      <c r="W21" s="17">
        <f t="shared" si="23"/>
        <v>358.86033490968055</v>
      </c>
      <c r="X21" s="17">
        <f t="shared" si="24"/>
        <v>404.41011561869038</v>
      </c>
    </row>
    <row r="22" spans="1:24" x14ac:dyDescent="0.25">
      <c r="A22" s="33">
        <v>44712</v>
      </c>
      <c r="B22" s="23">
        <v>19.840000152587891</v>
      </c>
      <c r="C22" s="23">
        <v>25.04000091552734</v>
      </c>
      <c r="D22" s="23">
        <v>38.669418334960938</v>
      </c>
      <c r="E22" s="23">
        <v>73.549407958984375</v>
      </c>
      <c r="F22" s="23">
        <f t="shared" si="25"/>
        <v>95.064683060725059</v>
      </c>
      <c r="G22" s="23">
        <f t="shared" si="26"/>
        <v>104.073156572477</v>
      </c>
      <c r="H22" s="23">
        <f t="shared" si="27"/>
        <v>100.07593838999556</v>
      </c>
      <c r="I22" s="23">
        <f t="shared" si="28"/>
        <v>112.10781960539144</v>
      </c>
      <c r="J22" s="6">
        <f t="shared" si="12"/>
        <v>0.26608914381524973</v>
      </c>
      <c r="K22" s="6">
        <f t="shared" si="13"/>
        <v>0.43695623182425275</v>
      </c>
      <c r="L22" s="6">
        <f t="shared" si="14"/>
        <v>0.14005790534057516</v>
      </c>
      <c r="M22" s="6">
        <f t="shared" si="15"/>
        <v>0.15689671901992236</v>
      </c>
      <c r="N22" s="23">
        <f t="shared" si="16"/>
        <v>27.161338017349991</v>
      </c>
      <c r="O22" s="23">
        <f t="shared" si="17"/>
        <v>44.602781388204434</v>
      </c>
      <c r="P22" s="23">
        <f t="shared" si="18"/>
        <v>14.296562627142221</v>
      </c>
      <c r="Q22" s="23">
        <f t="shared" si="19"/>
        <v>16.015402800770207</v>
      </c>
      <c r="R22" s="22">
        <f t="shared" si="11"/>
        <v>102.07608483346685</v>
      </c>
      <c r="S22" s="22">
        <v>102.0760850620824</v>
      </c>
      <c r="T22" s="17">
        <f t="shared" si="20"/>
        <v>2551.9021208366712</v>
      </c>
      <c r="U22" s="17">
        <f t="shared" si="21"/>
        <v>679.03345043374998</v>
      </c>
      <c r="V22" s="17">
        <f t="shared" si="22"/>
        <v>1115.0695347051108</v>
      </c>
      <c r="W22" s="17">
        <f t="shared" si="23"/>
        <v>357.41406567855546</v>
      </c>
      <c r="X22" s="17">
        <f t="shared" si="24"/>
        <v>400.38507001925518</v>
      </c>
    </row>
    <row r="23" spans="1:24" x14ac:dyDescent="0.25">
      <c r="A23" s="33">
        <v>44713</v>
      </c>
      <c r="B23" s="23">
        <v>20.129999160766602</v>
      </c>
      <c r="C23" s="23">
        <v>25.190000534057621</v>
      </c>
      <c r="D23" s="23">
        <v>38.649856567382813</v>
      </c>
      <c r="E23" s="23">
        <v>71.860801696777344</v>
      </c>
      <c r="F23" s="23">
        <f t="shared" si="25"/>
        <v>96.454232636753559</v>
      </c>
      <c r="G23" s="23">
        <f t="shared" si="26"/>
        <v>104.69659639733074</v>
      </c>
      <c r="H23" s="23">
        <f t="shared" si="27"/>
        <v>100.02531279666518</v>
      </c>
      <c r="I23" s="23">
        <f t="shared" si="28"/>
        <v>109.53395842171463</v>
      </c>
      <c r="J23" s="6">
        <f t="shared" si="12"/>
        <v>0.26921560148209461</v>
      </c>
      <c r="K23" s="6">
        <f t="shared" si="13"/>
        <v>0.43833157553153396</v>
      </c>
      <c r="L23" s="6">
        <f t="shared" si="14"/>
        <v>0.13959146225029387</v>
      </c>
      <c r="M23" s="6">
        <f t="shared" si="15"/>
        <v>0.15286136073607764</v>
      </c>
      <c r="N23" s="23">
        <f t="shared" si="16"/>
        <v>27.558352181929564</v>
      </c>
      <c r="O23" s="23">
        <f t="shared" si="17"/>
        <v>44.869969884570324</v>
      </c>
      <c r="P23" s="23">
        <f t="shared" si="18"/>
        <v>14.289330399523596</v>
      </c>
      <c r="Q23" s="23">
        <f t="shared" si="19"/>
        <v>15.647708345959234</v>
      </c>
      <c r="R23" s="22">
        <f t="shared" si="11"/>
        <v>102.36536081198271</v>
      </c>
      <c r="S23" s="22">
        <v>102.3653605517887</v>
      </c>
      <c r="T23" s="17">
        <f t="shared" si="20"/>
        <v>2559.134020299568</v>
      </c>
      <c r="U23" s="17">
        <f t="shared" si="21"/>
        <v>688.9588045482393</v>
      </c>
      <c r="V23" s="17">
        <f t="shared" si="22"/>
        <v>1121.749247114258</v>
      </c>
      <c r="W23" s="17">
        <f t="shared" si="23"/>
        <v>357.23325998808986</v>
      </c>
      <c r="X23" s="17">
        <f t="shared" si="24"/>
        <v>391.19270864898084</v>
      </c>
    </row>
    <row r="24" spans="1:24" x14ac:dyDescent="0.25">
      <c r="A24" s="33">
        <v>44714</v>
      </c>
      <c r="B24" s="23">
        <v>20.590000152587891</v>
      </c>
      <c r="C24" s="23">
        <v>25.680000305175781</v>
      </c>
      <c r="D24" s="23">
        <v>40.439563751220703</v>
      </c>
      <c r="E24" s="23">
        <v>75.018203735351563</v>
      </c>
      <c r="F24" s="23">
        <f t="shared" si="25"/>
        <v>98.658358047982759</v>
      </c>
      <c r="G24" s="23">
        <f t="shared" si="26"/>
        <v>106.73317071983546</v>
      </c>
      <c r="H24" s="23">
        <f t="shared" si="27"/>
        <v>104.6570510947291</v>
      </c>
      <c r="I24" s="23">
        <f t="shared" si="28"/>
        <v>114.34663425398739</v>
      </c>
      <c r="J24" s="6">
        <f t="shared" si="12"/>
        <v>0.26790411562721833</v>
      </c>
      <c r="K24" s="6">
        <f t="shared" si="13"/>
        <v>0.43474657812386625</v>
      </c>
      <c r="L24" s="6">
        <f t="shared" si="14"/>
        <v>0.14209670256244097</v>
      </c>
      <c r="M24" s="6">
        <f t="shared" si="15"/>
        <v>0.15525260368647437</v>
      </c>
      <c r="N24" s="23">
        <f t="shared" si="16"/>
        <v>28.188102299423615</v>
      </c>
      <c r="O24" s="23">
        <f t="shared" si="17"/>
        <v>45.742787451358069</v>
      </c>
      <c r="P24" s="23">
        <f t="shared" si="18"/>
        <v>14.95100729924701</v>
      </c>
      <c r="Q24" s="23">
        <f t="shared" si="19"/>
        <v>16.335233464855342</v>
      </c>
      <c r="R24" s="22">
        <f t="shared" si="11"/>
        <v>105.21713051488405</v>
      </c>
      <c r="S24" s="22">
        <v>105.2171297535867</v>
      </c>
      <c r="T24" s="17">
        <f t="shared" si="20"/>
        <v>2630.4282628721007</v>
      </c>
      <c r="U24" s="17">
        <f t="shared" si="21"/>
        <v>704.70255748559055</v>
      </c>
      <c r="V24" s="17">
        <f t="shared" si="22"/>
        <v>1143.5696862839516</v>
      </c>
      <c r="W24" s="17">
        <f t="shared" si="23"/>
        <v>373.77518248117525</v>
      </c>
      <c r="X24" s="17">
        <f t="shared" si="24"/>
        <v>408.38083662138359</v>
      </c>
    </row>
    <row r="25" spans="1:24" x14ac:dyDescent="0.25">
      <c r="A25" s="33">
        <v>44715</v>
      </c>
      <c r="B25" s="23">
        <v>20.229999542236332</v>
      </c>
      <c r="C25" s="23">
        <v>25.920000076293949</v>
      </c>
      <c r="D25" s="23">
        <v>39.842998504638672</v>
      </c>
      <c r="E25" s="23">
        <v>74.278800964355469</v>
      </c>
      <c r="F25" s="23">
        <f t="shared" si="25"/>
        <v>96.933391129558885</v>
      </c>
      <c r="G25" s="23">
        <f t="shared" si="26"/>
        <v>107.73067602509489</v>
      </c>
      <c r="H25" s="23">
        <f t="shared" si="27"/>
        <v>103.11314820109338</v>
      </c>
      <c r="I25" s="23">
        <f t="shared" si="28"/>
        <v>113.21959822790839</v>
      </c>
      <c r="J25" s="6">
        <f t="shared" si="12"/>
        <v>0.26434280633757007</v>
      </c>
      <c r="K25" s="6">
        <f t="shared" si="13"/>
        <v>0.44068141376155523</v>
      </c>
      <c r="L25" s="6">
        <f t="shared" si="14"/>
        <v>0.14059767562112552</v>
      </c>
      <c r="M25" s="6">
        <f t="shared" si="15"/>
        <v>0.15437810427974918</v>
      </c>
      <c r="N25" s="23">
        <f t="shared" si="16"/>
        <v>27.695254608445367</v>
      </c>
      <c r="O25" s="23">
        <f t="shared" si="17"/>
        <v>46.170289725040689</v>
      </c>
      <c r="P25" s="23">
        <f t="shared" si="18"/>
        <v>14.730449743013336</v>
      </c>
      <c r="Q25" s="23">
        <f t="shared" si="19"/>
        <v>16.174228318272629</v>
      </c>
      <c r="R25" s="22">
        <f t="shared" si="11"/>
        <v>104.77022239477202</v>
      </c>
      <c r="S25" s="22">
        <v>104.7702227415209</v>
      </c>
      <c r="T25" s="17">
        <f t="shared" si="20"/>
        <v>2619.2555598693007</v>
      </c>
      <c r="U25" s="17">
        <f t="shared" si="21"/>
        <v>692.38136521113438</v>
      </c>
      <c r="V25" s="17">
        <f t="shared" si="22"/>
        <v>1154.2572431260171</v>
      </c>
      <c r="W25" s="17">
        <f t="shared" si="23"/>
        <v>368.26124357533342</v>
      </c>
      <c r="X25" s="17">
        <f t="shared" si="24"/>
        <v>404.35570795681576</v>
      </c>
    </row>
    <row r="26" spans="1:24" x14ac:dyDescent="0.25">
      <c r="A26" s="33">
        <v>44718</v>
      </c>
      <c r="B26" s="23">
        <v>20.370000839233398</v>
      </c>
      <c r="C26" s="23">
        <v>25.940000534057621</v>
      </c>
      <c r="D26" s="23">
        <v>40.341766357421882</v>
      </c>
      <c r="E26" s="23">
        <v>76.20721435546875</v>
      </c>
      <c r="F26" s="23">
        <f t="shared" si="25"/>
        <v>97.604216675161538</v>
      </c>
      <c r="G26" s="23">
        <f t="shared" si="26"/>
        <v>107.81380344906673</v>
      </c>
      <c r="H26" s="23">
        <f t="shared" si="27"/>
        <v>104.40395274523402</v>
      </c>
      <c r="I26" s="23">
        <f t="shared" si="28"/>
        <v>116.15898586643445</v>
      </c>
      <c r="J26" s="6">
        <f t="shared" si="12"/>
        <v>0.26407610639594264</v>
      </c>
      <c r="K26" s="6">
        <f t="shared" si="13"/>
        <v>0.4375484543663018</v>
      </c>
      <c r="L26" s="6">
        <f t="shared" si="14"/>
        <v>0.14123667128575815</v>
      </c>
      <c r="M26" s="6">
        <f t="shared" si="15"/>
        <v>0.15713876795199747</v>
      </c>
      <c r="N26" s="23">
        <f t="shared" si="16"/>
        <v>27.886919050046124</v>
      </c>
      <c r="O26" s="23">
        <f t="shared" si="17"/>
        <v>46.205915763885756</v>
      </c>
      <c r="P26" s="23">
        <f t="shared" si="18"/>
        <v>14.914850392176284</v>
      </c>
      <c r="Q26" s="23">
        <f t="shared" si="19"/>
        <v>16.594140838062067</v>
      </c>
      <c r="R26" s="22">
        <f t="shared" si="11"/>
        <v>105.60182604417022</v>
      </c>
      <c r="S26" s="22">
        <v>105.6018265461269</v>
      </c>
      <c r="T26" s="17">
        <f t="shared" si="20"/>
        <v>2640.0456511042557</v>
      </c>
      <c r="U26" s="17">
        <f t="shared" si="21"/>
        <v>697.17297625115339</v>
      </c>
      <c r="V26" s="17">
        <f t="shared" si="22"/>
        <v>1155.1478940971438</v>
      </c>
      <c r="W26" s="17">
        <f t="shared" si="23"/>
        <v>372.87125980440709</v>
      </c>
      <c r="X26" s="17">
        <f t="shared" si="24"/>
        <v>414.85352095155167</v>
      </c>
    </row>
    <row r="27" spans="1:24" x14ac:dyDescent="0.25">
      <c r="A27" s="33">
        <v>44719</v>
      </c>
      <c r="B27" s="23">
        <v>20.520000457763668</v>
      </c>
      <c r="C27" s="23">
        <v>26.129999160766602</v>
      </c>
      <c r="D27" s="23">
        <v>40.762298583984382</v>
      </c>
      <c r="E27" s="23">
        <v>75.817535400390625</v>
      </c>
      <c r="F27" s="23">
        <f t="shared" si="25"/>
        <v>98.322949844775437</v>
      </c>
      <c r="G27" s="23">
        <f t="shared" si="26"/>
        <v>108.60349019439658</v>
      </c>
      <c r="H27" s="23">
        <f t="shared" si="27"/>
        <v>105.49228453320994</v>
      </c>
      <c r="I27" s="23">
        <f t="shared" si="28"/>
        <v>115.56501700642299</v>
      </c>
      <c r="J27" s="6">
        <f t="shared" si="12"/>
        <v>0.26448188801990785</v>
      </c>
      <c r="K27" s="6">
        <f t="shared" si="13"/>
        <v>0.43820373845850208</v>
      </c>
      <c r="L27" s="6">
        <f t="shared" si="14"/>
        <v>0.141883449535049</v>
      </c>
      <c r="M27" s="6">
        <f t="shared" si="15"/>
        <v>0.15543092398654099</v>
      </c>
      <c r="N27" s="23">
        <f t="shared" si="16"/>
        <v>28.092271384221526</v>
      </c>
      <c r="O27" s="23">
        <f t="shared" si="17"/>
        <v>46.544352940455695</v>
      </c>
      <c r="P27" s="23">
        <f t="shared" si="18"/>
        <v>15.070326361887126</v>
      </c>
      <c r="Q27" s="23">
        <f t="shared" si="19"/>
        <v>16.509288143774715</v>
      </c>
      <c r="R27" s="22">
        <f t="shared" si="11"/>
        <v>106.21623883033907</v>
      </c>
      <c r="S27" s="22">
        <v>106.21623961662969</v>
      </c>
      <c r="T27" s="17">
        <f t="shared" si="20"/>
        <v>2655.405970758477</v>
      </c>
      <c r="U27" s="17">
        <f t="shared" si="21"/>
        <v>702.30678460553838</v>
      </c>
      <c r="V27" s="17">
        <f t="shared" si="22"/>
        <v>1163.6088235113923</v>
      </c>
      <c r="W27" s="17">
        <f t="shared" si="23"/>
        <v>376.75815904717814</v>
      </c>
      <c r="X27" s="17">
        <f t="shared" si="24"/>
        <v>412.73220359436789</v>
      </c>
    </row>
    <row r="28" spans="1:24" x14ac:dyDescent="0.25">
      <c r="A28" s="33">
        <v>44720</v>
      </c>
      <c r="B28" s="23">
        <v>20.35000038146973</v>
      </c>
      <c r="C28" s="23">
        <v>26.340000152587891</v>
      </c>
      <c r="D28" s="23">
        <v>39.852775573730469</v>
      </c>
      <c r="E28" s="23">
        <v>75.208038330078125</v>
      </c>
      <c r="F28" s="23">
        <f t="shared" si="25"/>
        <v>97.508383148762874</v>
      </c>
      <c r="G28" s="23">
        <f t="shared" si="26"/>
        <v>109.47631229116574</v>
      </c>
      <c r="H28" s="23">
        <f t="shared" si="27"/>
        <v>103.13845112537298</v>
      </c>
      <c r="I28" s="23">
        <f t="shared" si="28"/>
        <v>114.6359899822121</v>
      </c>
      <c r="J28" s="6">
        <f t="shared" si="12"/>
        <v>0.26310235603125098</v>
      </c>
      <c r="K28" s="6">
        <f t="shared" si="13"/>
        <v>0.44309229775877268</v>
      </c>
      <c r="L28" s="6">
        <f t="shared" si="14"/>
        <v>0.13914685390229425</v>
      </c>
      <c r="M28" s="6">
        <f t="shared" si="15"/>
        <v>0.15465849230768211</v>
      </c>
      <c r="N28" s="23">
        <f t="shared" si="16"/>
        <v>27.859538042503651</v>
      </c>
      <c r="O28" s="23">
        <f t="shared" si="17"/>
        <v>46.91841955335677</v>
      </c>
      <c r="P28" s="23">
        <f t="shared" si="18"/>
        <v>14.734064446481847</v>
      </c>
      <c r="Q28" s="23">
        <f t="shared" si="19"/>
        <v>16.376569997458873</v>
      </c>
      <c r="R28" s="22">
        <f t="shared" si="11"/>
        <v>105.88859203980114</v>
      </c>
      <c r="S28" s="22">
        <v>105.88859223778719</v>
      </c>
      <c r="T28" s="17">
        <f t="shared" si="20"/>
        <v>2647.2148009950288</v>
      </c>
      <c r="U28" s="17">
        <f t="shared" si="21"/>
        <v>696.48845106259148</v>
      </c>
      <c r="V28" s="17">
        <f t="shared" si="22"/>
        <v>1172.960488833919</v>
      </c>
      <c r="W28" s="17">
        <f t="shared" si="23"/>
        <v>368.35161116204614</v>
      </c>
      <c r="X28" s="17">
        <f t="shared" si="24"/>
        <v>409.41424993647183</v>
      </c>
    </row>
    <row r="29" spans="1:24" x14ac:dyDescent="0.25">
      <c r="A29" s="33">
        <v>44721</v>
      </c>
      <c r="B29" s="23">
        <v>19.969999313354489</v>
      </c>
      <c r="C29" s="23">
        <v>26.280000686645511</v>
      </c>
      <c r="D29" s="23">
        <v>38.512939453125</v>
      </c>
      <c r="E29" s="23">
        <v>72.310432434082031</v>
      </c>
      <c r="F29" s="23">
        <f t="shared" si="25"/>
        <v>95.687582703940279</v>
      </c>
      <c r="G29" s="23">
        <f t="shared" si="26"/>
        <v>109.22693794671778</v>
      </c>
      <c r="H29" s="23">
        <f t="shared" si="27"/>
        <v>99.670973132894943</v>
      </c>
      <c r="I29" s="23">
        <f t="shared" si="28"/>
        <v>110.2193088954384</v>
      </c>
      <c r="J29" s="6">
        <f t="shared" si="12"/>
        <v>0.26253672674414585</v>
      </c>
      <c r="K29" s="6">
        <f t="shared" si="13"/>
        <v>0.4495267089598517</v>
      </c>
      <c r="L29" s="6">
        <f t="shared" si="14"/>
        <v>0.13673295059964155</v>
      </c>
      <c r="M29" s="6">
        <f t="shared" si="15"/>
        <v>0.15120361369636096</v>
      </c>
      <c r="N29" s="23">
        <f t="shared" si="16"/>
        <v>27.339309343982908</v>
      </c>
      <c r="O29" s="23">
        <f t="shared" si="17"/>
        <v>46.811544834307639</v>
      </c>
      <c r="P29" s="23">
        <f t="shared" si="18"/>
        <v>14.238710447556414</v>
      </c>
      <c r="Q29" s="23">
        <f t="shared" si="19"/>
        <v>15.745615556491202</v>
      </c>
      <c r="R29" s="22">
        <f t="shared" si="11"/>
        <v>104.13518018233816</v>
      </c>
      <c r="S29" s="22">
        <v>104.13518074306199</v>
      </c>
      <c r="T29" s="17">
        <f t="shared" si="20"/>
        <v>2603.3795045584543</v>
      </c>
      <c r="U29" s="17">
        <f t="shared" si="21"/>
        <v>683.48273359957295</v>
      </c>
      <c r="V29" s="17">
        <f t="shared" si="22"/>
        <v>1170.2886208576908</v>
      </c>
      <c r="W29" s="17">
        <f t="shared" si="23"/>
        <v>355.96776118891029</v>
      </c>
      <c r="X29" s="17">
        <f t="shared" si="24"/>
        <v>393.64038891228012</v>
      </c>
    </row>
    <row r="30" spans="1:24" x14ac:dyDescent="0.25">
      <c r="A30" s="33">
        <v>44722</v>
      </c>
      <c r="B30" s="23">
        <v>20.190000534057621</v>
      </c>
      <c r="C30" s="23">
        <v>26</v>
      </c>
      <c r="D30" s="23">
        <v>37.613193511962891</v>
      </c>
      <c r="E30" s="23">
        <v>72.470298767089844</v>
      </c>
      <c r="F30" s="23">
        <f t="shared" si="25"/>
        <v>96.741733215949623</v>
      </c>
      <c r="G30" s="23">
        <f t="shared" si="26"/>
        <v>108.06317779351468</v>
      </c>
      <c r="H30" s="23">
        <f t="shared" si="27"/>
        <v>97.342442649337599</v>
      </c>
      <c r="I30" s="23">
        <f t="shared" si="28"/>
        <v>110.46298544592553</v>
      </c>
      <c r="J30" s="6">
        <f t="shared" si="12"/>
        <v>0.26669775280556446</v>
      </c>
      <c r="K30" s="6">
        <f t="shared" si="13"/>
        <v>0.44686309187099199</v>
      </c>
      <c r="L30" s="6">
        <f t="shared" si="14"/>
        <v>0.13417689472873093</v>
      </c>
      <c r="M30" s="6">
        <f t="shared" si="15"/>
        <v>0.15226226059471248</v>
      </c>
      <c r="N30" s="23">
        <f t="shared" si="16"/>
        <v>27.640495204557002</v>
      </c>
      <c r="O30" s="23">
        <f t="shared" si="17"/>
        <v>46.312790482934894</v>
      </c>
      <c r="P30" s="23">
        <f t="shared" si="18"/>
        <v>13.90606323561965</v>
      </c>
      <c r="Q30" s="23">
        <f t="shared" si="19"/>
        <v>15.780426492275078</v>
      </c>
      <c r="R30" s="22">
        <f t="shared" si="11"/>
        <v>103.63977541538664</v>
      </c>
      <c r="S30" s="22">
        <v>103.63977567539131</v>
      </c>
      <c r="T30" s="17">
        <f t="shared" si="20"/>
        <v>2590.9943853846653</v>
      </c>
      <c r="U30" s="17">
        <f t="shared" si="21"/>
        <v>691.01238011392525</v>
      </c>
      <c r="V30" s="17">
        <f t="shared" si="22"/>
        <v>1157.8197620733722</v>
      </c>
      <c r="W30" s="17">
        <f t="shared" si="23"/>
        <v>347.65158089049118</v>
      </c>
      <c r="X30" s="17">
        <f t="shared" si="24"/>
        <v>394.51066230687701</v>
      </c>
    </row>
    <row r="31" spans="1:24" x14ac:dyDescent="0.25">
      <c r="A31" s="33">
        <v>44725</v>
      </c>
      <c r="B31" s="23">
        <v>19.5</v>
      </c>
      <c r="C31" s="23">
        <v>25.770000457763668</v>
      </c>
      <c r="D31" s="23">
        <v>35.627891540527337</v>
      </c>
      <c r="E31" s="23">
        <v>70.441970825195313</v>
      </c>
      <c r="F31" s="23">
        <f t="shared" si="25"/>
        <v>93.435549668699863</v>
      </c>
      <c r="G31" s="23">
        <f t="shared" si="26"/>
        <v>107.10723620024116</v>
      </c>
      <c r="H31" s="23">
        <f t="shared" si="27"/>
        <v>92.20450765228351</v>
      </c>
      <c r="I31" s="23">
        <f t="shared" si="28"/>
        <v>107.37130287062466</v>
      </c>
      <c r="J31" s="6">
        <f t="shared" si="12"/>
        <v>0.26402851788446224</v>
      </c>
      <c r="K31" s="6">
        <f t="shared" si="13"/>
        <v>0.45399259054379115</v>
      </c>
      <c r="L31" s="6">
        <f t="shared" si="14"/>
        <v>0.13027493060199885</v>
      </c>
      <c r="M31" s="6">
        <f t="shared" si="15"/>
        <v>0.15170396096974789</v>
      </c>
      <c r="N31" s="23">
        <f t="shared" si="16"/>
        <v>26.695871333914216</v>
      </c>
      <c r="O31" s="23">
        <f t="shared" si="17"/>
        <v>45.903101228674814</v>
      </c>
      <c r="P31" s="23">
        <f t="shared" si="18"/>
        <v>13.172072521754778</v>
      </c>
      <c r="Q31" s="23">
        <f t="shared" si="19"/>
        <v>15.338757552946381</v>
      </c>
      <c r="R31" s="22">
        <f t="shared" si="11"/>
        <v>101.10980263729017</v>
      </c>
      <c r="S31" s="22">
        <v>101.10980265132331</v>
      </c>
      <c r="T31" s="17">
        <f t="shared" si="20"/>
        <v>2527.7450659322549</v>
      </c>
      <c r="U31" s="17">
        <f t="shared" si="21"/>
        <v>667.3967833478556</v>
      </c>
      <c r="V31" s="17">
        <f t="shared" si="22"/>
        <v>1147.5775307168701</v>
      </c>
      <c r="W31" s="17">
        <f t="shared" si="23"/>
        <v>329.3018130438694</v>
      </c>
      <c r="X31" s="17">
        <f t="shared" si="24"/>
        <v>383.46893882365958</v>
      </c>
    </row>
    <row r="32" spans="1:24" x14ac:dyDescent="0.25">
      <c r="A32" s="33">
        <v>44726</v>
      </c>
      <c r="B32" s="23">
        <v>19.370000839233398</v>
      </c>
      <c r="C32" s="23">
        <v>25.29999923706055</v>
      </c>
      <c r="D32" s="23">
        <v>35.129119873046882</v>
      </c>
      <c r="E32" s="23">
        <v>71.571037292480469</v>
      </c>
      <c r="F32" s="23">
        <f t="shared" si="25"/>
        <v>92.812650025484629</v>
      </c>
      <c r="G32" s="23">
        <f t="shared" si="26"/>
        <v>105.15378137424078</v>
      </c>
      <c r="H32" s="23">
        <f t="shared" si="27"/>
        <v>90.913693235757322</v>
      </c>
      <c r="I32" s="23">
        <f t="shared" si="28"/>
        <v>109.09228449847799</v>
      </c>
      <c r="J32" s="6">
        <f t="shared" si="12"/>
        <v>0.2647657303050992</v>
      </c>
      <c r="K32" s="6">
        <f t="shared" si="13"/>
        <v>0.44995673077294418</v>
      </c>
      <c r="L32" s="6">
        <f t="shared" si="14"/>
        <v>0.12967429751057458</v>
      </c>
      <c r="M32" s="6">
        <f t="shared" si="15"/>
        <v>0.15560324141138215</v>
      </c>
      <c r="N32" s="23">
        <f t="shared" si="16"/>
        <v>26.517900007281291</v>
      </c>
      <c r="O32" s="23">
        <f t="shared" si="17"/>
        <v>45.065906303246081</v>
      </c>
      <c r="P32" s="23">
        <f t="shared" si="18"/>
        <v>12.987670462251039</v>
      </c>
      <c r="Q32" s="23">
        <f t="shared" si="19"/>
        <v>15.584612071211142</v>
      </c>
      <c r="R32" s="22">
        <f t="shared" si="11"/>
        <v>100.15608884398954</v>
      </c>
      <c r="S32" s="22">
        <v>100.1560885005489</v>
      </c>
      <c r="T32" s="17">
        <f t="shared" si="20"/>
        <v>2503.9022210997387</v>
      </c>
      <c r="U32" s="17">
        <f t="shared" si="21"/>
        <v>662.94750018203251</v>
      </c>
      <c r="V32" s="17">
        <f t="shared" si="22"/>
        <v>1126.6476575811516</v>
      </c>
      <c r="W32" s="17">
        <f t="shared" si="23"/>
        <v>324.69176155627594</v>
      </c>
      <c r="X32" s="17">
        <f t="shared" si="24"/>
        <v>389.61530178027863</v>
      </c>
    </row>
    <row r="33" spans="1:24" x14ac:dyDescent="0.25">
      <c r="A33" s="33">
        <v>44727</v>
      </c>
      <c r="B33" s="23">
        <v>19.95999908447266</v>
      </c>
      <c r="C33" s="23">
        <v>25.25</v>
      </c>
      <c r="D33" s="23">
        <v>35.706130981445313</v>
      </c>
      <c r="E33" s="23">
        <v>71.850814819335938</v>
      </c>
      <c r="F33" s="23">
        <f t="shared" si="25"/>
        <v>95.639665940740969</v>
      </c>
      <c r="G33" s="23">
        <f t="shared" si="26"/>
        <v>104.94597074177869</v>
      </c>
      <c r="H33" s="23">
        <f t="shared" si="27"/>
        <v>92.406990280833838</v>
      </c>
      <c r="I33" s="23">
        <f t="shared" si="28"/>
        <v>109.51873590550829</v>
      </c>
      <c r="J33" s="6">
        <f t="shared" si="12"/>
        <v>0.27015215164453066</v>
      </c>
      <c r="K33" s="6">
        <f t="shared" si="13"/>
        <v>0.44465932921412948</v>
      </c>
      <c r="L33" s="6">
        <f t="shared" si="14"/>
        <v>0.13051042684962089</v>
      </c>
      <c r="M33" s="6">
        <f t="shared" si="15"/>
        <v>0.15467809229171905</v>
      </c>
      <c r="N33" s="23">
        <f t="shared" si="16"/>
        <v>27.325618840211671</v>
      </c>
      <c r="O33" s="23">
        <f t="shared" si="17"/>
        <v>44.976844603619476</v>
      </c>
      <c r="P33" s="23">
        <f t="shared" si="18"/>
        <v>13.20099861154768</v>
      </c>
      <c r="Q33" s="23">
        <f t="shared" si="19"/>
        <v>15.645533700786901</v>
      </c>
      <c r="R33" s="22">
        <f t="shared" si="11"/>
        <v>101.14899575616572</v>
      </c>
      <c r="S33" s="22">
        <v>101.1489945275583</v>
      </c>
      <c r="T33" s="17">
        <f t="shared" si="20"/>
        <v>2528.7248939041433</v>
      </c>
      <c r="U33" s="17">
        <f t="shared" si="21"/>
        <v>683.14047100529206</v>
      </c>
      <c r="V33" s="17">
        <f t="shared" si="22"/>
        <v>1124.4211150904864</v>
      </c>
      <c r="W33" s="17">
        <f t="shared" si="23"/>
        <v>330.02496528869199</v>
      </c>
      <c r="X33" s="17">
        <f t="shared" si="24"/>
        <v>391.13834251967262</v>
      </c>
    </row>
    <row r="34" spans="1:24" x14ac:dyDescent="0.25">
      <c r="A34" s="33">
        <v>44728</v>
      </c>
      <c r="B34" s="23">
        <v>20.239999771118161</v>
      </c>
      <c r="C34" s="23">
        <v>25.409999847412109</v>
      </c>
      <c r="D34" s="23">
        <v>34.229377746582031</v>
      </c>
      <c r="E34" s="23">
        <v>69.632637023925781</v>
      </c>
      <c r="F34" s="23">
        <f t="shared" si="25"/>
        <v>96.981307892758196</v>
      </c>
      <c r="G34" s="23">
        <f t="shared" si="26"/>
        <v>105.61097427861831</v>
      </c>
      <c r="H34" s="23">
        <f t="shared" si="27"/>
        <v>88.585172624585567</v>
      </c>
      <c r="I34" s="23">
        <f t="shared" si="28"/>
        <v>106.13767434374559</v>
      </c>
      <c r="J34" s="6">
        <f t="shared" si="12"/>
        <v>0.27492212782434283</v>
      </c>
      <c r="K34" s="6">
        <f t="shared" si="13"/>
        <v>0.44907819456899439</v>
      </c>
      <c r="L34" s="6">
        <f t="shared" si="14"/>
        <v>0.12556040272507174</v>
      </c>
      <c r="M34" s="6">
        <f t="shared" si="15"/>
        <v>0.15043927488159103</v>
      </c>
      <c r="N34" s="23">
        <f t="shared" si="16"/>
        <v>27.708945112216593</v>
      </c>
      <c r="O34" s="23">
        <f t="shared" si="17"/>
        <v>45.261846119407885</v>
      </c>
      <c r="P34" s="23">
        <f t="shared" si="18"/>
        <v>12.655024660655071</v>
      </c>
      <c r="Q34" s="23">
        <f t="shared" si="19"/>
        <v>15.16252490624937</v>
      </c>
      <c r="R34" s="22">
        <f t="shared" si="11"/>
        <v>100.78834079852892</v>
      </c>
      <c r="T34" s="17">
        <f t="shared" si="20"/>
        <v>2519.7085199632229</v>
      </c>
      <c r="U34" s="17">
        <f t="shared" si="21"/>
        <v>692.72362780541505</v>
      </c>
      <c r="V34" s="17">
        <f t="shared" si="22"/>
        <v>1131.5461529851966</v>
      </c>
      <c r="W34" s="17">
        <f t="shared" si="23"/>
        <v>316.37561651637674</v>
      </c>
      <c r="X34" s="17">
        <f t="shared" si="24"/>
        <v>379.06312265623433</v>
      </c>
    </row>
    <row r="35" spans="1:24" x14ac:dyDescent="0.25">
      <c r="A35" s="33">
        <v>44729</v>
      </c>
      <c r="B35" s="23">
        <v>19.979999542236332</v>
      </c>
      <c r="C35" s="23">
        <v>24.5</v>
      </c>
      <c r="D35" s="23">
        <v>33.769725799560547</v>
      </c>
      <c r="E35" s="23">
        <v>72.290443420410156</v>
      </c>
      <c r="F35" s="23">
        <f t="shared" si="25"/>
        <v>95.735499467139647</v>
      </c>
      <c r="G35" s="23">
        <f t="shared" si="26"/>
        <v>101.82876369004271</v>
      </c>
      <c r="H35" s="23">
        <f t="shared" si="27"/>
        <v>87.395599522334493</v>
      </c>
      <c r="I35" s="23">
        <f t="shared" si="28"/>
        <v>110.1888406047886</v>
      </c>
      <c r="J35" s="6">
        <f t="shared" si="12"/>
        <v>0.27567961812462849</v>
      </c>
      <c r="K35" s="6">
        <f t="shared" si="13"/>
        <v>0.43983864153457869</v>
      </c>
      <c r="L35" s="6">
        <f t="shared" si="14"/>
        <v>0.12583203532750104</v>
      </c>
      <c r="M35" s="6">
        <f t="shared" si="15"/>
        <v>0.15864970501329176</v>
      </c>
      <c r="N35" s="23">
        <f t="shared" si="16"/>
        <v>27.352999847754155</v>
      </c>
      <c r="O35" s="23">
        <f t="shared" si="17"/>
        <v>43.640898724304044</v>
      </c>
      <c r="P35" s="23">
        <f t="shared" si="18"/>
        <v>12.485085646047777</v>
      </c>
      <c r="Q35" s="23">
        <f t="shared" si="19"/>
        <v>15.741262943541228</v>
      </c>
      <c r="R35" s="22">
        <f t="shared" si="11"/>
        <v>99.220247161647208</v>
      </c>
      <c r="S35" s="22">
        <v>99.220247124240714</v>
      </c>
      <c r="T35" s="17">
        <f t="shared" si="20"/>
        <v>2480.5061790411796</v>
      </c>
      <c r="U35" s="17">
        <f t="shared" si="21"/>
        <v>683.82499619385408</v>
      </c>
      <c r="V35" s="17">
        <f t="shared" si="22"/>
        <v>1091.0224681076006</v>
      </c>
      <c r="W35" s="17">
        <f t="shared" si="23"/>
        <v>312.12714115119439</v>
      </c>
      <c r="X35" s="17">
        <f t="shared" si="24"/>
        <v>393.53157358853076</v>
      </c>
    </row>
    <row r="36" spans="1:24" x14ac:dyDescent="0.25">
      <c r="A36" s="33">
        <v>44733</v>
      </c>
      <c r="B36" s="23">
        <v>19.979999542236332</v>
      </c>
      <c r="C36" s="23">
        <v>24.479999542236332</v>
      </c>
      <c r="D36" s="23">
        <v>34.01422119140625</v>
      </c>
      <c r="E36" s="23">
        <v>73.809196472167969</v>
      </c>
      <c r="F36" s="23">
        <f t="shared" si="25"/>
        <v>95.735499467139647</v>
      </c>
      <c r="G36" s="23">
        <f t="shared" si="26"/>
        <v>101.74563626607089</v>
      </c>
      <c r="H36" s="23">
        <f t="shared" si="27"/>
        <v>88.028350332265006</v>
      </c>
      <c r="I36" s="23">
        <f t="shared" si="28"/>
        <v>112.50380272177193</v>
      </c>
      <c r="J36" s="6">
        <f t="shared" si="12"/>
        <v>0.27461273340818687</v>
      </c>
      <c r="K36" s="6">
        <f t="shared" si="13"/>
        <v>0.4377787880602948</v>
      </c>
      <c r="L36" s="6">
        <f t="shared" si="14"/>
        <v>0.12625257107711749</v>
      </c>
      <c r="M36" s="6">
        <f t="shared" si="15"/>
        <v>0.16135590745440079</v>
      </c>
      <c r="N36" s="23">
        <f t="shared" si="16"/>
        <v>27.352999847754155</v>
      </c>
      <c r="O36" s="23">
        <f t="shared" si="17"/>
        <v>43.605272685458985</v>
      </c>
      <c r="P36" s="23">
        <f t="shared" si="18"/>
        <v>12.575478618894994</v>
      </c>
      <c r="Q36" s="23">
        <f t="shared" si="19"/>
        <v>16.07197181739599</v>
      </c>
      <c r="R36" s="22">
        <f t="shared" si="11"/>
        <v>99.605722969504129</v>
      </c>
      <c r="S36" s="22">
        <v>99.605723005398403</v>
      </c>
      <c r="T36" s="17">
        <f t="shared" si="20"/>
        <v>2490.1430742376028</v>
      </c>
      <c r="U36" s="17">
        <f t="shared" si="21"/>
        <v>683.82499619385408</v>
      </c>
      <c r="V36" s="17">
        <f t="shared" si="22"/>
        <v>1090.1318171364742</v>
      </c>
      <c r="W36" s="17">
        <f t="shared" si="23"/>
        <v>314.38696547237481</v>
      </c>
      <c r="X36" s="17">
        <f t="shared" si="24"/>
        <v>401.79929543489988</v>
      </c>
    </row>
    <row r="37" spans="1:24" x14ac:dyDescent="0.25">
      <c r="A37" s="33">
        <v>44734</v>
      </c>
      <c r="B37" s="23">
        <v>19.760000228881839</v>
      </c>
      <c r="C37" s="23">
        <v>24.010000228881839</v>
      </c>
      <c r="D37" s="23">
        <v>32.185394287109382</v>
      </c>
      <c r="E37" s="23">
        <v>72.640151977539063</v>
      </c>
      <c r="F37" s="23">
        <f t="shared" si="25"/>
        <v>94.681358094318441</v>
      </c>
      <c r="G37" s="23">
        <f t="shared" si="26"/>
        <v>99.792189367537958</v>
      </c>
      <c r="H37" s="23">
        <f t="shared" si="27"/>
        <v>83.29537071992597</v>
      </c>
      <c r="I37" s="23">
        <f t="shared" si="28"/>
        <v>110.721884512619</v>
      </c>
      <c r="J37" s="6">
        <f t="shared" si="12"/>
        <v>0.27735027821295144</v>
      </c>
      <c r="K37" s="6">
        <f t="shared" si="13"/>
        <v>0.43848216863865003</v>
      </c>
      <c r="L37" s="6">
        <f t="shared" si="14"/>
        <v>0.12199864211922777</v>
      </c>
      <c r="M37" s="6">
        <f t="shared" si="15"/>
        <v>0.16216891102917086</v>
      </c>
      <c r="N37" s="23">
        <f t="shared" si="16"/>
        <v>27.051816598376668</v>
      </c>
      <c r="O37" s="23">
        <f t="shared" si="17"/>
        <v>42.768081157516292</v>
      </c>
      <c r="P37" s="23">
        <f t="shared" si="18"/>
        <v>11.899338674275132</v>
      </c>
      <c r="Q37" s="23">
        <f t="shared" si="19"/>
        <v>15.817412073231283</v>
      </c>
      <c r="R37" s="22">
        <f t="shared" si="11"/>
        <v>97.536648503399363</v>
      </c>
      <c r="S37" s="22">
        <v>97.536649368883786</v>
      </c>
      <c r="T37" s="17">
        <f t="shared" si="20"/>
        <v>2438.4162125849844</v>
      </c>
      <c r="U37" s="17">
        <f t="shared" si="21"/>
        <v>676.29541495941692</v>
      </c>
      <c r="V37" s="17">
        <f t="shared" si="22"/>
        <v>1069.202028937907</v>
      </c>
      <c r="W37" s="17">
        <f t="shared" si="23"/>
        <v>297.48346685687824</v>
      </c>
      <c r="X37" s="17">
        <f t="shared" si="24"/>
        <v>395.43530183078218</v>
      </c>
    </row>
    <row r="38" spans="1:24" x14ac:dyDescent="0.25">
      <c r="A38" s="33">
        <v>44735</v>
      </c>
      <c r="B38" s="23">
        <v>19.370000839233398</v>
      </c>
      <c r="C38" s="23">
        <v>23.469999313354489</v>
      </c>
      <c r="D38" s="23">
        <v>30.23921012878418</v>
      </c>
      <c r="E38" s="23">
        <v>73.639328002929688</v>
      </c>
      <c r="F38" s="23">
        <f t="shared" si="25"/>
        <v>92.812650025484629</v>
      </c>
      <c r="G38" s="23">
        <f t="shared" si="26"/>
        <v>97.547796485103618</v>
      </c>
      <c r="H38" s="23">
        <f t="shared" si="27"/>
        <v>78.258672100954229</v>
      </c>
      <c r="I38" s="23">
        <f t="shared" si="28"/>
        <v>112.24488039684135</v>
      </c>
      <c r="J38" s="6">
        <f t="shared" si="12"/>
        <v>0.27756131070080775</v>
      </c>
      <c r="K38" s="6">
        <f t="shared" si="13"/>
        <v>0.43758303810331828</v>
      </c>
      <c r="L38" s="6">
        <f t="shared" si="14"/>
        <v>0.1170184214979384</v>
      </c>
      <c r="M38" s="6">
        <f t="shared" si="15"/>
        <v>0.16783722969793552</v>
      </c>
      <c r="N38" s="23">
        <f t="shared" si="16"/>
        <v>26.517900007281288</v>
      </c>
      <c r="O38" s="23">
        <f t="shared" si="17"/>
        <v>41.806198493615859</v>
      </c>
      <c r="P38" s="23">
        <f t="shared" si="18"/>
        <v>11.179810300136312</v>
      </c>
      <c r="Q38" s="23">
        <f t="shared" si="19"/>
        <v>16.034982913834479</v>
      </c>
      <c r="R38" s="22">
        <f t="shared" si="11"/>
        <v>95.538891714867944</v>
      </c>
      <c r="S38" s="22">
        <v>95.538892680925699</v>
      </c>
      <c r="T38" s="17">
        <f t="shared" si="20"/>
        <v>2388.4722928716983</v>
      </c>
      <c r="U38" s="17">
        <f t="shared" si="21"/>
        <v>662.9475001820324</v>
      </c>
      <c r="V38" s="17">
        <f t="shared" si="22"/>
        <v>1045.1549623403962</v>
      </c>
      <c r="W38" s="17">
        <f t="shared" si="23"/>
        <v>279.49525750340774</v>
      </c>
      <c r="X38" s="17">
        <f t="shared" si="24"/>
        <v>400.87457284586208</v>
      </c>
    </row>
    <row r="39" spans="1:24" x14ac:dyDescent="0.25">
      <c r="A39" s="33">
        <v>44736</v>
      </c>
      <c r="B39" s="23">
        <v>19.510000228881839</v>
      </c>
      <c r="C39" s="23">
        <v>23.829999923706051</v>
      </c>
      <c r="D39" s="23">
        <v>31.451908111572269</v>
      </c>
      <c r="E39" s="23">
        <v>75.73760986328125</v>
      </c>
      <c r="F39" s="23">
        <f t="shared" si="25"/>
        <v>93.483466431899217</v>
      </c>
      <c r="G39" s="23">
        <f t="shared" si="26"/>
        <v>99.044058406726492</v>
      </c>
      <c r="H39" s="23">
        <f t="shared" si="27"/>
        <v>81.397118290134415</v>
      </c>
      <c r="I39" s="23">
        <f t="shared" si="28"/>
        <v>115.443190360298</v>
      </c>
      <c r="J39" s="6">
        <f t="shared" si="12"/>
        <v>0.27457205188743206</v>
      </c>
      <c r="K39" s="6">
        <f t="shared" si="13"/>
        <v>0.43635625713244819</v>
      </c>
      <c r="L39" s="6">
        <f t="shared" si="14"/>
        <v>0.11953650543610997</v>
      </c>
      <c r="M39" s="6">
        <f t="shared" si="15"/>
        <v>0.16953518554400976</v>
      </c>
      <c r="N39" s="23">
        <f t="shared" si="16"/>
        <v>26.709561837685456</v>
      </c>
      <c r="O39" s="23">
        <f t="shared" si="17"/>
        <v>42.447453602882803</v>
      </c>
      <c r="P39" s="23">
        <f t="shared" si="18"/>
        <v>11.628159755733483</v>
      </c>
      <c r="Q39" s="23">
        <f t="shared" si="19"/>
        <v>16.491884337185432</v>
      </c>
      <c r="R39" s="22">
        <f t="shared" si="11"/>
        <v>97.277059533487176</v>
      </c>
      <c r="S39" s="22">
        <v>97.277059460225431</v>
      </c>
      <c r="T39" s="17">
        <f t="shared" si="20"/>
        <v>2431.9264883371789</v>
      </c>
      <c r="U39" s="17">
        <f t="shared" si="21"/>
        <v>667.73904594213661</v>
      </c>
      <c r="V39" s="17">
        <f t="shared" si="22"/>
        <v>1061.1863400720697</v>
      </c>
      <c r="W39" s="17">
        <f t="shared" si="23"/>
        <v>290.70399389333699</v>
      </c>
      <c r="X39" s="17">
        <f t="shared" si="24"/>
        <v>412.29710842963584</v>
      </c>
    </row>
    <row r="40" spans="1:24" x14ac:dyDescent="0.25">
      <c r="A40" s="33">
        <v>44739</v>
      </c>
      <c r="B40" s="23">
        <v>19.489999771118161</v>
      </c>
      <c r="C40" s="23">
        <v>23.940000534057621</v>
      </c>
      <c r="D40" s="23">
        <v>32.068038940429688</v>
      </c>
      <c r="E40" s="23">
        <v>76.217208862304688</v>
      </c>
      <c r="F40" s="23">
        <f t="shared" si="25"/>
        <v>93.38763290550051</v>
      </c>
      <c r="G40" s="23">
        <f t="shared" si="26"/>
        <v>99.501251311104056</v>
      </c>
      <c r="H40" s="23">
        <f t="shared" si="27"/>
        <v>82.991656649486075</v>
      </c>
      <c r="I40" s="23">
        <f t="shared" si="28"/>
        <v>116.17422001175936</v>
      </c>
      <c r="J40" s="6">
        <f t="shared" si="12"/>
        <v>0.2728857601128632</v>
      </c>
      <c r="K40" s="6">
        <f t="shared" si="13"/>
        <v>0.43612532652509978</v>
      </c>
      <c r="L40" s="6">
        <f t="shared" si="14"/>
        <v>0.12125396373809831</v>
      </c>
      <c r="M40" s="6">
        <f t="shared" si="15"/>
        <v>0.16973494962393865</v>
      </c>
      <c r="N40" s="23">
        <f t="shared" si="16"/>
        <v>26.682180830142965</v>
      </c>
      <c r="O40" s="23">
        <f t="shared" si="17"/>
        <v>42.643393419044614</v>
      </c>
      <c r="P40" s="23">
        <f t="shared" si="18"/>
        <v>11.855950949926578</v>
      </c>
      <c r="Q40" s="23">
        <f t="shared" si="19"/>
        <v>16.596317144537053</v>
      </c>
      <c r="R40" s="22">
        <f t="shared" si="11"/>
        <v>97.777842343651216</v>
      </c>
      <c r="S40" s="22">
        <v>97.777842343651216</v>
      </c>
      <c r="T40" s="17">
        <f t="shared" si="20"/>
        <v>2444.4460585912802</v>
      </c>
      <c r="U40" s="17">
        <f t="shared" si="21"/>
        <v>667.05452075357437</v>
      </c>
      <c r="V40" s="17">
        <f t="shared" si="22"/>
        <v>1066.0848354761149</v>
      </c>
      <c r="W40" s="17">
        <f t="shared" si="23"/>
        <v>296.39877374816439</v>
      </c>
      <c r="X40" s="17">
        <f t="shared" si="24"/>
        <v>414.90792861342641</v>
      </c>
    </row>
    <row r="41" spans="1:24" x14ac:dyDescent="0.25">
      <c r="A41" s="33">
        <v>44740</v>
      </c>
      <c r="B41" s="23">
        <v>19.190000534057621</v>
      </c>
      <c r="C41" s="23">
        <v>24.229999542236332</v>
      </c>
      <c r="D41" s="23">
        <v>31.892000198364261</v>
      </c>
      <c r="E41" s="23">
        <v>75.258003234863281</v>
      </c>
      <c r="F41" s="23">
        <f t="shared" si="25"/>
        <v>91.950166566272713</v>
      </c>
      <c r="G41" s="23">
        <f t="shared" si="26"/>
        <v>100.70656724882556</v>
      </c>
      <c r="H41" s="23">
        <f t="shared" si="27"/>
        <v>82.536070735247904</v>
      </c>
      <c r="I41" s="23">
        <f t="shared" si="28"/>
        <v>114.71214907971807</v>
      </c>
      <c r="J41" s="6">
        <f t="shared" si="12"/>
        <v>0.26914807159438092</v>
      </c>
      <c r="K41" s="6">
        <f t="shared" si="13"/>
        <v>0.44216850361617599</v>
      </c>
      <c r="L41" s="6">
        <f t="shared" si="14"/>
        <v>0.12079599801137098</v>
      </c>
      <c r="M41" s="6">
        <f t="shared" si="15"/>
        <v>0.1678874267780722</v>
      </c>
      <c r="N41" s="23">
        <f t="shared" si="16"/>
        <v>26.271476161792165</v>
      </c>
      <c r="O41" s="23">
        <f t="shared" si="17"/>
        <v>43.159957392353832</v>
      </c>
      <c r="P41" s="23">
        <f t="shared" si="18"/>
        <v>11.790867247892553</v>
      </c>
      <c r="Q41" s="23">
        <f t="shared" si="19"/>
        <v>16.387449868531153</v>
      </c>
      <c r="R41" s="22">
        <f t="shared" si="11"/>
        <v>97.609750670569696</v>
      </c>
      <c r="S41" s="22">
        <v>97.609750670569696</v>
      </c>
      <c r="T41" s="17">
        <f t="shared" si="20"/>
        <v>2440.2437667642425</v>
      </c>
      <c r="U41" s="17">
        <f t="shared" si="21"/>
        <v>656.78690404480437</v>
      </c>
      <c r="V41" s="17">
        <f t="shared" si="22"/>
        <v>1078.9989348088454</v>
      </c>
      <c r="W41" s="17">
        <f t="shared" si="23"/>
        <v>294.77168119731374</v>
      </c>
      <c r="X41" s="17">
        <f t="shared" si="24"/>
        <v>409.68624671327893</v>
      </c>
    </row>
    <row r="42" spans="1:24" x14ac:dyDescent="0.25">
      <c r="A42" s="33">
        <v>44741</v>
      </c>
      <c r="B42" s="23">
        <v>19.139999389648441</v>
      </c>
      <c r="C42" s="23">
        <v>23.79000091552734</v>
      </c>
      <c r="D42" s="23">
        <v>31.069999694824219</v>
      </c>
      <c r="E42" s="23">
        <v>72.580001831054688</v>
      </c>
      <c r="F42" s="23">
        <f t="shared" si="25"/>
        <v>91.710582750275989</v>
      </c>
      <c r="G42" s="23">
        <f t="shared" si="26"/>
        <v>98.877811486250323</v>
      </c>
      <c r="H42" s="23">
        <f t="shared" si="27"/>
        <v>80.408744406306326</v>
      </c>
      <c r="I42" s="23">
        <f t="shared" si="28"/>
        <v>110.63020054182388</v>
      </c>
      <c r="J42" s="6">
        <f t="shared" si="12"/>
        <v>0.27331683770829873</v>
      </c>
      <c r="K42" s="6">
        <f t="shared" si="13"/>
        <v>0.44201503159990474</v>
      </c>
      <c r="L42" s="6">
        <f t="shared" si="14"/>
        <v>0.11981749044747173</v>
      </c>
      <c r="M42" s="6">
        <f t="shared" si="15"/>
        <v>0.16485064024432483</v>
      </c>
      <c r="N42" s="23">
        <f t="shared" si="16"/>
        <v>26.203023642935964</v>
      </c>
      <c r="O42" s="23">
        <f t="shared" si="17"/>
        <v>42.376204922678731</v>
      </c>
      <c r="P42" s="23">
        <f t="shared" si="18"/>
        <v>11.486963486615185</v>
      </c>
      <c r="Q42" s="23">
        <f t="shared" si="19"/>
        <v>15.804314363117699</v>
      </c>
      <c r="R42" s="22">
        <f t="shared" si="11"/>
        <v>95.870506415347577</v>
      </c>
      <c r="S42" s="22">
        <v>95.870506415347592</v>
      </c>
      <c r="T42" s="17">
        <f t="shared" si="20"/>
        <v>2396.7626603836893</v>
      </c>
      <c r="U42" s="17">
        <f t="shared" si="21"/>
        <v>655.07559107339932</v>
      </c>
      <c r="V42" s="17">
        <f t="shared" si="22"/>
        <v>1059.4051230669679</v>
      </c>
      <c r="W42" s="17">
        <f t="shared" si="23"/>
        <v>287.17408716537955</v>
      </c>
      <c r="X42" s="17">
        <f t="shared" si="24"/>
        <v>395.10785907794258</v>
      </c>
    </row>
    <row r="43" spans="1:24" x14ac:dyDescent="0.25">
      <c r="A43" s="33">
        <v>44742</v>
      </c>
      <c r="B43" s="23">
        <v>18.639999389648441</v>
      </c>
      <c r="C43" s="23">
        <v>23.10000038146973</v>
      </c>
      <c r="D43" s="23">
        <v>30.379999160766602</v>
      </c>
      <c r="E43" s="23">
        <v>72.620002746582031</v>
      </c>
      <c r="F43" s="23">
        <f t="shared" si="25"/>
        <v>89.314799425437542</v>
      </c>
      <c r="G43" s="23">
        <f t="shared" si="26"/>
        <v>96.009978778962335</v>
      </c>
      <c r="H43" s="23">
        <f t="shared" si="27"/>
        <v>78.623032236103228</v>
      </c>
      <c r="I43" s="23">
        <f t="shared" si="28"/>
        <v>110.69117201047922</v>
      </c>
      <c r="J43" s="6">
        <f t="shared" si="12"/>
        <v>0.27231211878223927</v>
      </c>
      <c r="K43" s="6">
        <f t="shared" si="13"/>
        <v>0.43908760217331189</v>
      </c>
      <c r="L43" s="6">
        <f t="shared" si="14"/>
        <v>0.11985698132352217</v>
      </c>
      <c r="M43" s="6">
        <f t="shared" si="15"/>
        <v>0.1687432977209268</v>
      </c>
      <c r="N43" s="23">
        <f t="shared" si="16"/>
        <v>25.518514121553551</v>
      </c>
      <c r="O43" s="23">
        <f t="shared" si="17"/>
        <v>41.147133762412452</v>
      </c>
      <c r="P43" s="23">
        <f t="shared" si="18"/>
        <v>11.231861748014744</v>
      </c>
      <c r="Q43" s="23">
        <f t="shared" si="19"/>
        <v>15.813024572925604</v>
      </c>
      <c r="R43" s="22">
        <f t="shared" si="11"/>
        <v>93.710534204906338</v>
      </c>
      <c r="S43" s="22">
        <v>93.710534204906338</v>
      </c>
      <c r="T43" s="17">
        <f t="shared" si="20"/>
        <v>2342.7633551226586</v>
      </c>
      <c r="U43" s="17">
        <f t="shared" si="21"/>
        <v>637.96285303883894</v>
      </c>
      <c r="V43" s="17">
        <f t="shared" si="22"/>
        <v>1028.678344060311</v>
      </c>
      <c r="W43" s="17">
        <f t="shared" si="23"/>
        <v>280.79654370036855</v>
      </c>
      <c r="X43" s="17">
        <f t="shared" si="24"/>
        <v>395.3256143231402</v>
      </c>
    </row>
    <row r="44" spans="1:24" x14ac:dyDescent="0.25">
      <c r="A44" s="33">
        <v>44743</v>
      </c>
      <c r="B44" s="23">
        <v>18.309999465942379</v>
      </c>
      <c r="C44" s="23">
        <v>23.379999160766602</v>
      </c>
      <c r="D44" s="23">
        <v>29.79000091552734</v>
      </c>
      <c r="E44" s="23">
        <v>71.75</v>
      </c>
      <c r="F44" s="23">
        <f t="shared" si="25"/>
        <v>87.733582796611643</v>
      </c>
      <c r="G44" s="23">
        <f t="shared" si="26"/>
        <v>97.173731004697913</v>
      </c>
      <c r="H44" s="23">
        <f t="shared" si="27"/>
        <v>77.096124654269047</v>
      </c>
      <c r="I44" s="23">
        <f t="shared" si="28"/>
        <v>109.36506873274239</v>
      </c>
      <c r="J44" s="6">
        <f t="shared" si="12"/>
        <v>0.26852442557760914</v>
      </c>
      <c r="K44" s="6">
        <f t="shared" si="13"/>
        <v>0.4461265481388289</v>
      </c>
      <c r="L44" s="6">
        <f t="shared" si="14"/>
        <v>0.11798328489012136</v>
      </c>
      <c r="M44" s="6">
        <f t="shared" si="15"/>
        <v>0.16736574139344063</v>
      </c>
      <c r="N44" s="23">
        <f t="shared" si="16"/>
        <v>25.066737941889009</v>
      </c>
      <c r="O44" s="23">
        <f t="shared" si="17"/>
        <v>41.645884716299129</v>
      </c>
      <c r="P44" s="23">
        <f t="shared" si="18"/>
        <v>11.013732093467002</v>
      </c>
      <c r="Q44" s="23">
        <f t="shared" si="19"/>
        <v>15.623581247534627</v>
      </c>
      <c r="R44" s="22">
        <f t="shared" si="11"/>
        <v>93.349935999189768</v>
      </c>
      <c r="S44" s="22"/>
      <c r="T44" s="17">
        <f t="shared" si="20"/>
        <v>2333.7483999797441</v>
      </c>
      <c r="U44" s="17">
        <f t="shared" si="21"/>
        <v>626.66844854722547</v>
      </c>
      <c r="V44" s="17">
        <f t="shared" si="22"/>
        <v>1041.1471179074779</v>
      </c>
      <c r="W44" s="17">
        <f t="shared" si="23"/>
        <v>275.34330233667504</v>
      </c>
      <c r="X44" s="17">
        <f t="shared" si="24"/>
        <v>390.58953118836575</v>
      </c>
    </row>
    <row r="45" spans="1:24" x14ac:dyDescent="0.25">
      <c r="A45" s="33">
        <v>44747</v>
      </c>
      <c r="B45" s="23">
        <v>17.729999542236332</v>
      </c>
      <c r="C45" s="23">
        <v>21.85000038146973</v>
      </c>
      <c r="D45" s="23">
        <v>28.239999771118161</v>
      </c>
      <c r="E45" s="23">
        <v>72.05999755859375</v>
      </c>
      <c r="F45" s="23">
        <f t="shared" si="25"/>
        <v>84.954474505366591</v>
      </c>
      <c r="G45" s="23">
        <f t="shared" si="26"/>
        <v>90.814633692735669</v>
      </c>
      <c r="H45" s="23">
        <f t="shared" si="27"/>
        <v>73.084742386021333</v>
      </c>
      <c r="I45" s="23">
        <f t="shared" si="28"/>
        <v>109.83758307842307</v>
      </c>
      <c r="J45" s="6">
        <f t="shared" si="12"/>
        <v>0.2717346788321785</v>
      </c>
      <c r="K45" s="6">
        <f t="shared" si="13"/>
        <v>0.43571840324076089</v>
      </c>
      <c r="L45" s="6">
        <f t="shared" si="14"/>
        <v>0.11688412597116052</v>
      </c>
      <c r="M45" s="6">
        <f t="shared" si="15"/>
        <v>0.17566279195590004</v>
      </c>
      <c r="N45" s="23">
        <f t="shared" si="16"/>
        <v>24.272707001533281</v>
      </c>
      <c r="O45" s="23">
        <f t="shared" si="17"/>
        <v>38.920557296886734</v>
      </c>
      <c r="P45" s="23">
        <f t="shared" si="18"/>
        <v>10.440677483717328</v>
      </c>
      <c r="Q45" s="23">
        <f t="shared" si="19"/>
        <v>15.691083296917579</v>
      </c>
      <c r="R45" s="22">
        <f t="shared" si="11"/>
        <v>89.325025079054925</v>
      </c>
      <c r="S45" s="22"/>
      <c r="T45" s="17">
        <f t="shared" si="20"/>
        <v>2233.125626976373</v>
      </c>
      <c r="U45" s="17">
        <f t="shared" si="21"/>
        <v>606.81767503833225</v>
      </c>
      <c r="V45" s="17">
        <f t="shared" si="22"/>
        <v>973.01393242216807</v>
      </c>
      <c r="W45" s="17">
        <f t="shared" si="23"/>
        <v>261.01693709293318</v>
      </c>
      <c r="X45" s="17">
        <f t="shared" si="24"/>
        <v>392.27708242293954</v>
      </c>
    </row>
    <row r="46" spans="1:24" x14ac:dyDescent="0.25">
      <c r="A46" s="33">
        <v>44748</v>
      </c>
      <c r="B46" s="23">
        <v>17.690000534057621</v>
      </c>
      <c r="C46" s="23">
        <v>21.54000091552734</v>
      </c>
      <c r="D46" s="23">
        <v>28.219999313354489</v>
      </c>
      <c r="E46" s="23">
        <v>71.900001525878906</v>
      </c>
      <c r="F46" s="23">
        <f t="shared" si="25"/>
        <v>84.762816591757328</v>
      </c>
      <c r="G46" s="23">
        <f t="shared" si="26"/>
        <v>89.526190331042315</v>
      </c>
      <c r="H46" s="23">
        <f t="shared" si="27"/>
        <v>73.032981468347543</v>
      </c>
      <c r="I46" s="23">
        <f t="shared" si="28"/>
        <v>109.59370883292027</v>
      </c>
      <c r="J46" s="6">
        <f t="shared" si="12"/>
        <v>0.2731064857438758</v>
      </c>
      <c r="K46" s="6">
        <f t="shared" si="13"/>
        <v>0.43268117211891938</v>
      </c>
      <c r="L46" s="6">
        <f t="shared" si="14"/>
        <v>0.11765643069816081</v>
      </c>
      <c r="M46" s="6">
        <f t="shared" si="15"/>
        <v>0.17655591143904387</v>
      </c>
      <c r="N46" s="23">
        <f t="shared" si="16"/>
        <v>24.217947597644919</v>
      </c>
      <c r="O46" s="23">
        <f t="shared" si="17"/>
        <v>38.368367284732443</v>
      </c>
      <c r="P46" s="23">
        <f t="shared" si="18"/>
        <v>10.433283066906789</v>
      </c>
      <c r="Q46" s="23">
        <f t="shared" si="19"/>
        <v>15.656244118988608</v>
      </c>
      <c r="R46" s="22">
        <f t="shared" si="11"/>
        <v>88.675842068272772</v>
      </c>
      <c r="S46" s="22"/>
      <c r="T46" s="17">
        <f t="shared" si="20"/>
        <v>2216.896051706819</v>
      </c>
      <c r="U46" s="17">
        <f t="shared" si="21"/>
        <v>605.44868994112323</v>
      </c>
      <c r="V46" s="17">
        <f t="shared" si="22"/>
        <v>959.20918211831076</v>
      </c>
      <c r="W46" s="17">
        <f t="shared" si="23"/>
        <v>260.8320766726697</v>
      </c>
      <c r="X46" s="17">
        <f t="shared" si="24"/>
        <v>391.40610297471528</v>
      </c>
    </row>
    <row r="47" spans="1:24" x14ac:dyDescent="0.25">
      <c r="A47" s="33">
        <v>44749</v>
      </c>
      <c r="B47" s="23">
        <v>17.75</v>
      </c>
      <c r="C47" s="23">
        <v>22.39999961853027</v>
      </c>
      <c r="D47" s="23">
        <v>29.930000305175781</v>
      </c>
      <c r="E47" s="23">
        <v>75.120002746582031</v>
      </c>
      <c r="F47" s="23">
        <f t="shared" si="25"/>
        <v>85.050308031765255</v>
      </c>
      <c r="G47" s="23">
        <f t="shared" si="26"/>
        <v>93.100582359688374</v>
      </c>
      <c r="H47" s="23">
        <f t="shared" si="27"/>
        <v>77.458441205599939</v>
      </c>
      <c r="I47" s="23">
        <f t="shared" si="28"/>
        <v>114.50180158304866</v>
      </c>
      <c r="J47" s="6">
        <f t="shared" si="12"/>
        <v>0.2652175454110674</v>
      </c>
      <c r="K47" s="6">
        <f t="shared" si="13"/>
        <v>0.43548180778878648</v>
      </c>
      <c r="L47" s="6">
        <f t="shared" si="14"/>
        <v>0.12077168280357096</v>
      </c>
      <c r="M47" s="6">
        <f t="shared" si="15"/>
        <v>0.17852896399657503</v>
      </c>
      <c r="N47" s="23">
        <f t="shared" si="16"/>
        <v>24.300088009075758</v>
      </c>
      <c r="O47" s="23">
        <f t="shared" si="17"/>
        <v>39.900249582723617</v>
      </c>
      <c r="P47" s="23">
        <f t="shared" si="18"/>
        <v>11.065491600799987</v>
      </c>
      <c r="Q47" s="23">
        <f t="shared" si="19"/>
        <v>16.357400226149807</v>
      </c>
      <c r="R47" s="22">
        <f t="shared" si="11"/>
        <v>91.623229418749176</v>
      </c>
      <c r="S47" s="22"/>
      <c r="T47" s="17">
        <f t="shared" si="20"/>
        <v>2290.5807354687295</v>
      </c>
      <c r="U47" s="17">
        <f t="shared" si="21"/>
        <v>607.50220022689427</v>
      </c>
      <c r="V47" s="17">
        <f t="shared" si="22"/>
        <v>997.50623956809011</v>
      </c>
      <c r="W47" s="17">
        <f t="shared" si="23"/>
        <v>276.63729001999968</v>
      </c>
      <c r="X47" s="17">
        <f t="shared" si="24"/>
        <v>408.93500565374524</v>
      </c>
    </row>
    <row r="48" spans="1:24" x14ac:dyDescent="0.25">
      <c r="A48" s="33">
        <v>44750</v>
      </c>
      <c r="B48" s="23">
        <v>17.79000091552734</v>
      </c>
      <c r="C48" s="23">
        <v>22.770000457763668</v>
      </c>
      <c r="D48" s="23">
        <v>29.45000076293945</v>
      </c>
      <c r="E48" s="23">
        <v>74.80999755859375</v>
      </c>
      <c r="F48" s="23">
        <f t="shared" si="25"/>
        <v>85.241975084562611</v>
      </c>
      <c r="G48" s="23">
        <f t="shared" si="26"/>
        <v>94.638407993297164</v>
      </c>
      <c r="H48" s="23">
        <f t="shared" si="27"/>
        <v>76.216208798585953</v>
      </c>
      <c r="I48" s="23">
        <f t="shared" si="28"/>
        <v>114.02927560824942</v>
      </c>
      <c r="J48" s="6">
        <f t="shared" si="12"/>
        <v>0.26446189835970579</v>
      </c>
      <c r="K48" s="6">
        <f t="shared" si="13"/>
        <v>0.44042127738392367</v>
      </c>
      <c r="L48" s="6">
        <f t="shared" si="14"/>
        <v>0.11822979960669688</v>
      </c>
      <c r="M48" s="6">
        <f t="shared" si="15"/>
        <v>0.17688702464967362</v>
      </c>
      <c r="N48" s="23">
        <f t="shared" si="16"/>
        <v>24.354850024160712</v>
      </c>
      <c r="O48" s="23">
        <f t="shared" si="17"/>
        <v>40.559317711413094</v>
      </c>
      <c r="P48" s="23">
        <f t="shared" si="18"/>
        <v>10.888029828369417</v>
      </c>
      <c r="Q48" s="23">
        <f t="shared" si="19"/>
        <v>16.289896515464203</v>
      </c>
      <c r="R48" s="22">
        <f t="shared" si="11"/>
        <v>92.092094079407431</v>
      </c>
      <c r="S48" s="22"/>
      <c r="T48" s="17">
        <f t="shared" si="20"/>
        <v>2302.3023519851854</v>
      </c>
      <c r="U48" s="17">
        <f t="shared" si="21"/>
        <v>608.87125060401809</v>
      </c>
      <c r="V48" s="17">
        <f t="shared" si="22"/>
        <v>1013.9829427853269</v>
      </c>
      <c r="W48" s="17">
        <f t="shared" si="23"/>
        <v>272.20074570923543</v>
      </c>
      <c r="X48" s="17">
        <f t="shared" si="24"/>
        <v>407.2474128866051</v>
      </c>
    </row>
    <row r="49" spans="1:24" x14ac:dyDescent="0.25">
      <c r="A49" s="33">
        <v>44753</v>
      </c>
      <c r="B49" s="23">
        <v>17.579999923706051</v>
      </c>
      <c r="C49" s="23">
        <v>22.760000228881839</v>
      </c>
      <c r="D49" s="23">
        <v>28.120000839233398</v>
      </c>
      <c r="E49" s="23">
        <v>70.970001220703125</v>
      </c>
      <c r="F49" s="23">
        <f t="shared" si="25"/>
        <v>84.23574133575265</v>
      </c>
      <c r="G49" s="23">
        <f t="shared" si="26"/>
        <v>94.596844281311292</v>
      </c>
      <c r="H49" s="23">
        <f t="shared" si="27"/>
        <v>72.77418675236423</v>
      </c>
      <c r="I49" s="23">
        <f t="shared" si="28"/>
        <v>108.1761541667597</v>
      </c>
      <c r="J49" s="6">
        <f t="shared" si="12"/>
        <v>0.26605842567589738</v>
      </c>
      <c r="K49" s="6">
        <f t="shared" si="13"/>
        <v>0.44817592385890415</v>
      </c>
      <c r="L49" s="6">
        <f t="shared" si="14"/>
        <v>0.11492856387410813</v>
      </c>
      <c r="M49" s="6">
        <f t="shared" si="15"/>
        <v>0.17083708659109018</v>
      </c>
      <c r="N49" s="23">
        <f t="shared" si="16"/>
        <v>24.067354667357865</v>
      </c>
      <c r="O49" s="23">
        <f t="shared" si="17"/>
        <v>40.541504691990575</v>
      </c>
      <c r="P49" s="23">
        <f t="shared" si="18"/>
        <v>10.396312393194886</v>
      </c>
      <c r="Q49" s="23">
        <f t="shared" si="19"/>
        <v>15.453736309537101</v>
      </c>
      <c r="R49" s="22">
        <f t="shared" si="11"/>
        <v>90.45890806208044</v>
      </c>
      <c r="S49" s="22"/>
      <c r="T49" s="17">
        <f t="shared" si="20"/>
        <v>2261.4727015520107</v>
      </c>
      <c r="U49" s="17">
        <f t="shared" si="21"/>
        <v>601.68386668394692</v>
      </c>
      <c r="V49" s="17">
        <f t="shared" si="22"/>
        <v>1013.537617299764</v>
      </c>
      <c r="W49" s="17">
        <f t="shared" si="23"/>
        <v>259.90780982987218</v>
      </c>
      <c r="X49" s="17">
        <f t="shared" si="24"/>
        <v>386.34340773842757</v>
      </c>
    </row>
    <row r="50" spans="1:24" x14ac:dyDescent="0.25">
      <c r="A50" s="33">
        <v>44754</v>
      </c>
      <c r="B50" s="23">
        <v>17.440000534057621</v>
      </c>
      <c r="C50" s="23">
        <v>21.579999923706051</v>
      </c>
      <c r="D50" s="23">
        <v>27.5</v>
      </c>
      <c r="E50" s="23">
        <v>69</v>
      </c>
      <c r="F50" s="23">
        <f t="shared" si="25"/>
        <v>83.564924929338105</v>
      </c>
      <c r="G50" s="23">
        <f t="shared" si="26"/>
        <v>89.692437251518484</v>
      </c>
      <c r="H50" s="23">
        <f t="shared" si="27"/>
        <v>71.169632857826599</v>
      </c>
      <c r="I50" s="23">
        <f t="shared" si="28"/>
        <v>105.17337620291602</v>
      </c>
      <c r="J50" s="6">
        <f t="shared" si="12"/>
        <v>0.27284271209130029</v>
      </c>
      <c r="K50" s="6">
        <f t="shared" si="13"/>
        <v>0.43927391524272424</v>
      </c>
      <c r="L50" s="6">
        <f t="shared" si="14"/>
        <v>0.11618580202095173</v>
      </c>
      <c r="M50" s="6">
        <f t="shared" si="15"/>
        <v>0.17169757064502375</v>
      </c>
      <c r="N50" s="23">
        <f t="shared" si="16"/>
        <v>23.875692836953711</v>
      </c>
      <c r="O50" s="23">
        <f t="shared" si="17"/>
        <v>38.439615964936515</v>
      </c>
      <c r="P50" s="23">
        <f t="shared" si="18"/>
        <v>10.167090408260936</v>
      </c>
      <c r="Q50" s="23">
        <f t="shared" si="19"/>
        <v>15.024768028988005</v>
      </c>
      <c r="R50" s="22">
        <f t="shared" si="11"/>
        <v>87.507167239139164</v>
      </c>
      <c r="S50" s="22"/>
      <c r="T50" s="17">
        <f t="shared" si="20"/>
        <v>2187.6791809784791</v>
      </c>
      <c r="U50" s="17">
        <f t="shared" si="21"/>
        <v>596.89232092384304</v>
      </c>
      <c r="V50" s="17">
        <f t="shared" si="22"/>
        <v>960.99039912341243</v>
      </c>
      <c r="W50" s="17">
        <f t="shared" si="23"/>
        <v>254.17726020652344</v>
      </c>
      <c r="X50" s="17">
        <f t="shared" si="24"/>
        <v>375.61920072470014</v>
      </c>
    </row>
    <row r="51" spans="1:24" x14ac:dyDescent="0.25">
      <c r="A51" s="33">
        <v>44755</v>
      </c>
      <c r="B51" s="23">
        <v>17.690000534057621</v>
      </c>
      <c r="C51" s="23">
        <v>21.729999542236332</v>
      </c>
      <c r="D51" s="23">
        <v>27.54000091552734</v>
      </c>
      <c r="E51" s="23">
        <v>70.069999694824219</v>
      </c>
      <c r="F51" s="23">
        <f t="shared" si="25"/>
        <v>84.762816591757328</v>
      </c>
      <c r="G51" s="23">
        <f t="shared" si="26"/>
        <v>90.315877076372217</v>
      </c>
      <c r="H51" s="23">
        <f t="shared" si="27"/>
        <v>71.273154693174149</v>
      </c>
      <c r="I51" s="23">
        <f t="shared" si="28"/>
        <v>106.804325194811</v>
      </c>
      <c r="J51" s="6">
        <f t="shared" si="12"/>
        <v>0.27406907961155857</v>
      </c>
      <c r="K51" s="6">
        <f t="shared" si="13"/>
        <v>0.43803622212995996</v>
      </c>
      <c r="L51" s="6">
        <f t="shared" si="14"/>
        <v>0.11522604305288055</v>
      </c>
      <c r="M51" s="6">
        <f t="shared" si="15"/>
        <v>0.17266865520560101</v>
      </c>
      <c r="N51" s="23">
        <f t="shared" si="16"/>
        <v>24.217947597644919</v>
      </c>
      <c r="O51" s="23">
        <f t="shared" si="17"/>
        <v>38.706804461302404</v>
      </c>
      <c r="P51" s="23">
        <f t="shared" si="18"/>
        <v>10.181879241882017</v>
      </c>
      <c r="Q51" s="23">
        <f t="shared" si="19"/>
        <v>15.257760742115856</v>
      </c>
      <c r="R51" s="22">
        <f t="shared" si="11"/>
        <v>88.364392042945184</v>
      </c>
      <c r="S51" s="22"/>
      <c r="T51" s="17">
        <f t="shared" si="20"/>
        <v>2209.1098010736296</v>
      </c>
      <c r="U51" s="17">
        <f t="shared" si="21"/>
        <v>605.44868994112323</v>
      </c>
      <c r="V51" s="17">
        <f t="shared" si="22"/>
        <v>967.67011153255964</v>
      </c>
      <c r="W51" s="17">
        <f t="shared" si="23"/>
        <v>254.54698104705045</v>
      </c>
      <c r="X51" s="17">
        <f t="shared" si="24"/>
        <v>381.44401855289641</v>
      </c>
    </row>
    <row r="52" spans="1:24" x14ac:dyDescent="0.25">
      <c r="A52" s="33">
        <v>44756</v>
      </c>
      <c r="B52" s="23">
        <v>17</v>
      </c>
      <c r="C52" s="23">
        <v>21.620000839233398</v>
      </c>
      <c r="D52" s="23">
        <v>26.520000457763668</v>
      </c>
      <c r="E52" s="23">
        <v>71.180000305175781</v>
      </c>
      <c r="F52" s="23">
        <f t="shared" si="25"/>
        <v>81.456633044507569</v>
      </c>
      <c r="G52" s="23">
        <f t="shared" si="26"/>
        <v>89.858692099462147</v>
      </c>
      <c r="H52" s="23">
        <f t="shared" si="27"/>
        <v>68.633407126124851</v>
      </c>
      <c r="I52" s="23">
        <f t="shared" si="28"/>
        <v>108.49624565536131</v>
      </c>
      <c r="J52" s="6">
        <f t="shared" si="12"/>
        <v>0.26723784426021985</v>
      </c>
      <c r="K52" s="6">
        <f t="shared" si="13"/>
        <v>0.44220419382388793</v>
      </c>
      <c r="L52" s="6">
        <f t="shared" si="14"/>
        <v>0.11258410198834234</v>
      </c>
      <c r="M52" s="6">
        <f t="shared" si="15"/>
        <v>0.17797385992754985</v>
      </c>
      <c r="N52" s="23">
        <f t="shared" si="16"/>
        <v>23.273323727002133</v>
      </c>
      <c r="O52" s="23">
        <f t="shared" si="17"/>
        <v>38.510868042626655</v>
      </c>
      <c r="P52" s="23">
        <f t="shared" si="18"/>
        <v>9.8047724465892614</v>
      </c>
      <c r="Q52" s="23">
        <f t="shared" si="19"/>
        <v>15.499463665051616</v>
      </c>
      <c r="R52" s="22">
        <f t="shared" si="11"/>
        <v>87.088427881269666</v>
      </c>
      <c r="S52" s="22"/>
      <c r="T52" s="17">
        <f t="shared" si="20"/>
        <v>2177.2106970317413</v>
      </c>
      <c r="U52" s="17">
        <f t="shared" si="21"/>
        <v>581.83309317505348</v>
      </c>
      <c r="V52" s="17">
        <f t="shared" si="22"/>
        <v>962.77170106566598</v>
      </c>
      <c r="W52" s="17">
        <f t="shared" si="23"/>
        <v>245.11931116473156</v>
      </c>
      <c r="X52" s="17">
        <f t="shared" si="24"/>
        <v>387.48659162629042</v>
      </c>
    </row>
    <row r="53" spans="1:24" x14ac:dyDescent="0.25">
      <c r="A53" s="33">
        <v>44757</v>
      </c>
      <c r="B53" s="23">
        <v>17.190000534057621</v>
      </c>
      <c r="C53" s="23">
        <v>21.889999389648441</v>
      </c>
      <c r="D53" s="23">
        <v>26.909999847412109</v>
      </c>
      <c r="E53" s="23">
        <v>71.110000610351563</v>
      </c>
      <c r="F53" s="23">
        <f t="shared" si="25"/>
        <v>82.367033266918867</v>
      </c>
      <c r="G53" s="23">
        <f t="shared" si="26"/>
        <v>90.980880613211838</v>
      </c>
      <c r="H53" s="23">
        <f t="shared" si="27"/>
        <v>69.64272033979961</v>
      </c>
      <c r="I53" s="23">
        <f t="shared" si="28"/>
        <v>108.38954849249409</v>
      </c>
      <c r="J53" s="6">
        <f t="shared" si="12"/>
        <v>0.26755183476687266</v>
      </c>
      <c r="K53" s="6">
        <f t="shared" si="13"/>
        <v>0.44329813587957412</v>
      </c>
      <c r="L53" s="6">
        <f t="shared" si="14"/>
        <v>0.11310980173759161</v>
      </c>
      <c r="M53" s="6">
        <f t="shared" si="15"/>
        <v>0.17604022761596161</v>
      </c>
      <c r="N53" s="23">
        <f t="shared" si="16"/>
        <v>23.533438076262502</v>
      </c>
      <c r="O53" s="23">
        <f t="shared" si="17"/>
        <v>38.991805977090806</v>
      </c>
      <c r="P53" s="23">
        <f t="shared" si="18"/>
        <v>9.9489600485427996</v>
      </c>
      <c r="Q53" s="23">
        <f t="shared" si="19"/>
        <v>15.484221213213445</v>
      </c>
      <c r="R53" s="22">
        <f t="shared" si="11"/>
        <v>87.958425315109551</v>
      </c>
      <c r="S53" s="22"/>
      <c r="T53" s="17">
        <f t="shared" si="20"/>
        <v>2198.9606328777386</v>
      </c>
      <c r="U53" s="17">
        <f t="shared" si="21"/>
        <v>588.33595190656274</v>
      </c>
      <c r="V53" s="17">
        <f t="shared" si="22"/>
        <v>974.79514942726973</v>
      </c>
      <c r="W53" s="17">
        <f t="shared" si="23"/>
        <v>248.72400121357001</v>
      </c>
      <c r="X53" s="17">
        <f t="shared" si="24"/>
        <v>387.10553033033614</v>
      </c>
    </row>
    <row r="54" spans="1:24" x14ac:dyDescent="0.25">
      <c r="A54" s="33">
        <v>44760</v>
      </c>
      <c r="B54" s="23">
        <v>17.219999313354489</v>
      </c>
      <c r="C54" s="23">
        <v>22.479999542236332</v>
      </c>
      <c r="D54" s="23">
        <v>27.829999923706051</v>
      </c>
      <c r="E54" s="23">
        <v>71.470001220703125</v>
      </c>
      <c r="F54" s="23">
        <f t="shared" si="25"/>
        <v>82.510774417328761</v>
      </c>
      <c r="G54" s="23">
        <f t="shared" si="26"/>
        <v>93.43308412810822</v>
      </c>
      <c r="H54" s="23">
        <f t="shared" si="27"/>
        <v>72.023668254672785</v>
      </c>
      <c r="I54" s="23">
        <f t="shared" si="28"/>
        <v>108.93828008127358</v>
      </c>
      <c r="J54" s="6">
        <f t="shared" si="12"/>
        <v>0.26349368388628114</v>
      </c>
      <c r="K54" s="6">
        <f t="shared" si="13"/>
        <v>0.44756023151447355</v>
      </c>
      <c r="L54" s="6">
        <f t="shared" si="14"/>
        <v>0.1150018395139525</v>
      </c>
      <c r="M54" s="6">
        <f t="shared" si="15"/>
        <v>0.17394424508529294</v>
      </c>
      <c r="N54" s="23">
        <f t="shared" si="16"/>
        <v>23.574506976379613</v>
      </c>
      <c r="O54" s="23">
        <f t="shared" si="17"/>
        <v>40.042750340617829</v>
      </c>
      <c r="P54" s="23">
        <f t="shared" si="18"/>
        <v>10.289095464953254</v>
      </c>
      <c r="Q54" s="23">
        <f t="shared" si="19"/>
        <v>15.562611440181943</v>
      </c>
      <c r="R54" s="22">
        <f t="shared" si="11"/>
        <v>89.468964222132627</v>
      </c>
      <c r="S54" s="22"/>
      <c r="T54" s="17">
        <f t="shared" si="20"/>
        <v>2236.7241055533159</v>
      </c>
      <c r="U54" s="17">
        <f t="shared" si="21"/>
        <v>589.36267440949052</v>
      </c>
      <c r="V54" s="17">
        <f t="shared" si="22"/>
        <v>1001.0687585154453</v>
      </c>
      <c r="W54" s="17">
        <f t="shared" si="23"/>
        <v>257.22738662383136</v>
      </c>
      <c r="X54" s="17">
        <f t="shared" si="24"/>
        <v>389.06528600454862</v>
      </c>
    </row>
    <row r="55" spans="1:24" x14ac:dyDescent="0.25">
      <c r="A55" s="33">
        <v>44761</v>
      </c>
      <c r="B55" s="23">
        <v>17.29000091552734</v>
      </c>
      <c r="C55" s="23">
        <v>22.60000038146973</v>
      </c>
      <c r="D55" s="23">
        <v>28.409999847412109</v>
      </c>
      <c r="E55" s="23">
        <v>72.010002136230469</v>
      </c>
      <c r="F55" s="23">
        <f t="shared" si="25"/>
        <v>82.84619175972415</v>
      </c>
      <c r="G55" s="23">
        <f t="shared" si="26"/>
        <v>93.931840744471671</v>
      </c>
      <c r="H55" s="23">
        <f t="shared" si="27"/>
        <v>73.52470031386288</v>
      </c>
      <c r="I55" s="23">
        <f t="shared" si="28"/>
        <v>109.76137746444282</v>
      </c>
      <c r="J55" s="6">
        <f t="shared" si="12"/>
        <v>0.262681067776253</v>
      </c>
      <c r="K55" s="6">
        <f t="shared" si="13"/>
        <v>0.4467456324940367</v>
      </c>
      <c r="L55" s="6">
        <f t="shared" si="14"/>
        <v>0.11656267099391195</v>
      </c>
      <c r="M55" s="6">
        <f t="shared" si="15"/>
        <v>0.17401062873579837</v>
      </c>
      <c r="N55" s="23">
        <f t="shared" si="16"/>
        <v>23.670340502778295</v>
      </c>
      <c r="O55" s="23">
        <f t="shared" si="17"/>
        <v>40.256503176202166</v>
      </c>
      <c r="P55" s="23">
        <f t="shared" si="18"/>
        <v>10.503528616266125</v>
      </c>
      <c r="Q55" s="23">
        <f t="shared" si="19"/>
        <v>15.68019678063469</v>
      </c>
      <c r="R55" s="22">
        <f t="shared" si="11"/>
        <v>90.110569075881273</v>
      </c>
      <c r="S55" s="22"/>
      <c r="T55" s="17">
        <f t="shared" si="20"/>
        <v>2252.7642268970317</v>
      </c>
      <c r="U55" s="17">
        <f t="shared" si="21"/>
        <v>591.75851256945759</v>
      </c>
      <c r="V55" s="17">
        <f t="shared" si="22"/>
        <v>1006.4125794050537</v>
      </c>
      <c r="W55" s="17">
        <f t="shared" si="23"/>
        <v>262.58821540665315</v>
      </c>
      <c r="X55" s="17">
        <f t="shared" si="24"/>
        <v>392.0049195158673</v>
      </c>
    </row>
    <row r="56" spans="1:24" x14ac:dyDescent="0.25">
      <c r="A56" s="33">
        <v>44762</v>
      </c>
      <c r="B56" s="23">
        <v>17.190000534057621</v>
      </c>
      <c r="C56" s="23">
        <v>22.60000038146973</v>
      </c>
      <c r="D56" s="23">
        <v>28.239999771118161</v>
      </c>
      <c r="E56" s="23">
        <v>72.099998474121094</v>
      </c>
      <c r="F56" s="23">
        <f t="shared" si="25"/>
        <v>82.367033266918867</v>
      </c>
      <c r="G56" s="23">
        <f t="shared" si="26"/>
        <v>93.931840744471671</v>
      </c>
      <c r="H56" s="23">
        <f t="shared" si="27"/>
        <v>73.084742386021333</v>
      </c>
      <c r="I56" s="23">
        <f t="shared" si="28"/>
        <v>109.89855454707839</v>
      </c>
      <c r="J56" s="6">
        <f t="shared" si="12"/>
        <v>0.26168497941160618</v>
      </c>
      <c r="K56" s="6">
        <f t="shared" si="13"/>
        <v>0.44764059423487251</v>
      </c>
      <c r="L56" s="6">
        <f t="shared" si="14"/>
        <v>0.11609729371101321</v>
      </c>
      <c r="M56" s="6">
        <f t="shared" si="15"/>
        <v>0.17457713264250801</v>
      </c>
      <c r="N56" s="23">
        <f t="shared" si="16"/>
        <v>23.533438076262502</v>
      </c>
      <c r="O56" s="23">
        <f t="shared" si="17"/>
        <v>40.256503176202166</v>
      </c>
      <c r="P56" s="23">
        <f t="shared" si="18"/>
        <v>10.44067748371733</v>
      </c>
      <c r="Q56" s="23">
        <f t="shared" si="19"/>
        <v>15.699793506725488</v>
      </c>
      <c r="R56" s="22">
        <f t="shared" si="11"/>
        <v>89.930412242907494</v>
      </c>
      <c r="S56" s="22"/>
      <c r="T56" s="17">
        <f t="shared" si="20"/>
        <v>2248.2603060726869</v>
      </c>
      <c r="U56" s="17">
        <f t="shared" si="21"/>
        <v>588.33595190656274</v>
      </c>
      <c r="V56" s="17">
        <f t="shared" si="22"/>
        <v>1006.4125794050537</v>
      </c>
      <c r="W56" s="17">
        <f t="shared" si="23"/>
        <v>261.01693709293329</v>
      </c>
      <c r="X56" s="17">
        <f t="shared" si="24"/>
        <v>392.49483766813728</v>
      </c>
    </row>
    <row r="57" spans="1:24" x14ac:dyDescent="0.25">
      <c r="A57" s="33">
        <v>44763</v>
      </c>
      <c r="B57" s="23">
        <v>17.39999961853027</v>
      </c>
      <c r="C57" s="23">
        <v>22.170000076293949</v>
      </c>
      <c r="D57" s="23">
        <v>28.260000228881839</v>
      </c>
      <c r="E57" s="23">
        <v>73.279998779296875</v>
      </c>
      <c r="F57" s="23">
        <f t="shared" si="25"/>
        <v>83.373257876540691</v>
      </c>
      <c r="G57" s="23">
        <f t="shared" si="26"/>
        <v>92.144640766414895</v>
      </c>
      <c r="H57" s="23">
        <f t="shared" si="27"/>
        <v>73.136503303695122</v>
      </c>
      <c r="I57" s="23">
        <f t="shared" si="28"/>
        <v>111.6971721704959</v>
      </c>
      <c r="J57" s="6">
        <f t="shared" si="12"/>
        <v>0.26551396244384007</v>
      </c>
      <c r="K57" s="6">
        <f t="shared" si="13"/>
        <v>0.44017151262249898</v>
      </c>
      <c r="L57" s="6">
        <f t="shared" si="14"/>
        <v>0.11645678294235821</v>
      </c>
      <c r="M57" s="6">
        <f t="shared" si="15"/>
        <v>0.17785774199130264</v>
      </c>
      <c r="N57" s="23">
        <f t="shared" si="16"/>
        <v>23.820930821868739</v>
      </c>
      <c r="O57" s="23">
        <f t="shared" si="17"/>
        <v>39.490560328463545</v>
      </c>
      <c r="P57" s="23">
        <f t="shared" si="18"/>
        <v>10.448071900527873</v>
      </c>
      <c r="Q57" s="23">
        <f t="shared" si="19"/>
        <v>15.956738881499417</v>
      </c>
      <c r="R57" s="22">
        <f t="shared" si="11"/>
        <v>89.716301932359585</v>
      </c>
      <c r="S57" s="22"/>
      <c r="T57" s="17">
        <f t="shared" si="20"/>
        <v>2242.9075483089891</v>
      </c>
      <c r="U57" s="17">
        <f t="shared" si="21"/>
        <v>595.52327054671866</v>
      </c>
      <c r="V57" s="17">
        <f t="shared" si="22"/>
        <v>987.26400821158825</v>
      </c>
      <c r="W57" s="17">
        <f t="shared" si="23"/>
        <v>261.20179751319682</v>
      </c>
      <c r="X57" s="17">
        <f t="shared" si="24"/>
        <v>398.91847203748551</v>
      </c>
    </row>
    <row r="58" spans="1:24" x14ac:dyDescent="0.25">
      <c r="A58" s="33">
        <v>44764</v>
      </c>
      <c r="B58" s="23">
        <v>17.139999389648441</v>
      </c>
      <c r="C58" s="23">
        <v>21.920000076293949</v>
      </c>
      <c r="D58" s="23">
        <v>27.940000534057621</v>
      </c>
      <c r="E58" s="23">
        <v>72.330001831054688</v>
      </c>
      <c r="F58" s="23">
        <f t="shared" si="25"/>
        <v>82.127449450922157</v>
      </c>
      <c r="G58" s="23">
        <f t="shared" si="26"/>
        <v>91.10557174916957</v>
      </c>
      <c r="H58" s="23">
        <f t="shared" si="27"/>
        <v>72.308348365685802</v>
      </c>
      <c r="I58" s="23">
        <f t="shared" si="28"/>
        <v>110.24913758456695</v>
      </c>
      <c r="J58" s="6">
        <f t="shared" si="12"/>
        <v>0.26487210304348136</v>
      </c>
      <c r="K58" s="6">
        <f t="shared" si="13"/>
        <v>0.4407416378357481</v>
      </c>
      <c r="L58" s="6">
        <f t="shared" si="14"/>
        <v>0.11660208874905494</v>
      </c>
      <c r="M58" s="6">
        <f t="shared" si="15"/>
        <v>0.17778417037171559</v>
      </c>
      <c r="N58" s="23">
        <f t="shared" si="16"/>
        <v>23.464985557406301</v>
      </c>
      <c r="O58" s="23">
        <f t="shared" si="17"/>
        <v>39.045245035358398</v>
      </c>
      <c r="P58" s="23">
        <f t="shared" si="18"/>
        <v>10.329764052240828</v>
      </c>
      <c r="Q58" s="23">
        <f t="shared" si="19"/>
        <v>15.749876797795281</v>
      </c>
      <c r="R58" s="22">
        <f t="shared" si="11"/>
        <v>88.589871442800813</v>
      </c>
      <c r="S58" s="22"/>
      <c r="T58" s="17">
        <f t="shared" si="20"/>
        <v>2214.7467860700199</v>
      </c>
      <c r="U58" s="17">
        <f t="shared" si="21"/>
        <v>586.62463893515769</v>
      </c>
      <c r="V58" s="17">
        <f t="shared" si="22"/>
        <v>976.13112588395961</v>
      </c>
      <c r="W58" s="17">
        <f t="shared" si="23"/>
        <v>258.2441013060207</v>
      </c>
      <c r="X58" s="17">
        <f t="shared" si="24"/>
        <v>393.74691994488211</v>
      </c>
    </row>
    <row r="59" spans="1:24" x14ac:dyDescent="0.25">
      <c r="A59" s="33">
        <v>44767</v>
      </c>
      <c r="B59" s="23">
        <v>16.979999542236332</v>
      </c>
      <c r="C59" s="23">
        <v>22.309999465942379</v>
      </c>
      <c r="D59" s="23">
        <v>28.280000686645511</v>
      </c>
      <c r="E59" s="23">
        <v>72.889999389648438</v>
      </c>
      <c r="F59" s="23">
        <f t="shared" si="25"/>
        <v>81.360799518108905</v>
      </c>
      <c r="G59" s="23">
        <f t="shared" si="26"/>
        <v>92.726516879282656</v>
      </c>
      <c r="H59" s="23">
        <f t="shared" si="27"/>
        <v>73.188264221368911</v>
      </c>
      <c r="I59" s="23">
        <f t="shared" si="28"/>
        <v>111.10271488750456</v>
      </c>
      <c r="J59" s="6">
        <f t="shared" si="12"/>
        <v>0.26027454848637899</v>
      </c>
      <c r="K59" s="6">
        <f t="shared" si="13"/>
        <v>0.44495050054353685</v>
      </c>
      <c r="L59" s="6">
        <f t="shared" si="14"/>
        <v>0.11706523619202373</v>
      </c>
      <c r="M59" s="6">
        <f t="shared" si="15"/>
        <v>0.1777097147780605</v>
      </c>
      <c r="N59" s="23">
        <f t="shared" si="16"/>
        <v>23.245942719459656</v>
      </c>
      <c r="O59" s="23">
        <f t="shared" si="17"/>
        <v>39.739935805406873</v>
      </c>
      <c r="P59" s="23">
        <f t="shared" si="18"/>
        <v>10.455466317338413</v>
      </c>
      <c r="Q59" s="23">
        <f t="shared" si="19"/>
        <v>15.871816412500653</v>
      </c>
      <c r="R59" s="22">
        <f t="shared" si="11"/>
        <v>89.313161254705591</v>
      </c>
      <c r="S59" s="22"/>
      <c r="T59" s="17">
        <f t="shared" si="20"/>
        <v>2232.8290313676398</v>
      </c>
      <c r="U59" s="17">
        <f t="shared" si="21"/>
        <v>581.14856798649157</v>
      </c>
      <c r="V59" s="17">
        <f t="shared" si="22"/>
        <v>993.49839513517145</v>
      </c>
      <c r="W59" s="17">
        <f t="shared" si="23"/>
        <v>261.38665793346036</v>
      </c>
      <c r="X59" s="17">
        <f t="shared" si="24"/>
        <v>396.79541031251637</v>
      </c>
    </row>
    <row r="60" spans="1:24" x14ac:dyDescent="0.25">
      <c r="A60" s="33">
        <v>44768</v>
      </c>
      <c r="B60" s="23">
        <v>17.159999847412109</v>
      </c>
      <c r="C60" s="23">
        <v>22.329999923706051</v>
      </c>
      <c r="D60" s="23">
        <v>28.059999465942379</v>
      </c>
      <c r="E60" s="23">
        <v>72.110000610351563</v>
      </c>
      <c r="F60" s="23">
        <f t="shared" si="25"/>
        <v>82.223282977320835</v>
      </c>
      <c r="G60" s="23">
        <f t="shared" si="26"/>
        <v>92.809644303254487</v>
      </c>
      <c r="H60" s="23">
        <f t="shared" si="27"/>
        <v>72.618903999342891</v>
      </c>
      <c r="I60" s="23">
        <f t="shared" si="28"/>
        <v>109.91380032152188</v>
      </c>
      <c r="J60" s="6">
        <f t="shared" si="12"/>
        <v>0.26294277100475782</v>
      </c>
      <c r="K60" s="6">
        <f t="shared" si="13"/>
        <v>0.44519552428589154</v>
      </c>
      <c r="L60" s="6">
        <f t="shared" si="14"/>
        <v>0.11611440916426606</v>
      </c>
      <c r="M60" s="6">
        <f t="shared" si="15"/>
        <v>0.1757472955450845</v>
      </c>
      <c r="N60" s="23">
        <f t="shared" si="16"/>
        <v>23.492366564948778</v>
      </c>
      <c r="O60" s="23">
        <f t="shared" si="17"/>
        <v>39.775561844251939</v>
      </c>
      <c r="P60" s="23">
        <f t="shared" si="18"/>
        <v>10.374129142763266</v>
      </c>
      <c r="Q60" s="23">
        <f t="shared" si="19"/>
        <v>15.701971474503125</v>
      </c>
      <c r="R60" s="22">
        <f t="shared" si="11"/>
        <v>89.344029026467112</v>
      </c>
      <c r="S60" s="22"/>
      <c r="T60" s="17">
        <f t="shared" si="20"/>
        <v>2233.6007256616776</v>
      </c>
      <c r="U60" s="17">
        <f t="shared" si="21"/>
        <v>587.3091641237196</v>
      </c>
      <c r="V60" s="17">
        <f t="shared" si="22"/>
        <v>994.38904610629811</v>
      </c>
      <c r="W60" s="17">
        <f t="shared" si="23"/>
        <v>259.35322856908169</v>
      </c>
      <c r="X60" s="17">
        <f t="shared" si="24"/>
        <v>392.54928686257819</v>
      </c>
    </row>
    <row r="61" spans="1:24" x14ac:dyDescent="0.25">
      <c r="A61" s="33">
        <v>44769</v>
      </c>
      <c r="B61" s="23">
        <v>17.60000038146973</v>
      </c>
      <c r="C61" s="23">
        <v>22.860000610351559</v>
      </c>
      <c r="D61" s="23">
        <v>28.89999961853027</v>
      </c>
      <c r="E61" s="23">
        <v>74.089996337890625</v>
      </c>
      <c r="F61" s="23">
        <f t="shared" si="25"/>
        <v>84.331574862151356</v>
      </c>
      <c r="G61" s="23">
        <f t="shared" si="26"/>
        <v>95.012473473702883</v>
      </c>
      <c r="H61" s="23">
        <f t="shared" si="27"/>
        <v>74.792813179713733</v>
      </c>
      <c r="I61" s="23">
        <f t="shared" si="28"/>
        <v>112.93181243069046</v>
      </c>
      <c r="J61" s="6">
        <f t="shared" si="12"/>
        <v>0.26295061503712891</v>
      </c>
      <c r="K61" s="6">
        <f t="shared" si="13"/>
        <v>0.44438139054584291</v>
      </c>
      <c r="L61" s="6">
        <f t="shared" si="14"/>
        <v>0.11660410859224593</v>
      </c>
      <c r="M61" s="6">
        <f t="shared" si="15"/>
        <v>0.17606388582478222</v>
      </c>
      <c r="N61" s="23">
        <f t="shared" si="16"/>
        <v>24.094735674900356</v>
      </c>
      <c r="O61" s="23">
        <f t="shared" si="17"/>
        <v>40.719631488729824</v>
      </c>
      <c r="P61" s="23">
        <f t="shared" si="18"/>
        <v>10.684687597101959</v>
      </c>
      <c r="Q61" s="23">
        <f t="shared" si="19"/>
        <v>16.133116061527211</v>
      </c>
      <c r="R61" s="22">
        <f t="shared" si="11"/>
        <v>91.632170822259354</v>
      </c>
      <c r="S61" s="22"/>
      <c r="T61" s="17">
        <f t="shared" si="20"/>
        <v>2290.804270556484</v>
      </c>
      <c r="U61" s="17">
        <f t="shared" si="21"/>
        <v>602.36839187250905</v>
      </c>
      <c r="V61" s="17">
        <f t="shared" si="22"/>
        <v>1017.9907872182453</v>
      </c>
      <c r="W61" s="17">
        <f t="shared" si="23"/>
        <v>267.11718992754902</v>
      </c>
      <c r="X61" s="17">
        <f t="shared" si="24"/>
        <v>403.3279015381803</v>
      </c>
    </row>
    <row r="62" spans="1:24" x14ac:dyDescent="0.25">
      <c r="A62" s="33">
        <v>44770</v>
      </c>
      <c r="B62" s="23">
        <v>18.430000305175781</v>
      </c>
      <c r="C62" s="23">
        <v>22.79000091552734</v>
      </c>
      <c r="D62" s="23">
        <v>29.20999908447266</v>
      </c>
      <c r="E62" s="23">
        <v>74.330001831054688</v>
      </c>
      <c r="F62" s="23">
        <f t="shared" si="25"/>
        <v>88.30857481581566</v>
      </c>
      <c r="G62" s="23">
        <f t="shared" si="26"/>
        <v>94.721535417268981</v>
      </c>
      <c r="H62" s="23">
        <f t="shared" si="27"/>
        <v>75.595087658886186</v>
      </c>
      <c r="I62" s="23">
        <f t="shared" si="28"/>
        <v>113.29764124262249</v>
      </c>
      <c r="J62" s="6">
        <f t="shared" si="12"/>
        <v>0.27185483464091154</v>
      </c>
      <c r="K62" s="6">
        <f t="shared" si="13"/>
        <v>0.43739536168773868</v>
      </c>
      <c r="L62" s="6">
        <f t="shared" si="14"/>
        <v>0.1163584062931291</v>
      </c>
      <c r="M62" s="6">
        <f t="shared" si="15"/>
        <v>0.17439139737822082</v>
      </c>
      <c r="N62" s="23">
        <f t="shared" si="16"/>
        <v>25.231021375947297</v>
      </c>
      <c r="O62" s="23">
        <f t="shared" si="17"/>
        <v>40.594943750258153</v>
      </c>
      <c r="P62" s="23">
        <f t="shared" si="18"/>
        <v>10.799298236983736</v>
      </c>
      <c r="Q62" s="23">
        <f t="shared" si="19"/>
        <v>16.185377320374645</v>
      </c>
      <c r="R62" s="22">
        <f t="shared" si="11"/>
        <v>92.810640683563818</v>
      </c>
      <c r="S62" s="22"/>
      <c r="T62" s="17">
        <f t="shared" si="20"/>
        <v>2320.2660170890958</v>
      </c>
      <c r="U62" s="17">
        <f t="shared" si="21"/>
        <v>630.77553439868257</v>
      </c>
      <c r="V62" s="17">
        <f t="shared" si="22"/>
        <v>1014.8735937564535</v>
      </c>
      <c r="W62" s="17">
        <f t="shared" si="23"/>
        <v>269.98245592459347</v>
      </c>
      <c r="X62" s="17">
        <f t="shared" si="24"/>
        <v>404.63443300936615</v>
      </c>
    </row>
    <row r="63" spans="1:24" x14ac:dyDescent="0.25">
      <c r="A63" s="33">
        <v>44771</v>
      </c>
      <c r="B63" s="23">
        <v>18.70000076293945</v>
      </c>
      <c r="C63" s="23">
        <v>22.930000305175781</v>
      </c>
      <c r="D63" s="23">
        <v>30.489999771118161</v>
      </c>
      <c r="E63" s="23">
        <v>74.389999389648438</v>
      </c>
      <c r="F63" s="23">
        <f t="shared" si="25"/>
        <v>89.602300004633548</v>
      </c>
      <c r="G63" s="23">
        <f t="shared" si="26"/>
        <v>95.303411530136799</v>
      </c>
      <c r="H63" s="23">
        <f t="shared" si="27"/>
        <v>78.907712347116231</v>
      </c>
      <c r="I63" s="23">
        <f t="shared" si="28"/>
        <v>113.38909263104622</v>
      </c>
      <c r="J63" s="6">
        <f t="shared" si="12"/>
        <v>0.27259115783886034</v>
      </c>
      <c r="K63" s="6">
        <f t="shared" si="13"/>
        <v>0.43490290919401609</v>
      </c>
      <c r="L63" s="6">
        <f t="shared" si="14"/>
        <v>0.12002786016655742</v>
      </c>
      <c r="M63" s="6">
        <f t="shared" si="15"/>
        <v>0.17247807280056621</v>
      </c>
      <c r="N63" s="23">
        <f t="shared" si="16"/>
        <v>25.600657144180982</v>
      </c>
      <c r="O63" s="23">
        <f t="shared" si="17"/>
        <v>40.844319227201495</v>
      </c>
      <c r="P63" s="23">
        <f t="shared" si="18"/>
        <v>11.272530335302314</v>
      </c>
      <c r="Q63" s="23">
        <f t="shared" si="19"/>
        <v>16.198441804435177</v>
      </c>
      <c r="R63" s="22">
        <f t="shared" si="11"/>
        <v>93.915948511119964</v>
      </c>
      <c r="S63" s="22"/>
      <c r="T63" s="17">
        <f t="shared" si="20"/>
        <v>2347.8987127779992</v>
      </c>
      <c r="U63" s="17">
        <f t="shared" si="21"/>
        <v>640.01642860452466</v>
      </c>
      <c r="V63" s="17">
        <f t="shared" si="22"/>
        <v>1021.1079806800371</v>
      </c>
      <c r="W63" s="17">
        <f t="shared" si="23"/>
        <v>281.81325838255788</v>
      </c>
      <c r="X63" s="17">
        <f t="shared" si="24"/>
        <v>404.96104511087947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4"/>
  <sheetViews>
    <sheetView workbookViewId="0">
      <selection activeCell="F23" sqref="F23"/>
    </sheetView>
  </sheetViews>
  <sheetFormatPr defaultRowHeight="15" x14ac:dyDescent="0.25"/>
  <cols>
    <col min="1" max="1" width="10.7109375" style="4" bestFit="1" customWidth="1"/>
    <col min="5" max="5" width="14.7109375" bestFit="1" customWidth="1"/>
    <col min="6" max="6" width="12.140625" style="26" bestFit="1" customWidth="1"/>
    <col min="7" max="7" width="9.140625" style="26"/>
    <col min="8" max="8" width="13.28515625" bestFit="1" customWidth="1"/>
    <col min="9" max="9" width="12.140625" bestFit="1" customWidth="1"/>
  </cols>
  <sheetData>
    <row r="1" spans="1:9" x14ac:dyDescent="0.25">
      <c r="A1" s="33" t="s">
        <v>1</v>
      </c>
      <c r="B1" s="24" t="s">
        <v>32</v>
      </c>
      <c r="C1" t="str">
        <f>"Cota " &amp;B1</f>
        <v>Cota GLD</v>
      </c>
      <c r="D1" t="str">
        <f>"Peso "&amp;B1</f>
        <v>Peso GLD</v>
      </c>
      <c r="E1" t="str">
        <f>"Cota " &amp;B1 &amp; "* Peso"</f>
        <v>Cota GLD* Peso</v>
      </c>
      <c r="F1" s="26" t="s">
        <v>26</v>
      </c>
      <c r="G1" s="26" t="s">
        <v>18</v>
      </c>
      <c r="H1" t="s">
        <v>33</v>
      </c>
      <c r="I1" t="str">
        <f>"Valor "&amp;B1</f>
        <v>Valor GLD</v>
      </c>
    </row>
    <row r="2" spans="1:9" x14ac:dyDescent="0.25">
      <c r="A2" s="33">
        <v>44683</v>
      </c>
      <c r="B2" s="23">
        <v>173.6300048828125</v>
      </c>
      <c r="C2">
        <f>B2/B$2*100</f>
        <v>100</v>
      </c>
      <c r="D2" s="3">
        <v>1</v>
      </c>
      <c r="E2">
        <f>C2*D2</f>
        <v>100</v>
      </c>
      <c r="F2" s="26">
        <f>SUM(E2)</f>
        <v>100</v>
      </c>
      <c r="G2" s="26">
        <v>100</v>
      </c>
      <c r="H2" s="17">
        <f>5%*50000</f>
        <v>2500</v>
      </c>
      <c r="I2" s="17">
        <f>H2*D2</f>
        <v>2500</v>
      </c>
    </row>
    <row r="3" spans="1:9" x14ac:dyDescent="0.25">
      <c r="A3" s="33">
        <v>44684</v>
      </c>
      <c r="B3" s="23">
        <v>174.0899963378906</v>
      </c>
      <c r="C3" s="23">
        <f t="shared" ref="C3:C64" si="0">B3/B$2*100</f>
        <v>100.26492624669829</v>
      </c>
      <c r="D3" s="41">
        <f>E3/F3</f>
        <v>1</v>
      </c>
      <c r="E3">
        <f>E2*(B3/B2)</f>
        <v>100.26492624669829</v>
      </c>
      <c r="F3" s="26">
        <f t="shared" ref="F3:F64" si="1">SUM(E3)</f>
        <v>100.26492624669829</v>
      </c>
      <c r="G3" s="26">
        <v>100.26492624669829</v>
      </c>
      <c r="H3" s="17">
        <f t="shared" ref="H3:H64" si="2">SUM(I3)</f>
        <v>2506.6231561674572</v>
      </c>
      <c r="I3" s="17">
        <f>I2*(B3/B2)</f>
        <v>2506.6231561674572</v>
      </c>
    </row>
    <row r="4" spans="1:9" x14ac:dyDescent="0.25">
      <c r="A4" s="33">
        <v>44685</v>
      </c>
      <c r="B4" s="23">
        <v>175.80000305175781</v>
      </c>
      <c r="C4" s="23">
        <f t="shared" si="0"/>
        <v>101.24978293377916</v>
      </c>
      <c r="D4" s="41">
        <f t="shared" ref="D4:D64" si="3">E4/F4</f>
        <v>1</v>
      </c>
      <c r="E4" s="23">
        <f t="shared" ref="E4:E64" si="4">E3*(B4/B3)</f>
        <v>101.24978293377916</v>
      </c>
      <c r="F4" s="26">
        <f t="shared" si="1"/>
        <v>101.24978293377916</v>
      </c>
      <c r="G4" s="26">
        <v>101.2497829337792</v>
      </c>
      <c r="H4" s="17">
        <f t="shared" si="2"/>
        <v>2531.2445733444788</v>
      </c>
      <c r="I4" s="17">
        <f t="shared" ref="I4:I64" si="5">I3*(B4/B3)</f>
        <v>2531.2445733444788</v>
      </c>
    </row>
    <row r="5" spans="1:9" x14ac:dyDescent="0.25">
      <c r="A5" s="33">
        <v>44686</v>
      </c>
      <c r="B5" s="23">
        <v>175.1300048828125</v>
      </c>
      <c r="C5" s="23">
        <f t="shared" si="0"/>
        <v>100.86390598273172</v>
      </c>
      <c r="D5" s="41">
        <f t="shared" si="3"/>
        <v>1</v>
      </c>
      <c r="E5" s="23">
        <f t="shared" si="4"/>
        <v>100.86390598273172</v>
      </c>
      <c r="F5" s="26">
        <f t="shared" si="1"/>
        <v>100.86390598273172</v>
      </c>
      <c r="G5" s="26">
        <v>100.86390598273169</v>
      </c>
      <c r="H5" s="17">
        <f t="shared" si="2"/>
        <v>2521.597649568293</v>
      </c>
      <c r="I5" s="17">
        <f t="shared" si="5"/>
        <v>2521.597649568293</v>
      </c>
    </row>
    <row r="6" spans="1:9" x14ac:dyDescent="0.25">
      <c r="A6" s="33">
        <v>44687</v>
      </c>
      <c r="B6" s="23">
        <v>175.41999816894531</v>
      </c>
      <c r="C6" s="23">
        <f t="shared" si="0"/>
        <v>101.03092393929316</v>
      </c>
      <c r="D6" s="41">
        <f t="shared" si="3"/>
        <v>1</v>
      </c>
      <c r="E6" s="23">
        <f t="shared" si="4"/>
        <v>101.03092393929317</v>
      </c>
      <c r="F6" s="26">
        <f t="shared" si="1"/>
        <v>101.03092393929317</v>
      </c>
      <c r="G6" s="26">
        <v>101.0309239392932</v>
      </c>
      <c r="H6" s="17">
        <f t="shared" si="2"/>
        <v>2525.7730984823293</v>
      </c>
      <c r="I6" s="17">
        <f t="shared" si="5"/>
        <v>2525.7730984823293</v>
      </c>
    </row>
    <row r="7" spans="1:9" x14ac:dyDescent="0.25">
      <c r="A7" s="33">
        <v>44690</v>
      </c>
      <c r="B7" s="23">
        <v>172.8800048828125</v>
      </c>
      <c r="C7" s="23">
        <f t="shared" si="0"/>
        <v>99.568047008634139</v>
      </c>
      <c r="D7" s="41">
        <f t="shared" si="3"/>
        <v>1</v>
      </c>
      <c r="E7" s="23">
        <f t="shared" si="4"/>
        <v>99.568047008634139</v>
      </c>
      <c r="F7" s="26">
        <f t="shared" si="1"/>
        <v>99.568047008634139</v>
      </c>
      <c r="G7" s="26">
        <v>99.568047008634139</v>
      </c>
      <c r="H7" s="17">
        <f t="shared" si="2"/>
        <v>2489.2011752158537</v>
      </c>
      <c r="I7" s="17">
        <f t="shared" si="5"/>
        <v>2489.2011752158537</v>
      </c>
    </row>
    <row r="8" spans="1:9" x14ac:dyDescent="0.25">
      <c r="A8" s="33">
        <v>44691</v>
      </c>
      <c r="B8" s="23">
        <v>171.41999816894531</v>
      </c>
      <c r="C8" s="23">
        <f t="shared" si="0"/>
        <v>98.727174652008571</v>
      </c>
      <c r="D8" s="41">
        <f t="shared" si="3"/>
        <v>1</v>
      </c>
      <c r="E8" s="23">
        <f t="shared" si="4"/>
        <v>98.727174652008571</v>
      </c>
      <c r="F8" s="26">
        <f t="shared" si="1"/>
        <v>98.727174652008571</v>
      </c>
      <c r="G8" s="26">
        <v>98.727174652008571</v>
      </c>
      <c r="H8" s="17">
        <f t="shared" si="2"/>
        <v>2468.1793663002145</v>
      </c>
      <c r="I8" s="17">
        <f t="shared" si="5"/>
        <v>2468.1793663002145</v>
      </c>
    </row>
    <row r="9" spans="1:9" x14ac:dyDescent="0.25">
      <c r="A9" s="33">
        <v>44692</v>
      </c>
      <c r="B9" s="23">
        <v>172.82000732421881</v>
      </c>
      <c r="C9" s="23">
        <f t="shared" si="0"/>
        <v>99.533492175421884</v>
      </c>
      <c r="D9" s="41">
        <f t="shared" si="3"/>
        <v>1</v>
      </c>
      <c r="E9" s="23">
        <f t="shared" si="4"/>
        <v>99.533492175421884</v>
      </c>
      <c r="F9" s="26">
        <f t="shared" si="1"/>
        <v>99.533492175421884</v>
      </c>
      <c r="G9" s="26">
        <v>99.533492175421841</v>
      </c>
      <c r="H9" s="17">
        <f t="shared" si="2"/>
        <v>2488.3373043855472</v>
      </c>
      <c r="I9" s="17">
        <f t="shared" si="5"/>
        <v>2488.3373043855472</v>
      </c>
    </row>
    <row r="10" spans="1:9" x14ac:dyDescent="0.25">
      <c r="A10" s="33">
        <v>44693</v>
      </c>
      <c r="B10" s="23">
        <v>170.16999816894531</v>
      </c>
      <c r="C10" s="23">
        <f t="shared" si="0"/>
        <v>98.007252999732145</v>
      </c>
      <c r="D10" s="41">
        <f t="shared" si="3"/>
        <v>1</v>
      </c>
      <c r="E10" s="23">
        <f t="shared" si="4"/>
        <v>98.007252999732145</v>
      </c>
      <c r="F10" s="26">
        <f t="shared" si="1"/>
        <v>98.007252999732145</v>
      </c>
      <c r="G10" s="26">
        <v>98.007252999732145</v>
      </c>
      <c r="H10" s="17">
        <f t="shared" si="2"/>
        <v>2450.1813249933039</v>
      </c>
      <c r="I10" s="17">
        <f t="shared" si="5"/>
        <v>2450.1813249933039</v>
      </c>
    </row>
    <row r="11" spans="1:9" x14ac:dyDescent="0.25">
      <c r="A11" s="33">
        <v>44694</v>
      </c>
      <c r="B11" s="23">
        <v>168.78999328613281</v>
      </c>
      <c r="C11" s="23">
        <f t="shared" si="0"/>
        <v>97.212456683425003</v>
      </c>
      <c r="D11" s="41">
        <f t="shared" si="3"/>
        <v>1</v>
      </c>
      <c r="E11" s="23">
        <f t="shared" si="4"/>
        <v>97.212456683425003</v>
      </c>
      <c r="F11" s="26">
        <f t="shared" si="1"/>
        <v>97.212456683425003</v>
      </c>
      <c r="G11" s="26">
        <v>97.212456683425003</v>
      </c>
      <c r="H11" s="17">
        <f t="shared" si="2"/>
        <v>2430.3114170856256</v>
      </c>
      <c r="I11" s="17">
        <f t="shared" si="5"/>
        <v>2430.3114170856256</v>
      </c>
    </row>
    <row r="12" spans="1:9" x14ac:dyDescent="0.25">
      <c r="A12" s="33">
        <v>44697</v>
      </c>
      <c r="B12" s="23">
        <v>170.3999938964844</v>
      </c>
      <c r="C12" s="23">
        <f t="shared" si="0"/>
        <v>98.139716123081314</v>
      </c>
      <c r="D12" s="41">
        <f t="shared" si="3"/>
        <v>1</v>
      </c>
      <c r="E12" s="23">
        <f t="shared" si="4"/>
        <v>98.1397161230813</v>
      </c>
      <c r="F12" s="26">
        <f t="shared" si="1"/>
        <v>98.1397161230813</v>
      </c>
      <c r="G12" s="26">
        <v>98.139716123081286</v>
      </c>
      <c r="H12" s="17">
        <f t="shared" si="2"/>
        <v>2453.4929030770331</v>
      </c>
      <c r="I12" s="17">
        <f t="shared" si="5"/>
        <v>2453.4929030770331</v>
      </c>
    </row>
    <row r="13" spans="1:9" x14ac:dyDescent="0.25">
      <c r="A13" s="33">
        <v>44698</v>
      </c>
      <c r="B13" s="23">
        <v>169.33000183105469</v>
      </c>
      <c r="C13" s="23">
        <f t="shared" si="0"/>
        <v>97.523467758547838</v>
      </c>
      <c r="D13" s="41">
        <f t="shared" si="3"/>
        <v>1</v>
      </c>
      <c r="E13" s="23">
        <f t="shared" si="4"/>
        <v>97.523467758547838</v>
      </c>
      <c r="F13" s="26">
        <f t="shared" si="1"/>
        <v>97.523467758547838</v>
      </c>
      <c r="G13" s="26">
        <v>97.523467758547838</v>
      </c>
      <c r="H13" s="17">
        <f t="shared" si="2"/>
        <v>2438.0866939636962</v>
      </c>
      <c r="I13" s="17">
        <f t="shared" si="5"/>
        <v>2438.0866939636962</v>
      </c>
    </row>
    <row r="14" spans="1:9" x14ac:dyDescent="0.25">
      <c r="A14" s="33">
        <v>44699</v>
      </c>
      <c r="B14" s="23">
        <v>169.41999816894531</v>
      </c>
      <c r="C14" s="23">
        <f t="shared" si="0"/>
        <v>97.57530000836627</v>
      </c>
      <c r="D14" s="41">
        <f t="shared" si="3"/>
        <v>1</v>
      </c>
      <c r="E14" s="23">
        <f t="shared" si="4"/>
        <v>97.57530000836627</v>
      </c>
      <c r="F14" s="26">
        <f t="shared" si="1"/>
        <v>97.57530000836627</v>
      </c>
      <c r="G14" s="26">
        <v>97.57530000836627</v>
      </c>
      <c r="H14" s="17">
        <f t="shared" si="2"/>
        <v>2439.3825002091571</v>
      </c>
      <c r="I14" s="17">
        <f t="shared" si="5"/>
        <v>2439.3825002091571</v>
      </c>
    </row>
    <row r="15" spans="1:9" x14ac:dyDescent="0.25">
      <c r="A15" s="33">
        <v>44700</v>
      </c>
      <c r="B15" s="23">
        <v>171.9100036621094</v>
      </c>
      <c r="C15" s="23">
        <f t="shared" si="0"/>
        <v>99.009387103419158</v>
      </c>
      <c r="D15" s="41">
        <f t="shared" si="3"/>
        <v>1</v>
      </c>
      <c r="E15" s="23">
        <f t="shared" si="4"/>
        <v>99.009387103419158</v>
      </c>
      <c r="F15" s="26">
        <f t="shared" si="1"/>
        <v>99.009387103419158</v>
      </c>
      <c r="G15" s="26">
        <v>99.00938710341913</v>
      </c>
      <c r="H15" s="17">
        <f t="shared" si="2"/>
        <v>2475.2346775854789</v>
      </c>
      <c r="I15" s="17">
        <f t="shared" si="5"/>
        <v>2475.2346775854789</v>
      </c>
    </row>
    <row r="16" spans="1:9" x14ac:dyDescent="0.25">
      <c r="A16" s="33">
        <v>44701</v>
      </c>
      <c r="B16" s="23">
        <v>172.0299987792969</v>
      </c>
      <c r="C16" s="23">
        <f t="shared" si="0"/>
        <v>99.078496769843738</v>
      </c>
      <c r="D16" s="41">
        <f t="shared" si="3"/>
        <v>1</v>
      </c>
      <c r="E16" s="23">
        <f t="shared" si="4"/>
        <v>99.078496769843724</v>
      </c>
      <c r="F16" s="26">
        <f t="shared" si="1"/>
        <v>99.078496769843724</v>
      </c>
      <c r="G16" s="26">
        <v>99.07849676984371</v>
      </c>
      <c r="H16" s="17">
        <f t="shared" si="2"/>
        <v>2476.9624192460933</v>
      </c>
      <c r="I16" s="17">
        <f t="shared" si="5"/>
        <v>2476.9624192460933</v>
      </c>
    </row>
    <row r="17" spans="1:9" x14ac:dyDescent="0.25">
      <c r="A17" s="33">
        <v>44704</v>
      </c>
      <c r="B17" s="23">
        <v>172.83000183105469</v>
      </c>
      <c r="C17" s="23">
        <f t="shared" si="0"/>
        <v>99.539248384921862</v>
      </c>
      <c r="D17" s="41">
        <f t="shared" si="3"/>
        <v>1</v>
      </c>
      <c r="E17" s="23">
        <f t="shared" si="4"/>
        <v>99.539248384921862</v>
      </c>
      <c r="F17" s="26">
        <f t="shared" si="1"/>
        <v>99.539248384921862</v>
      </c>
      <c r="G17" s="26">
        <v>99.539248384921862</v>
      </c>
      <c r="H17" s="17">
        <f t="shared" si="2"/>
        <v>2488.4812096230467</v>
      </c>
      <c r="I17" s="17">
        <f t="shared" si="5"/>
        <v>2488.4812096230467</v>
      </c>
    </row>
    <row r="18" spans="1:9" x14ac:dyDescent="0.25">
      <c r="A18" s="33">
        <v>44705</v>
      </c>
      <c r="B18" s="23">
        <v>174.1300048828125</v>
      </c>
      <c r="C18" s="23">
        <f t="shared" si="0"/>
        <v>100.28796866091056</v>
      </c>
      <c r="D18" s="41">
        <f t="shared" si="3"/>
        <v>1</v>
      </c>
      <c r="E18" s="23">
        <f t="shared" si="4"/>
        <v>100.28796866091058</v>
      </c>
      <c r="F18" s="26">
        <f t="shared" si="1"/>
        <v>100.28796866091058</v>
      </c>
      <c r="G18" s="26">
        <v>100.28796866091059</v>
      </c>
      <c r="H18" s="17">
        <f t="shared" si="2"/>
        <v>2507.1992165227643</v>
      </c>
      <c r="I18" s="17">
        <f t="shared" si="5"/>
        <v>2507.1992165227643</v>
      </c>
    </row>
    <row r="19" spans="1:9" x14ac:dyDescent="0.25">
      <c r="A19" s="33">
        <v>44706</v>
      </c>
      <c r="B19" s="23">
        <v>173.08000183105469</v>
      </c>
      <c r="C19" s="23">
        <f t="shared" si="0"/>
        <v>99.683232715377144</v>
      </c>
      <c r="D19" s="41">
        <f t="shared" si="3"/>
        <v>1</v>
      </c>
      <c r="E19" s="23">
        <f t="shared" si="4"/>
        <v>99.683232715377159</v>
      </c>
      <c r="F19" s="26">
        <f t="shared" si="1"/>
        <v>99.683232715377159</v>
      </c>
      <c r="G19" s="26">
        <v>99.683232715377144</v>
      </c>
      <c r="H19" s="17">
        <f t="shared" si="2"/>
        <v>2492.0808178844286</v>
      </c>
      <c r="I19" s="17">
        <f t="shared" si="5"/>
        <v>2492.0808178844286</v>
      </c>
    </row>
    <row r="20" spans="1:9" x14ac:dyDescent="0.25">
      <c r="A20" s="33">
        <v>44707</v>
      </c>
      <c r="B20" s="23">
        <v>172.75999450683591</v>
      </c>
      <c r="C20" s="23">
        <f t="shared" si="0"/>
        <v>99.498928554103429</v>
      </c>
      <c r="D20" s="41">
        <f t="shared" si="3"/>
        <v>1</v>
      </c>
      <c r="E20" s="23">
        <f t="shared" si="4"/>
        <v>99.498928554103443</v>
      </c>
      <c r="F20" s="26">
        <f t="shared" si="1"/>
        <v>99.498928554103443</v>
      </c>
      <c r="G20" s="26">
        <v>99.498928554103443</v>
      </c>
      <c r="H20" s="17">
        <f t="shared" si="2"/>
        <v>2487.4732138525856</v>
      </c>
      <c r="I20" s="17">
        <f t="shared" si="5"/>
        <v>2487.4732138525856</v>
      </c>
    </row>
    <row r="21" spans="1:9" x14ac:dyDescent="0.25">
      <c r="A21" s="33">
        <v>44708</v>
      </c>
      <c r="B21" s="23">
        <v>172.8500061035156</v>
      </c>
      <c r="C21" s="23">
        <f t="shared" si="0"/>
        <v>99.550769592027976</v>
      </c>
      <c r="D21" s="41">
        <f t="shared" si="3"/>
        <v>1</v>
      </c>
      <c r="E21" s="23">
        <f t="shared" si="4"/>
        <v>99.55076959202799</v>
      </c>
      <c r="F21" s="26">
        <f t="shared" si="1"/>
        <v>99.55076959202799</v>
      </c>
      <c r="G21" s="26">
        <v>99.55076959202799</v>
      </c>
      <c r="H21" s="17">
        <f t="shared" si="2"/>
        <v>2488.7692398006989</v>
      </c>
      <c r="I21" s="17">
        <f t="shared" si="5"/>
        <v>2488.7692398006989</v>
      </c>
    </row>
    <row r="22" spans="1:9" x14ac:dyDescent="0.25">
      <c r="A22" s="33">
        <v>44712</v>
      </c>
      <c r="B22" s="23">
        <v>171.13999938964841</v>
      </c>
      <c r="C22" s="23">
        <f t="shared" si="0"/>
        <v>98.565912904947126</v>
      </c>
      <c r="D22" s="41">
        <f t="shared" si="3"/>
        <v>1</v>
      </c>
      <c r="E22" s="23">
        <f t="shared" si="4"/>
        <v>98.56591290494714</v>
      </c>
      <c r="F22" s="26">
        <f t="shared" si="1"/>
        <v>98.56591290494714</v>
      </c>
      <c r="G22" s="26">
        <v>98.56591290494714</v>
      </c>
      <c r="H22" s="17">
        <f t="shared" si="2"/>
        <v>2464.1478226236777</v>
      </c>
      <c r="I22" s="17">
        <f t="shared" si="5"/>
        <v>2464.1478226236777</v>
      </c>
    </row>
    <row r="23" spans="1:9" s="28" customFormat="1" x14ac:dyDescent="0.25">
      <c r="A23" s="38">
        <v>44713</v>
      </c>
      <c r="B23" s="28">
        <v>172.22999572753909</v>
      </c>
      <c r="C23" s="28">
        <f t="shared" si="0"/>
        <v>99.193682476586744</v>
      </c>
      <c r="D23" s="42">
        <f t="shared" si="3"/>
        <v>1</v>
      </c>
      <c r="E23" s="28">
        <f t="shared" si="4"/>
        <v>99.193682476586758</v>
      </c>
      <c r="F23" s="28">
        <f t="shared" si="1"/>
        <v>99.193682476586758</v>
      </c>
      <c r="G23" s="28">
        <v>99.19368247658673</v>
      </c>
      <c r="H23" s="32">
        <f t="shared" si="2"/>
        <v>2979.8420619146682</v>
      </c>
      <c r="I23" s="32">
        <f>I22*(B23/B22)+500</f>
        <v>2979.8420619146682</v>
      </c>
    </row>
    <row r="24" spans="1:9" x14ac:dyDescent="0.25">
      <c r="A24" s="33">
        <v>44714</v>
      </c>
      <c r="B24" s="23">
        <v>174.3500061035156</v>
      </c>
      <c r="C24" s="23">
        <f t="shared" si="0"/>
        <v>100.4146755747597</v>
      </c>
      <c r="D24" s="41">
        <f t="shared" si="3"/>
        <v>1</v>
      </c>
      <c r="E24" s="23">
        <f t="shared" si="4"/>
        <v>100.41467557475971</v>
      </c>
      <c r="F24" s="26">
        <f t="shared" si="1"/>
        <v>100.41467557475971</v>
      </c>
      <c r="G24" s="26">
        <v>100.4146755747597</v>
      </c>
      <c r="H24" s="17">
        <f t="shared" si="2"/>
        <v>3016.5214804058819</v>
      </c>
      <c r="I24" s="17">
        <f t="shared" si="5"/>
        <v>3016.5214804058819</v>
      </c>
    </row>
    <row r="25" spans="1:9" x14ac:dyDescent="0.25">
      <c r="A25" s="33">
        <v>44715</v>
      </c>
      <c r="B25" s="23">
        <v>172.58000183105469</v>
      </c>
      <c r="C25" s="23">
        <f t="shared" si="0"/>
        <v>99.395264054466566</v>
      </c>
      <c r="D25" s="41">
        <f t="shared" si="3"/>
        <v>1</v>
      </c>
      <c r="E25" s="23">
        <f t="shared" si="4"/>
        <v>99.395264054466594</v>
      </c>
      <c r="F25" s="26">
        <f t="shared" si="1"/>
        <v>99.395264054466594</v>
      </c>
      <c r="G25" s="26">
        <v>99.395264054466566</v>
      </c>
      <c r="H25" s="17">
        <f t="shared" si="2"/>
        <v>2985.8977022505865</v>
      </c>
      <c r="I25" s="17">
        <f t="shared" si="5"/>
        <v>2985.8977022505865</v>
      </c>
    </row>
    <row r="26" spans="1:9" x14ac:dyDescent="0.25">
      <c r="A26" s="33">
        <v>44718</v>
      </c>
      <c r="B26" s="23">
        <v>171.82000732421881</v>
      </c>
      <c r="C26" s="23">
        <f t="shared" si="0"/>
        <v>98.957554853600726</v>
      </c>
      <c r="D26" s="41">
        <f t="shared" si="3"/>
        <v>1</v>
      </c>
      <c r="E26" s="23">
        <f t="shared" si="4"/>
        <v>98.957554853600755</v>
      </c>
      <c r="F26" s="26">
        <f t="shared" si="1"/>
        <v>98.957554853600755</v>
      </c>
      <c r="G26" s="26">
        <v>98.957554853600698</v>
      </c>
      <c r="H26" s="17">
        <f t="shared" si="2"/>
        <v>2972.7486361501828</v>
      </c>
      <c r="I26" s="17">
        <f t="shared" si="5"/>
        <v>2972.7486361501828</v>
      </c>
    </row>
    <row r="27" spans="1:9" x14ac:dyDescent="0.25">
      <c r="A27" s="33">
        <v>44719</v>
      </c>
      <c r="B27" s="23">
        <v>172.94000244140619</v>
      </c>
      <c r="C27" s="23">
        <f t="shared" si="0"/>
        <v>99.602601841846393</v>
      </c>
      <c r="D27" s="41">
        <f t="shared" si="3"/>
        <v>1</v>
      </c>
      <c r="E27" s="23">
        <f t="shared" si="4"/>
        <v>99.602601841846422</v>
      </c>
      <c r="F27" s="26">
        <f t="shared" si="1"/>
        <v>99.602601841846422</v>
      </c>
      <c r="G27" s="26">
        <v>99.602601841846422</v>
      </c>
      <c r="H27" s="17">
        <f t="shared" si="2"/>
        <v>2992.1262628245381</v>
      </c>
      <c r="I27" s="17">
        <f t="shared" si="5"/>
        <v>2992.1262628245381</v>
      </c>
    </row>
    <row r="28" spans="1:9" x14ac:dyDescent="0.25">
      <c r="A28" s="33">
        <v>44720</v>
      </c>
      <c r="B28" s="23">
        <v>172.7799987792969</v>
      </c>
      <c r="C28" s="23">
        <f t="shared" si="0"/>
        <v>99.5104497612096</v>
      </c>
      <c r="D28" s="41">
        <f t="shared" si="3"/>
        <v>1</v>
      </c>
      <c r="E28" s="23">
        <f t="shared" si="4"/>
        <v>99.510449761209628</v>
      </c>
      <c r="F28" s="26">
        <f t="shared" si="1"/>
        <v>99.510449761209628</v>
      </c>
      <c r="G28" s="26">
        <v>99.510449761209586</v>
      </c>
      <c r="H28" s="17">
        <f t="shared" si="2"/>
        <v>2989.3579550138134</v>
      </c>
      <c r="I28" s="17">
        <f t="shared" si="5"/>
        <v>2989.3579550138134</v>
      </c>
    </row>
    <row r="29" spans="1:9" x14ac:dyDescent="0.25">
      <c r="A29" s="33">
        <v>44721</v>
      </c>
      <c r="B29" s="23">
        <v>172.22999572753909</v>
      </c>
      <c r="C29" s="23">
        <f t="shared" si="0"/>
        <v>99.193682476586744</v>
      </c>
      <c r="D29" s="41">
        <f t="shared" si="3"/>
        <v>1</v>
      </c>
      <c r="E29" s="23">
        <f t="shared" si="4"/>
        <v>99.193682476586773</v>
      </c>
      <c r="F29" s="26">
        <f t="shared" si="1"/>
        <v>99.193682476586773</v>
      </c>
      <c r="G29" s="26">
        <v>99.19368247658673</v>
      </c>
      <c r="H29" s="17">
        <f t="shared" si="2"/>
        <v>2979.8420619146691</v>
      </c>
      <c r="I29" s="17">
        <f t="shared" si="5"/>
        <v>2979.8420619146691</v>
      </c>
    </row>
    <row r="30" spans="1:9" x14ac:dyDescent="0.25">
      <c r="A30" s="33">
        <v>44722</v>
      </c>
      <c r="B30" s="23">
        <v>174.53999328613281</v>
      </c>
      <c r="C30" s="23">
        <f t="shared" si="0"/>
        <v>100.5240962838966</v>
      </c>
      <c r="D30" s="41">
        <f t="shared" si="3"/>
        <v>1</v>
      </c>
      <c r="E30" s="23">
        <f t="shared" si="4"/>
        <v>100.52409628389663</v>
      </c>
      <c r="F30" s="26">
        <f t="shared" si="1"/>
        <v>100.52409628389663</v>
      </c>
      <c r="G30" s="26">
        <v>100.5240962838966</v>
      </c>
      <c r="H30" s="17">
        <f t="shared" si="2"/>
        <v>3019.8085489307118</v>
      </c>
      <c r="I30" s="17">
        <f t="shared" si="5"/>
        <v>3019.8085489307118</v>
      </c>
    </row>
    <row r="31" spans="1:9" x14ac:dyDescent="0.25">
      <c r="A31" s="33">
        <v>44725</v>
      </c>
      <c r="B31" s="23">
        <v>169.92999267578119</v>
      </c>
      <c r="C31" s="23">
        <f t="shared" si="0"/>
        <v>97.869024878776827</v>
      </c>
      <c r="D31" s="41">
        <f t="shared" si="3"/>
        <v>1</v>
      </c>
      <c r="E31" s="23">
        <f t="shared" si="4"/>
        <v>97.869024878776855</v>
      </c>
      <c r="F31" s="26">
        <f t="shared" si="1"/>
        <v>97.869024878776855</v>
      </c>
      <c r="G31" s="26">
        <v>97.86902487877687</v>
      </c>
      <c r="H31" s="17">
        <f t="shared" si="2"/>
        <v>2940.0484951366589</v>
      </c>
      <c r="I31" s="17">
        <f t="shared" si="5"/>
        <v>2940.0484951366589</v>
      </c>
    </row>
    <row r="32" spans="1:9" x14ac:dyDescent="0.25">
      <c r="A32" s="33">
        <v>44726</v>
      </c>
      <c r="B32" s="23">
        <v>168.57000732421881</v>
      </c>
      <c r="C32" s="23">
        <f t="shared" si="0"/>
        <v>97.085758557681999</v>
      </c>
      <c r="D32" s="41">
        <f t="shared" si="3"/>
        <v>1</v>
      </c>
      <c r="E32" s="23">
        <f t="shared" si="4"/>
        <v>97.085758557682027</v>
      </c>
      <c r="F32" s="26">
        <f t="shared" si="1"/>
        <v>97.085758557682027</v>
      </c>
      <c r="G32" s="26">
        <v>97.08575855768197</v>
      </c>
      <c r="H32" s="17">
        <f t="shared" si="2"/>
        <v>2916.5186707465778</v>
      </c>
      <c r="I32" s="17">
        <f t="shared" si="5"/>
        <v>2916.5186707465778</v>
      </c>
    </row>
    <row r="33" spans="1:9" x14ac:dyDescent="0.25">
      <c r="A33" s="33">
        <v>44727</v>
      </c>
      <c r="B33" s="23">
        <v>170.77000427246091</v>
      </c>
      <c r="C33" s="23">
        <f t="shared" si="0"/>
        <v>98.352818908067249</v>
      </c>
      <c r="D33" s="41">
        <f t="shared" si="3"/>
        <v>1</v>
      </c>
      <c r="E33" s="23">
        <f t="shared" si="4"/>
        <v>98.352818908067292</v>
      </c>
      <c r="F33" s="26">
        <f t="shared" si="1"/>
        <v>98.352818908067292</v>
      </c>
      <c r="G33" s="26">
        <v>98.352818908067277</v>
      </c>
      <c r="H33" s="17">
        <f t="shared" si="2"/>
        <v>2954.5819791427907</v>
      </c>
      <c r="I33" s="17">
        <f t="shared" si="5"/>
        <v>2954.5819791427907</v>
      </c>
    </row>
    <row r="34" spans="1:9" x14ac:dyDescent="0.25">
      <c r="A34" s="33">
        <v>44728</v>
      </c>
      <c r="B34" s="23">
        <v>172.69000244140619</v>
      </c>
      <c r="C34" s="23">
        <f t="shared" si="0"/>
        <v>99.458617511391111</v>
      </c>
      <c r="D34" s="41">
        <f t="shared" si="3"/>
        <v>1</v>
      </c>
      <c r="E34" s="23">
        <f t="shared" si="4"/>
        <v>99.458617511391139</v>
      </c>
      <c r="F34" s="26">
        <f t="shared" si="1"/>
        <v>99.458617511391139</v>
      </c>
      <c r="H34" s="17">
        <f t="shared" si="2"/>
        <v>2987.8008808704149</v>
      </c>
      <c r="I34" s="17">
        <f t="shared" si="5"/>
        <v>2987.8008808704149</v>
      </c>
    </row>
    <row r="35" spans="1:9" x14ac:dyDescent="0.25">
      <c r="A35" s="33">
        <v>44729</v>
      </c>
      <c r="B35" s="23">
        <v>171.27000427246091</v>
      </c>
      <c r="C35" s="23">
        <f t="shared" si="0"/>
        <v>98.640787568977828</v>
      </c>
      <c r="D35" s="41">
        <f t="shared" si="3"/>
        <v>1</v>
      </c>
      <c r="E35" s="23">
        <f t="shared" si="4"/>
        <v>98.640787568977856</v>
      </c>
      <c r="F35" s="26">
        <f t="shared" si="1"/>
        <v>98.640787568977856</v>
      </c>
      <c r="G35" s="26">
        <v>98.640787568977856</v>
      </c>
      <c r="H35" s="17">
        <f t="shared" si="2"/>
        <v>2963.2327430510372</v>
      </c>
      <c r="I35" s="17">
        <f t="shared" si="5"/>
        <v>2963.2327430510372</v>
      </c>
    </row>
    <row r="36" spans="1:9" x14ac:dyDescent="0.25">
      <c r="A36" s="33">
        <v>44733</v>
      </c>
      <c r="B36" s="23">
        <v>170.6300048828125</v>
      </c>
      <c r="C36" s="23">
        <f t="shared" si="0"/>
        <v>98.272188034536555</v>
      </c>
      <c r="D36" s="41">
        <f t="shared" si="3"/>
        <v>1</v>
      </c>
      <c r="E36" s="23">
        <f t="shared" si="4"/>
        <v>98.272188034536583</v>
      </c>
      <c r="F36" s="26">
        <f t="shared" si="1"/>
        <v>98.272188034536583</v>
      </c>
      <c r="G36" s="26">
        <v>98.272188034536555</v>
      </c>
      <c r="H36" s="17">
        <f t="shared" si="2"/>
        <v>2952.1597758084959</v>
      </c>
      <c r="I36" s="17">
        <f t="shared" si="5"/>
        <v>2952.1597758084959</v>
      </c>
    </row>
    <row r="37" spans="1:9" x14ac:dyDescent="0.25">
      <c r="A37" s="33">
        <v>44734</v>
      </c>
      <c r="B37" s="23">
        <v>171.30999755859381</v>
      </c>
      <c r="C37" s="23">
        <f t="shared" si="0"/>
        <v>98.66382119508404</v>
      </c>
      <c r="D37" s="41">
        <f t="shared" si="3"/>
        <v>1</v>
      </c>
      <c r="E37" s="23">
        <f t="shared" si="4"/>
        <v>98.663821195084083</v>
      </c>
      <c r="F37" s="26">
        <f t="shared" si="1"/>
        <v>98.663821195084083</v>
      </c>
      <c r="G37" s="26">
        <v>98.663821195083997</v>
      </c>
      <c r="H37" s="17">
        <f t="shared" si="2"/>
        <v>2963.9246880035384</v>
      </c>
      <c r="I37" s="17">
        <f t="shared" si="5"/>
        <v>2963.9246880035384</v>
      </c>
    </row>
    <row r="38" spans="1:9" x14ac:dyDescent="0.25">
      <c r="A38" s="33">
        <v>44735</v>
      </c>
      <c r="B38" s="23">
        <v>170.25999450683591</v>
      </c>
      <c r="C38" s="23">
        <f t="shared" si="0"/>
        <v>98.059085249550563</v>
      </c>
      <c r="D38" s="41">
        <f t="shared" si="3"/>
        <v>1</v>
      </c>
      <c r="E38" s="23">
        <f t="shared" si="4"/>
        <v>98.059085249550606</v>
      </c>
      <c r="F38" s="26">
        <f t="shared" si="1"/>
        <v>98.059085249550606</v>
      </c>
      <c r="G38" s="26">
        <v>98.059085249550577</v>
      </c>
      <c r="H38" s="17">
        <f t="shared" si="2"/>
        <v>2945.7580309961454</v>
      </c>
      <c r="I38" s="17">
        <f t="shared" si="5"/>
        <v>2945.7580309961454</v>
      </c>
    </row>
    <row r="39" spans="1:9" x14ac:dyDescent="0.25">
      <c r="A39" s="33">
        <v>44736</v>
      </c>
      <c r="B39" s="23">
        <v>170.0899963378906</v>
      </c>
      <c r="C39" s="23">
        <f t="shared" si="0"/>
        <v>97.961176959413692</v>
      </c>
      <c r="D39" s="41">
        <f t="shared" si="3"/>
        <v>1</v>
      </c>
      <c r="E39" s="23">
        <f t="shared" si="4"/>
        <v>97.961176959413748</v>
      </c>
      <c r="F39" s="26">
        <f t="shared" si="1"/>
        <v>97.961176959413748</v>
      </c>
      <c r="G39" s="26">
        <v>97.961176959413706</v>
      </c>
      <c r="H39" s="17">
        <f t="shared" si="2"/>
        <v>2942.816802947385</v>
      </c>
      <c r="I39" s="17">
        <f t="shared" si="5"/>
        <v>2942.816802947385</v>
      </c>
    </row>
    <row r="40" spans="1:9" x14ac:dyDescent="0.25">
      <c r="A40" s="33">
        <v>44739</v>
      </c>
      <c r="B40" s="23">
        <v>169.8999938964844</v>
      </c>
      <c r="C40" s="23">
        <f t="shared" si="0"/>
        <v>97.851747462170735</v>
      </c>
      <c r="D40" s="41">
        <f t="shared" si="3"/>
        <v>1</v>
      </c>
      <c r="E40" s="23">
        <f t="shared" si="4"/>
        <v>97.851747462170778</v>
      </c>
      <c r="F40" s="26">
        <f t="shared" si="1"/>
        <v>97.851747462170778</v>
      </c>
      <c r="G40" s="26">
        <v>97.851747462170721</v>
      </c>
      <c r="H40" s="17">
        <f t="shared" si="2"/>
        <v>2939.5294704221938</v>
      </c>
      <c r="I40" s="17">
        <f t="shared" si="5"/>
        <v>2939.5294704221938</v>
      </c>
    </row>
    <row r="41" spans="1:9" x14ac:dyDescent="0.25">
      <c r="A41" s="33">
        <v>44740</v>
      </c>
      <c r="B41" s="23">
        <v>169.6199951171875</v>
      </c>
      <c r="C41" s="23">
        <f t="shared" si="0"/>
        <v>97.69048571510929</v>
      </c>
      <c r="D41" s="41">
        <f t="shared" si="3"/>
        <v>1</v>
      </c>
      <c r="E41" s="23">
        <f t="shared" si="4"/>
        <v>97.690485715109332</v>
      </c>
      <c r="F41" s="26">
        <f t="shared" si="1"/>
        <v>97.690485715109332</v>
      </c>
      <c r="G41" s="26">
        <v>97.69048571510929</v>
      </c>
      <c r="H41" s="17">
        <f t="shared" si="2"/>
        <v>2934.685063753604</v>
      </c>
      <c r="I41" s="17">
        <f t="shared" si="5"/>
        <v>2934.685063753604</v>
      </c>
    </row>
    <row r="42" spans="1:9" x14ac:dyDescent="0.25">
      <c r="A42" s="33">
        <v>44741</v>
      </c>
      <c r="B42" s="23">
        <v>169.49000549316409</v>
      </c>
      <c r="C42" s="23">
        <f t="shared" si="0"/>
        <v>97.615619839184703</v>
      </c>
      <c r="D42" s="41">
        <f t="shared" si="3"/>
        <v>1</v>
      </c>
      <c r="E42" s="23">
        <f t="shared" si="4"/>
        <v>97.61561983918476</v>
      </c>
      <c r="F42" s="26">
        <f t="shared" si="1"/>
        <v>97.61561983918476</v>
      </c>
      <c r="G42" s="26">
        <v>97.615619839184689</v>
      </c>
      <c r="H42" s="17">
        <f t="shared" si="2"/>
        <v>2932.4360446577075</v>
      </c>
      <c r="I42" s="17">
        <f t="shared" si="5"/>
        <v>2932.4360446577075</v>
      </c>
    </row>
    <row r="43" spans="1:9" x14ac:dyDescent="0.25">
      <c r="A43" s="33">
        <v>44742</v>
      </c>
      <c r="B43" s="23">
        <v>168.46000671386719</v>
      </c>
      <c r="C43" s="23">
        <f t="shared" si="0"/>
        <v>97.022405100757396</v>
      </c>
      <c r="D43" s="41">
        <f t="shared" si="3"/>
        <v>1</v>
      </c>
      <c r="E43" s="23">
        <f t="shared" si="4"/>
        <v>97.022405100757439</v>
      </c>
      <c r="F43" s="26">
        <f t="shared" si="1"/>
        <v>97.022405100757439</v>
      </c>
      <c r="G43" s="26">
        <v>97.022405100757396</v>
      </c>
      <c r="H43" s="17">
        <f t="shared" si="2"/>
        <v>2914.6154921267471</v>
      </c>
      <c r="I43" s="17">
        <f t="shared" si="5"/>
        <v>2914.6154921267471</v>
      </c>
    </row>
    <row r="44" spans="1:9" x14ac:dyDescent="0.25">
      <c r="A44" s="33">
        <v>44743</v>
      </c>
      <c r="B44" s="23">
        <v>168.32000732421881</v>
      </c>
      <c r="C44" s="23">
        <f t="shared" si="0"/>
        <v>96.941774227226702</v>
      </c>
      <c r="D44" s="41">
        <f t="shared" si="3"/>
        <v>1</v>
      </c>
      <c r="E44" s="23">
        <f t="shared" si="4"/>
        <v>96.941774227226759</v>
      </c>
      <c r="F44" s="26">
        <f t="shared" si="1"/>
        <v>96.941774227226759</v>
      </c>
      <c r="H44" s="17">
        <f t="shared" si="2"/>
        <v>2912.1932887924536</v>
      </c>
      <c r="I44" s="17">
        <f t="shared" si="5"/>
        <v>2912.1932887924536</v>
      </c>
    </row>
    <row r="45" spans="1:9" x14ac:dyDescent="0.25">
      <c r="A45" s="33">
        <v>44747</v>
      </c>
      <c r="B45" s="23">
        <v>164.75</v>
      </c>
      <c r="C45" s="23">
        <f t="shared" si="0"/>
        <v>94.885673770034245</v>
      </c>
      <c r="D45" s="41">
        <f t="shared" si="3"/>
        <v>1</v>
      </c>
      <c r="E45" s="23">
        <f t="shared" si="4"/>
        <v>94.885673770034302</v>
      </c>
      <c r="F45" s="26">
        <f t="shared" si="1"/>
        <v>94.885673770034302</v>
      </c>
      <c r="H45" s="17">
        <f t="shared" si="2"/>
        <v>2850.4267077673944</v>
      </c>
      <c r="I45" s="17">
        <f t="shared" si="5"/>
        <v>2850.4267077673944</v>
      </c>
    </row>
    <row r="46" spans="1:9" x14ac:dyDescent="0.25">
      <c r="A46" s="33">
        <v>44748</v>
      </c>
      <c r="B46" s="23">
        <v>162.13999938964841</v>
      </c>
      <c r="C46" s="23">
        <f t="shared" si="0"/>
        <v>93.382477008556791</v>
      </c>
      <c r="D46" s="41">
        <f t="shared" si="3"/>
        <v>1</v>
      </c>
      <c r="E46" s="23">
        <f t="shared" si="4"/>
        <v>93.382477008556847</v>
      </c>
      <c r="F46" s="26">
        <f t="shared" si="1"/>
        <v>93.382477008556847</v>
      </c>
      <c r="H46" s="17">
        <f t="shared" si="2"/>
        <v>2805.2697096063298</v>
      </c>
      <c r="I46" s="17">
        <f t="shared" si="5"/>
        <v>2805.2697096063298</v>
      </c>
    </row>
    <row r="47" spans="1:9" x14ac:dyDescent="0.25">
      <c r="A47" s="33">
        <v>44749</v>
      </c>
      <c r="B47" s="23">
        <v>162.22999572753909</v>
      </c>
      <c r="C47" s="23">
        <f t="shared" si="0"/>
        <v>93.434309258375265</v>
      </c>
      <c r="D47" s="41">
        <f t="shared" si="3"/>
        <v>1</v>
      </c>
      <c r="E47" s="23">
        <f t="shared" si="4"/>
        <v>93.434309258375322</v>
      </c>
      <c r="F47" s="26">
        <f t="shared" si="1"/>
        <v>93.434309258375322</v>
      </c>
      <c r="H47" s="17">
        <f t="shared" si="2"/>
        <v>2806.8267837497278</v>
      </c>
      <c r="I47" s="17">
        <f t="shared" si="5"/>
        <v>2806.8267837497278</v>
      </c>
    </row>
    <row r="48" spans="1:9" x14ac:dyDescent="0.25">
      <c r="A48" s="33">
        <v>44750</v>
      </c>
      <c r="B48" s="23">
        <v>162.30000305175781</v>
      </c>
      <c r="C48" s="23">
        <f t="shared" si="0"/>
        <v>93.474629089193655</v>
      </c>
      <c r="D48" s="41">
        <f t="shared" si="3"/>
        <v>1</v>
      </c>
      <c r="E48" s="23">
        <f t="shared" si="4"/>
        <v>93.474629089193712</v>
      </c>
      <c r="F48" s="26">
        <f t="shared" si="1"/>
        <v>93.474629089193712</v>
      </c>
      <c r="H48" s="17">
        <f t="shared" si="2"/>
        <v>2808.0380174170564</v>
      </c>
      <c r="I48" s="17">
        <f t="shared" si="5"/>
        <v>2808.0380174170564</v>
      </c>
    </row>
    <row r="49" spans="1:9" x14ac:dyDescent="0.25">
      <c r="A49" s="33">
        <v>44753</v>
      </c>
      <c r="B49" s="23">
        <v>161.42999267578119</v>
      </c>
      <c r="C49" s="23">
        <f t="shared" si="0"/>
        <v>92.97355764329707</v>
      </c>
      <c r="D49" s="41">
        <f t="shared" si="3"/>
        <v>1</v>
      </c>
      <c r="E49" s="23">
        <f t="shared" si="4"/>
        <v>92.973557643297127</v>
      </c>
      <c r="F49" s="26">
        <f t="shared" si="1"/>
        <v>92.973557643297127</v>
      </c>
      <c r="H49" s="17">
        <f t="shared" si="2"/>
        <v>2792.9855086964585</v>
      </c>
      <c r="I49" s="17">
        <f t="shared" si="5"/>
        <v>2792.9855086964585</v>
      </c>
    </row>
    <row r="50" spans="1:9" x14ac:dyDescent="0.25">
      <c r="A50" s="33">
        <v>44754</v>
      </c>
      <c r="B50" s="23">
        <v>160.83000183105469</v>
      </c>
      <c r="C50" s="23">
        <f t="shared" si="0"/>
        <v>92.628000523068081</v>
      </c>
      <c r="D50" s="41">
        <f t="shared" si="3"/>
        <v>1</v>
      </c>
      <c r="E50" s="23">
        <f t="shared" si="4"/>
        <v>92.628000523068138</v>
      </c>
      <c r="F50" s="26">
        <f t="shared" si="1"/>
        <v>92.628000523068138</v>
      </c>
      <c r="H50" s="17">
        <f t="shared" si="2"/>
        <v>2782.604750406781</v>
      </c>
      <c r="I50" s="17">
        <f t="shared" si="5"/>
        <v>2782.604750406781</v>
      </c>
    </row>
    <row r="51" spans="1:9" x14ac:dyDescent="0.25">
      <c r="A51" s="33">
        <v>44755</v>
      </c>
      <c r="B51" s="23">
        <v>161.6000061035156</v>
      </c>
      <c r="C51" s="23">
        <f t="shared" si="0"/>
        <v>93.071474721540042</v>
      </c>
      <c r="D51" s="41">
        <f t="shared" si="3"/>
        <v>1</v>
      </c>
      <c r="E51" s="23">
        <f t="shared" si="4"/>
        <v>93.071474721540113</v>
      </c>
      <c r="F51" s="26">
        <f t="shared" si="1"/>
        <v>93.071474721540113</v>
      </c>
      <c r="H51" s="17">
        <f t="shared" si="2"/>
        <v>2795.9270007455825</v>
      </c>
      <c r="I51" s="17">
        <f t="shared" si="5"/>
        <v>2795.9270007455825</v>
      </c>
    </row>
    <row r="52" spans="1:9" x14ac:dyDescent="0.25">
      <c r="A52" s="33">
        <v>44756</v>
      </c>
      <c r="B52" s="23">
        <v>159.33000183105469</v>
      </c>
      <c r="C52" s="23">
        <f t="shared" si="0"/>
        <v>91.764094540336345</v>
      </c>
      <c r="D52" s="41">
        <f t="shared" si="3"/>
        <v>1</v>
      </c>
      <c r="E52" s="23">
        <f t="shared" si="4"/>
        <v>91.764094540336401</v>
      </c>
      <c r="F52" s="26">
        <f t="shared" si="1"/>
        <v>91.764094540336401</v>
      </c>
      <c r="H52" s="17">
        <f t="shared" si="2"/>
        <v>2756.6524586820397</v>
      </c>
      <c r="I52" s="17">
        <f t="shared" si="5"/>
        <v>2756.6524586820397</v>
      </c>
    </row>
    <row r="53" spans="1:9" x14ac:dyDescent="0.25">
      <c r="A53" s="33">
        <v>44757</v>
      </c>
      <c r="B53" s="23">
        <v>159.00999450683591</v>
      </c>
      <c r="C53" s="23">
        <f t="shared" si="0"/>
        <v>91.579790379062644</v>
      </c>
      <c r="D53" s="41">
        <f t="shared" si="3"/>
        <v>1</v>
      </c>
      <c r="E53" s="23">
        <f t="shared" si="4"/>
        <v>91.579790379062686</v>
      </c>
      <c r="F53" s="26">
        <f t="shared" si="1"/>
        <v>91.579790379062686</v>
      </c>
      <c r="H53" s="17">
        <f t="shared" si="2"/>
        <v>2751.1158430605865</v>
      </c>
      <c r="I53" s="17">
        <f t="shared" si="5"/>
        <v>2751.1158430605865</v>
      </c>
    </row>
    <row r="54" spans="1:9" x14ac:dyDescent="0.25">
      <c r="A54" s="33">
        <v>44760</v>
      </c>
      <c r="B54" s="23">
        <v>159.1600036621094</v>
      </c>
      <c r="C54" s="23">
        <f t="shared" si="0"/>
        <v>91.666186250199516</v>
      </c>
      <c r="D54" s="41">
        <f t="shared" si="3"/>
        <v>1</v>
      </c>
      <c r="E54" s="23">
        <f t="shared" si="4"/>
        <v>91.666186250199559</v>
      </c>
      <c r="F54" s="26">
        <f t="shared" si="1"/>
        <v>91.666186250199559</v>
      </c>
      <c r="H54" s="17">
        <f t="shared" si="2"/>
        <v>2753.7112306332797</v>
      </c>
      <c r="I54" s="17">
        <f t="shared" si="5"/>
        <v>2753.7112306332797</v>
      </c>
    </row>
    <row r="55" spans="1:9" x14ac:dyDescent="0.25">
      <c r="A55" s="33">
        <v>44761</v>
      </c>
      <c r="B55" s="23">
        <v>159.53999328613281</v>
      </c>
      <c r="C55" s="23">
        <f t="shared" si="0"/>
        <v>91.885036456579371</v>
      </c>
      <c r="D55" s="41">
        <f t="shared" si="3"/>
        <v>1</v>
      </c>
      <c r="E55" s="23">
        <f t="shared" si="4"/>
        <v>91.885036456579428</v>
      </c>
      <c r="F55" s="26">
        <f t="shared" si="1"/>
        <v>91.885036456579428</v>
      </c>
      <c r="H55" s="17">
        <f t="shared" si="2"/>
        <v>2760.2856316832999</v>
      </c>
      <c r="I55" s="17">
        <f t="shared" si="5"/>
        <v>2760.2856316832999</v>
      </c>
    </row>
    <row r="56" spans="1:9" x14ac:dyDescent="0.25">
      <c r="A56" s="33">
        <v>44762</v>
      </c>
      <c r="B56" s="23">
        <v>158.03999328613281</v>
      </c>
      <c r="C56" s="23">
        <f t="shared" si="0"/>
        <v>91.021130473847649</v>
      </c>
      <c r="D56" s="41">
        <f t="shared" si="3"/>
        <v>1</v>
      </c>
      <c r="E56" s="23">
        <f t="shared" si="4"/>
        <v>91.021130473847705</v>
      </c>
      <c r="F56" s="26">
        <f t="shared" si="1"/>
        <v>91.021130473847705</v>
      </c>
      <c r="H56" s="17">
        <f t="shared" si="2"/>
        <v>2734.333339958559</v>
      </c>
      <c r="I56" s="17">
        <f t="shared" si="5"/>
        <v>2734.333339958559</v>
      </c>
    </row>
    <row r="57" spans="1:9" x14ac:dyDescent="0.25">
      <c r="A57" s="33">
        <v>44763</v>
      </c>
      <c r="B57" s="23">
        <v>160.27000427246091</v>
      </c>
      <c r="C57" s="23">
        <f t="shared" si="0"/>
        <v>92.305477028945191</v>
      </c>
      <c r="D57" s="41">
        <f t="shared" si="3"/>
        <v>1</v>
      </c>
      <c r="E57" s="23">
        <f t="shared" si="4"/>
        <v>92.305477028945248</v>
      </c>
      <c r="F57" s="26">
        <f t="shared" si="1"/>
        <v>92.305477028945248</v>
      </c>
      <c r="H57" s="17">
        <f t="shared" si="2"/>
        <v>2772.9159370696016</v>
      </c>
      <c r="I57" s="17">
        <f t="shared" si="5"/>
        <v>2772.9159370696016</v>
      </c>
    </row>
    <row r="58" spans="1:9" x14ac:dyDescent="0.25">
      <c r="A58" s="33">
        <v>44764</v>
      </c>
      <c r="B58" s="23">
        <v>160.66999816894531</v>
      </c>
      <c r="C58" s="23">
        <f t="shared" si="0"/>
        <v>92.535848442431217</v>
      </c>
      <c r="D58" s="41">
        <f t="shared" si="3"/>
        <v>1</v>
      </c>
      <c r="E58" s="23">
        <f t="shared" si="4"/>
        <v>92.535848442431273</v>
      </c>
      <c r="F58" s="26">
        <f t="shared" si="1"/>
        <v>92.535848442431273</v>
      </c>
      <c r="H58" s="17">
        <f t="shared" si="2"/>
        <v>2779.8364425960544</v>
      </c>
      <c r="I58" s="17">
        <f t="shared" si="5"/>
        <v>2779.8364425960544</v>
      </c>
    </row>
    <row r="59" spans="1:9" x14ac:dyDescent="0.25">
      <c r="A59" s="33">
        <v>44767</v>
      </c>
      <c r="B59" s="23">
        <v>160.22999572753909</v>
      </c>
      <c r="C59" s="23">
        <f t="shared" si="0"/>
        <v>92.282434614732949</v>
      </c>
      <c r="D59" s="41">
        <f t="shared" si="3"/>
        <v>1</v>
      </c>
      <c r="E59" s="23">
        <f t="shared" si="4"/>
        <v>92.282434614733006</v>
      </c>
      <c r="F59" s="26">
        <f t="shared" si="1"/>
        <v>92.282434614733006</v>
      </c>
      <c r="H59" s="17">
        <f t="shared" si="2"/>
        <v>2772.2237281167395</v>
      </c>
      <c r="I59" s="17">
        <f t="shared" si="5"/>
        <v>2772.2237281167395</v>
      </c>
    </row>
    <row r="60" spans="1:9" x14ac:dyDescent="0.25">
      <c r="A60" s="33">
        <v>44768</v>
      </c>
      <c r="B60" s="23">
        <v>160.03999328613281</v>
      </c>
      <c r="C60" s="23">
        <f t="shared" si="0"/>
        <v>92.17300511748995</v>
      </c>
      <c r="D60" s="41">
        <f t="shared" si="3"/>
        <v>1</v>
      </c>
      <c r="E60" s="23">
        <f t="shared" si="4"/>
        <v>92.173005117489993</v>
      </c>
      <c r="F60" s="26">
        <f t="shared" si="1"/>
        <v>92.173005117489993</v>
      </c>
      <c r="H60" s="17">
        <f t="shared" si="2"/>
        <v>2768.9363955915469</v>
      </c>
      <c r="I60" s="17">
        <f t="shared" si="5"/>
        <v>2768.9363955915469</v>
      </c>
    </row>
    <row r="61" spans="1:9" x14ac:dyDescent="0.25">
      <c r="A61" s="33">
        <v>44769</v>
      </c>
      <c r="B61" s="23">
        <v>161.66999816894531</v>
      </c>
      <c r="C61" s="23">
        <f t="shared" si="0"/>
        <v>93.111785764252375</v>
      </c>
      <c r="D61" s="41">
        <f t="shared" si="3"/>
        <v>1</v>
      </c>
      <c r="E61" s="23">
        <f t="shared" si="4"/>
        <v>93.111785764252431</v>
      </c>
      <c r="F61" s="26">
        <f t="shared" si="1"/>
        <v>93.111785764252431</v>
      </c>
      <c r="H61" s="17">
        <f t="shared" si="2"/>
        <v>2797.1379704125488</v>
      </c>
      <c r="I61" s="17">
        <f t="shared" si="5"/>
        <v>2797.1379704125488</v>
      </c>
    </row>
    <row r="62" spans="1:9" x14ac:dyDescent="0.25">
      <c r="A62" s="33">
        <v>44770</v>
      </c>
      <c r="B62" s="23">
        <v>163.63999938964841</v>
      </c>
      <c r="C62" s="23">
        <f t="shared" si="0"/>
        <v>94.246382991288513</v>
      </c>
      <c r="D62" s="41">
        <f t="shared" si="3"/>
        <v>1</v>
      </c>
      <c r="E62" s="23">
        <f t="shared" si="4"/>
        <v>94.246382991288556</v>
      </c>
      <c r="F62" s="26">
        <f t="shared" si="1"/>
        <v>94.246382991288556</v>
      </c>
      <c r="H62" s="17">
        <f t="shared" si="2"/>
        <v>2831.2220013310707</v>
      </c>
      <c r="I62" s="17">
        <f t="shared" si="5"/>
        <v>2831.2220013310707</v>
      </c>
    </row>
    <row r="63" spans="1:9" x14ac:dyDescent="0.25">
      <c r="A63" s="33">
        <v>44771</v>
      </c>
      <c r="B63" s="23">
        <v>164.1000061035156</v>
      </c>
      <c r="C63" s="23">
        <f t="shared" si="0"/>
        <v>94.511318026092923</v>
      </c>
      <c r="D63" s="41">
        <f t="shared" si="3"/>
        <v>1</v>
      </c>
      <c r="E63" s="23">
        <f t="shared" si="4"/>
        <v>94.511318026092965</v>
      </c>
      <c r="F63" s="26">
        <f t="shared" si="1"/>
        <v>94.511318026092965</v>
      </c>
      <c r="H63" s="17">
        <f t="shared" si="2"/>
        <v>2839.1808202868178</v>
      </c>
      <c r="I63" s="17">
        <f t="shared" si="5"/>
        <v>2839.1808202868178</v>
      </c>
    </row>
    <row r="64" spans="1:9" x14ac:dyDescent="0.25">
      <c r="A64" s="33">
        <v>44774</v>
      </c>
      <c r="B64" s="23">
        <v>165.0299987792969</v>
      </c>
      <c r="C64" s="23">
        <f t="shared" si="0"/>
        <v>95.046935517095704</v>
      </c>
      <c r="D64" s="41">
        <f t="shared" si="3"/>
        <v>1</v>
      </c>
      <c r="E64" s="23">
        <f t="shared" si="4"/>
        <v>95.046935517095747</v>
      </c>
      <c r="F64" s="26">
        <f t="shared" si="1"/>
        <v>95.046935517095747</v>
      </c>
      <c r="H64" s="17">
        <f t="shared" si="2"/>
        <v>2855.2711144359841</v>
      </c>
      <c r="I64" s="17">
        <f t="shared" si="5"/>
        <v>2855.2711144359841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3"/>
  <sheetViews>
    <sheetView workbookViewId="0">
      <selection activeCell="Y32" sqref="Y32"/>
    </sheetView>
  </sheetViews>
  <sheetFormatPr defaultRowHeight="15" x14ac:dyDescent="0.25"/>
  <cols>
    <col min="1" max="1" width="10.7109375" style="4" bestFit="1" customWidth="1"/>
    <col min="2" max="2" width="10" bestFit="1" customWidth="1"/>
    <col min="3" max="3" width="9" bestFit="1" customWidth="1"/>
    <col min="4" max="5" width="6" bestFit="1" customWidth="1"/>
    <col min="6" max="6" width="6.85546875" bestFit="1" customWidth="1"/>
    <col min="7" max="11" width="12" bestFit="1" customWidth="1"/>
    <col min="12" max="13" width="9" style="23" bestFit="1" customWidth="1"/>
    <col min="14" max="14" width="9.42578125" style="23" bestFit="1" customWidth="1"/>
    <col min="15" max="15" width="10.5703125" style="23" bestFit="1" customWidth="1"/>
    <col min="16" max="16" width="11.42578125" style="23" bestFit="1" customWidth="1"/>
    <col min="17" max="18" width="14.5703125" bestFit="1" customWidth="1"/>
    <col min="19" max="19" width="15" bestFit="1" customWidth="1"/>
    <col min="20" max="20" width="16.140625" bestFit="1" customWidth="1"/>
    <col min="21" max="21" width="17" bestFit="1" customWidth="1"/>
    <col min="22" max="22" width="12.42578125" style="26" bestFit="1" customWidth="1"/>
    <col min="23" max="23" width="10.5703125" style="26" bestFit="1" customWidth="1"/>
    <col min="24" max="24" width="12.85546875" bestFit="1" customWidth="1"/>
    <col min="25" max="25" width="12.140625" bestFit="1" customWidth="1"/>
    <col min="26" max="27" width="10.5703125" bestFit="1" customWidth="1"/>
    <col min="28" max="28" width="11" bestFit="1" customWidth="1"/>
    <col min="29" max="29" width="11.85546875" bestFit="1" customWidth="1"/>
  </cols>
  <sheetData>
    <row r="1" spans="1:29" x14ac:dyDescent="0.25">
      <c r="A1" s="33" t="s">
        <v>34</v>
      </c>
      <c r="B1" s="24" t="s">
        <v>35</v>
      </c>
      <c r="C1" s="24" t="s">
        <v>36</v>
      </c>
      <c r="D1" s="24" t="s">
        <v>37</v>
      </c>
      <c r="E1" s="24" t="s">
        <v>38</v>
      </c>
      <c r="F1" s="24" t="s">
        <v>39</v>
      </c>
      <c r="G1" t="str">
        <f>"Cota "&amp;B1</f>
        <v>Cota BTC</v>
      </c>
      <c r="H1" s="23" t="str">
        <f t="shared" ref="H1:K1" si="0">"Cota "&amp;C1</f>
        <v>Cota ETH</v>
      </c>
      <c r="I1" s="23" t="str">
        <f t="shared" si="0"/>
        <v>Cota DOT</v>
      </c>
      <c r="J1" s="23" t="str">
        <f t="shared" si="0"/>
        <v>Cota ALGO</v>
      </c>
      <c r="K1" s="23" t="str">
        <f t="shared" si="0"/>
        <v>Cota MATIC</v>
      </c>
      <c r="L1" s="46" t="str">
        <f>"Peso "&amp;B1</f>
        <v>Peso BTC</v>
      </c>
      <c r="M1" s="46" t="str">
        <f t="shared" ref="M1:P1" si="1">"Peso "&amp;C1</f>
        <v>Peso ETH</v>
      </c>
      <c r="N1" s="46" t="str">
        <f t="shared" si="1"/>
        <v>Peso DOT</v>
      </c>
      <c r="O1" s="46" t="str">
        <f t="shared" si="1"/>
        <v>Peso ALGO</v>
      </c>
      <c r="P1" s="46" t="str">
        <f t="shared" si="1"/>
        <v>Peso MATIC</v>
      </c>
      <c r="Q1" s="46" t="str">
        <f>"Cota "&amp;B1&amp; "* Peso"</f>
        <v>Cota BTC* Peso</v>
      </c>
      <c r="R1" s="46" t="str">
        <f t="shared" ref="R1:U1" si="2">"Cota "&amp;C1&amp; "* Peso"</f>
        <v>Cota ETH* Peso</v>
      </c>
      <c r="S1" s="46" t="str">
        <f t="shared" si="2"/>
        <v>Cota DOT* Peso</v>
      </c>
      <c r="T1" s="46" t="str">
        <f t="shared" si="2"/>
        <v>Cota ALGO* Peso</v>
      </c>
      <c r="U1" s="46" t="str">
        <f t="shared" si="2"/>
        <v>Cota MATIC* Peso</v>
      </c>
      <c r="V1" s="26" t="s">
        <v>31</v>
      </c>
      <c r="W1" s="26" t="s">
        <v>18</v>
      </c>
      <c r="X1" t="s">
        <v>19</v>
      </c>
      <c r="Y1" t="str">
        <f>"Valor "&amp;B1</f>
        <v>Valor BTC</v>
      </c>
      <c r="Z1" s="47" t="str">
        <f t="shared" ref="Z1:AC1" si="3">"Valor "&amp;C1</f>
        <v>Valor ETH</v>
      </c>
      <c r="AA1" s="47" t="str">
        <f t="shared" si="3"/>
        <v>Valor DOT</v>
      </c>
      <c r="AB1" s="47" t="str">
        <f t="shared" si="3"/>
        <v>Valor ALGO</v>
      </c>
      <c r="AC1" s="47" t="str">
        <f t="shared" si="3"/>
        <v>Valor MATIC</v>
      </c>
    </row>
    <row r="2" spans="1:29" x14ac:dyDescent="0.25">
      <c r="A2" s="33">
        <v>44683</v>
      </c>
      <c r="B2" s="23">
        <v>188398.91</v>
      </c>
      <c r="C2" s="23">
        <v>13890.65</v>
      </c>
      <c r="D2" s="23">
        <v>73.45</v>
      </c>
      <c r="E2" s="23">
        <v>3.3439999999999999</v>
      </c>
      <c r="F2" s="23">
        <v>5.367</v>
      </c>
      <c r="G2">
        <f>B2/B$2*100</f>
        <v>100</v>
      </c>
      <c r="H2" s="23">
        <f t="shared" ref="H2:K2" si="4">C2/C$2*100</f>
        <v>100</v>
      </c>
      <c r="I2" s="23">
        <f t="shared" si="4"/>
        <v>100</v>
      </c>
      <c r="J2" s="23">
        <f t="shared" si="4"/>
        <v>100</v>
      </c>
      <c r="K2" s="23">
        <f t="shared" si="4"/>
        <v>100</v>
      </c>
      <c r="L2" s="48">
        <v>0.6470588235294118</v>
      </c>
      <c r="M2" s="48">
        <v>0.11764705882352942</v>
      </c>
      <c r="N2" s="48">
        <v>5.8823529411764712E-2</v>
      </c>
      <c r="O2" s="48">
        <v>0.11764705882352942</v>
      </c>
      <c r="P2" s="48">
        <v>5.8823529411764712E-2</v>
      </c>
      <c r="Q2">
        <f>G2*L2</f>
        <v>64.705882352941174</v>
      </c>
      <c r="R2" s="23">
        <f t="shared" ref="R2:U2" si="5">H2*M2</f>
        <v>11.764705882352942</v>
      </c>
      <c r="S2" s="23">
        <f t="shared" si="5"/>
        <v>5.882352941176471</v>
      </c>
      <c r="T2" s="23">
        <f t="shared" si="5"/>
        <v>11.764705882352942</v>
      </c>
      <c r="U2" s="23">
        <f t="shared" si="5"/>
        <v>5.882352941176471</v>
      </c>
      <c r="V2" s="49">
        <f>SUM(Q2:U2)</f>
        <v>100</v>
      </c>
      <c r="W2" s="49">
        <v>100</v>
      </c>
      <c r="X2" s="17">
        <f>10%*50000</f>
        <v>5000</v>
      </c>
      <c r="Y2" s="17">
        <f>$X2*L2</f>
        <v>3235.294117647059</v>
      </c>
      <c r="Z2" s="17">
        <f t="shared" ref="Z2:AC2" si="6">$X2*M2</f>
        <v>588.23529411764707</v>
      </c>
      <c r="AA2" s="17">
        <f t="shared" si="6"/>
        <v>294.11764705882354</v>
      </c>
      <c r="AB2" s="17">
        <f t="shared" si="6"/>
        <v>588.23529411764707</v>
      </c>
      <c r="AC2" s="17">
        <f t="shared" si="6"/>
        <v>294.11764705882354</v>
      </c>
    </row>
    <row r="3" spans="1:29" x14ac:dyDescent="0.25">
      <c r="A3" s="33">
        <v>44684</v>
      </c>
      <c r="B3" s="23">
        <v>195713.13</v>
      </c>
      <c r="C3" s="23">
        <v>14498.43</v>
      </c>
      <c r="D3" s="23">
        <v>80.540000000000006</v>
      </c>
      <c r="E3" s="23">
        <v>3.5259999999999998</v>
      </c>
      <c r="F3" s="23">
        <v>5.7779999999999996</v>
      </c>
      <c r="G3" s="23">
        <f t="shared" ref="G3:G66" si="7">B3/B$2*100</f>
        <v>103.88230483923712</v>
      </c>
      <c r="H3" s="23">
        <f t="shared" ref="H3:H66" si="8">C3/C$2*100</f>
        <v>104.37546119152093</v>
      </c>
      <c r="I3" s="23">
        <f t="shared" ref="I3:I66" si="9">D3/D$2*100</f>
        <v>109.65282505105513</v>
      </c>
      <c r="J3" s="23">
        <f t="shared" ref="J3:J66" si="10">E3/E$2*100</f>
        <v>105.44258373205741</v>
      </c>
      <c r="K3" s="23">
        <f t="shared" ref="K3:K66" si="11">F3/F$2*100</f>
        <v>107.65790944661822</v>
      </c>
      <c r="L3" s="41">
        <f>Q3/$V3</f>
        <v>0.64209476864617709</v>
      </c>
      <c r="M3" s="41">
        <f t="shared" ref="M3:P3" si="12">R3/$V3</f>
        <v>0.11729871994836798</v>
      </c>
      <c r="N3" s="41">
        <f t="shared" si="12"/>
        <v>6.1614750585916339E-2</v>
      </c>
      <c r="O3" s="41">
        <f t="shared" si="12"/>
        <v>0.11849796837902447</v>
      </c>
      <c r="P3" s="41">
        <f t="shared" si="12"/>
        <v>6.0493792440514227E-2</v>
      </c>
      <c r="Q3">
        <f>Q2*(B3/B2)</f>
        <v>67.217961954800487</v>
      </c>
      <c r="R3" s="47">
        <f t="shared" ref="R3:U3" si="13">R2*(C3/C2)</f>
        <v>12.279466022531874</v>
      </c>
      <c r="S3" s="47">
        <f t="shared" si="13"/>
        <v>6.4501661794738316</v>
      </c>
      <c r="T3" s="47">
        <f t="shared" si="13"/>
        <v>12.405009850830284</v>
      </c>
      <c r="U3" s="47">
        <f t="shared" si="13"/>
        <v>6.3328182027422484</v>
      </c>
      <c r="V3" s="49">
        <f t="shared" ref="V3:V66" si="14">SUM(Q3:U3)</f>
        <v>104.68542221037872</v>
      </c>
      <c r="W3" s="49">
        <v>104.6854222103787</v>
      </c>
      <c r="X3" s="17">
        <f>SUM(Y3:AC3)</f>
        <v>5234.2711105189373</v>
      </c>
      <c r="Y3" s="17">
        <f>Y2*(B3/B2)</f>
        <v>3360.8980977400247</v>
      </c>
      <c r="Z3" s="17">
        <f t="shared" ref="Z3:AC3" si="15">Z2*(C3/C2)</f>
        <v>613.9733011265937</v>
      </c>
      <c r="AA3" s="17">
        <f t="shared" si="15"/>
        <v>322.50830897369161</v>
      </c>
      <c r="AB3" s="17">
        <f t="shared" si="15"/>
        <v>620.25049254151418</v>
      </c>
      <c r="AC3" s="17">
        <f t="shared" si="15"/>
        <v>316.64091013711243</v>
      </c>
    </row>
    <row r="4" spans="1:29" x14ac:dyDescent="0.25">
      <c r="A4" s="33">
        <v>44685</v>
      </c>
      <c r="B4" s="23">
        <v>185037.49</v>
      </c>
      <c r="C4" s="23">
        <v>13909.27</v>
      </c>
      <c r="D4" s="23">
        <v>73.77</v>
      </c>
      <c r="E4" s="23">
        <v>3.214</v>
      </c>
      <c r="F4" s="23">
        <v>5.383</v>
      </c>
      <c r="G4" s="23">
        <f t="shared" si="7"/>
        <v>98.215796471433933</v>
      </c>
      <c r="H4" s="23">
        <f t="shared" si="8"/>
        <v>100.13404700284005</v>
      </c>
      <c r="I4" s="23">
        <f t="shared" si="9"/>
        <v>100.43567052416608</v>
      </c>
      <c r="J4" s="23">
        <f t="shared" si="10"/>
        <v>96.112440191387563</v>
      </c>
      <c r="K4" s="23">
        <f t="shared" si="11"/>
        <v>100.29811812930873</v>
      </c>
      <c r="L4" s="41">
        <f t="shared" ref="L4:L67" si="16">Q4/$V4</f>
        <v>0.64553861303570059</v>
      </c>
      <c r="M4" s="41">
        <f t="shared" ref="M4:M67" si="17">R4/$V4</f>
        <v>0.11966302059931265</v>
      </c>
      <c r="N4" s="41">
        <f t="shared" ref="N4:N67" si="18">S4/$V4</f>
        <v>6.0011734622581435E-2</v>
      </c>
      <c r="O4" s="41">
        <f t="shared" ref="O4:O67" si="19">T4/$V4</f>
        <v>0.11485708662255521</v>
      </c>
      <c r="P4" s="41">
        <f t="shared" ref="P4:P67" si="20">U4/$V4</f>
        <v>5.9929545119849999E-2</v>
      </c>
      <c r="Q4" s="47">
        <f t="shared" ref="Q4:Q67" si="21">Q3*(B4/B3)</f>
        <v>63.551397716810179</v>
      </c>
      <c r="R4" s="47">
        <f t="shared" ref="R4:R67" si="22">R3*(C4/C3)</f>
        <v>11.780476117981182</v>
      </c>
      <c r="S4" s="47">
        <f t="shared" ref="S4:S67" si="23">S3*(D4/D3)</f>
        <v>5.907980619068594</v>
      </c>
      <c r="T4" s="47">
        <f t="shared" ref="T4:T67" si="24">T3*(E4/E3)</f>
        <v>11.307345904869125</v>
      </c>
      <c r="U4" s="47">
        <f t="shared" ref="U4:U67" si="25">U3*(F4/F3)</f>
        <v>5.8998893017240439</v>
      </c>
      <c r="V4" s="49">
        <f t="shared" si="14"/>
        <v>98.44708966045313</v>
      </c>
      <c r="W4" s="49">
        <v>98.447089660453145</v>
      </c>
      <c r="X4" s="17">
        <f t="shared" ref="X4:X67" si="26">SUM(Y4:AC4)</f>
        <v>4922.3544830226574</v>
      </c>
      <c r="Y4" s="17">
        <f t="shared" ref="Y4:Y67" si="27">Y3*(B4/B3)</f>
        <v>3177.5698858405094</v>
      </c>
      <c r="Z4" s="17">
        <f t="shared" ref="Z4:Z67" si="28">Z3*(C4/C3)</f>
        <v>589.02380589905908</v>
      </c>
      <c r="AA4" s="17">
        <f t="shared" ref="AA4:AA67" si="29">AA3*(D4/D3)</f>
        <v>295.3990309534297</v>
      </c>
      <c r="AB4" s="17">
        <f t="shared" ref="AB4:AB67" si="30">AB3*(E4/E3)</f>
        <v>565.36729524345628</v>
      </c>
      <c r="AC4" s="17">
        <f t="shared" ref="AC4:AC67" si="31">AC3*(F4/F3)</f>
        <v>294.99446508620218</v>
      </c>
    </row>
    <row r="5" spans="1:29" x14ac:dyDescent="0.25">
      <c r="A5" s="33">
        <v>44686</v>
      </c>
      <c r="B5" s="23">
        <v>184045.43</v>
      </c>
      <c r="C5" s="23">
        <v>13761.08</v>
      </c>
      <c r="D5" s="23">
        <v>73.2</v>
      </c>
      <c r="E5" s="23">
        <v>3.5539999999999998</v>
      </c>
      <c r="F5" s="23">
        <v>5.327</v>
      </c>
      <c r="G5" s="23">
        <f t="shared" si="7"/>
        <v>97.68922229964069</v>
      </c>
      <c r="H5" s="23">
        <f t="shared" si="8"/>
        <v>99.067214277229652</v>
      </c>
      <c r="I5" s="23">
        <f t="shared" si="9"/>
        <v>99.659632402995229</v>
      </c>
      <c r="J5" s="23">
        <f t="shared" si="10"/>
        <v>106.27990430622009</v>
      </c>
      <c r="K5" s="23">
        <f t="shared" si="11"/>
        <v>99.254704676728153</v>
      </c>
      <c r="L5" s="41">
        <f t="shared" si="16"/>
        <v>0.63804050185966676</v>
      </c>
      <c r="M5" s="41">
        <f t="shared" si="17"/>
        <v>0.11764374937233107</v>
      </c>
      <c r="N5" s="41">
        <f t="shared" si="18"/>
        <v>5.9173627231241456E-2</v>
      </c>
      <c r="O5" s="41">
        <f t="shared" si="19"/>
        <v>0.12620892307042603</v>
      </c>
      <c r="P5" s="41">
        <f t="shared" si="20"/>
        <v>5.8933198466334602E-2</v>
      </c>
      <c r="Q5" s="47">
        <f t="shared" si="21"/>
        <v>63.210673252708673</v>
      </c>
      <c r="R5" s="47">
        <f t="shared" si="22"/>
        <v>11.654966385556429</v>
      </c>
      <c r="S5" s="47">
        <f t="shared" si="23"/>
        <v>5.8623313178232497</v>
      </c>
      <c r="T5" s="47">
        <f t="shared" si="24"/>
        <v>12.503518153672953</v>
      </c>
      <c r="U5" s="47">
        <f t="shared" si="25"/>
        <v>5.8385120398075383</v>
      </c>
      <c r="V5" s="49">
        <f t="shared" si="14"/>
        <v>99.070001149568853</v>
      </c>
      <c r="W5" s="49">
        <v>99.070001149568853</v>
      </c>
      <c r="X5" s="17">
        <f t="shared" si="26"/>
        <v>4953.5000574784417</v>
      </c>
      <c r="Y5" s="17">
        <f t="shared" si="27"/>
        <v>3160.5336626354338</v>
      </c>
      <c r="Z5" s="17">
        <f t="shared" si="28"/>
        <v>582.74831927782145</v>
      </c>
      <c r="AA5" s="17">
        <f t="shared" si="29"/>
        <v>293.11656589116245</v>
      </c>
      <c r="AB5" s="17">
        <f t="shared" si="30"/>
        <v>625.17590768364767</v>
      </c>
      <c r="AC5" s="17">
        <f t="shared" si="31"/>
        <v>291.92560199037695</v>
      </c>
    </row>
    <row r="6" spans="1:29" x14ac:dyDescent="0.25">
      <c r="A6" s="33">
        <v>44687</v>
      </c>
      <c r="B6" s="23">
        <v>181693.05</v>
      </c>
      <c r="C6" s="23">
        <v>13497.98</v>
      </c>
      <c r="D6" s="23">
        <v>70.430000000000007</v>
      </c>
      <c r="E6" s="23">
        <v>3.8370000000000002</v>
      </c>
      <c r="F6" s="23">
        <v>5.2210000000000001</v>
      </c>
      <c r="G6" s="23">
        <f t="shared" si="7"/>
        <v>96.440605733865439</v>
      </c>
      <c r="H6" s="23">
        <f t="shared" si="8"/>
        <v>97.173134446552183</v>
      </c>
      <c r="I6" s="23">
        <f t="shared" si="9"/>
        <v>95.88835942818244</v>
      </c>
      <c r="J6" s="23">
        <f t="shared" si="10"/>
        <v>114.74282296650719</v>
      </c>
      <c r="K6" s="23">
        <f t="shared" si="11"/>
        <v>97.279672070057771</v>
      </c>
      <c r="L6" s="41">
        <f t="shared" si="16"/>
        <v>0.63226677404906118</v>
      </c>
      <c r="M6" s="41">
        <f t="shared" si="17"/>
        <v>0.11583077249413422</v>
      </c>
      <c r="N6" s="41">
        <f t="shared" si="18"/>
        <v>5.7149657716715013E-2</v>
      </c>
      <c r="O6" s="41">
        <f t="shared" si="19"/>
        <v>0.13677391285220386</v>
      </c>
      <c r="P6" s="41">
        <f t="shared" si="20"/>
        <v>5.7978882887885719E-2</v>
      </c>
      <c r="Q6" s="47">
        <f t="shared" si="21"/>
        <v>62.402744886618805</v>
      </c>
      <c r="R6" s="47">
        <f t="shared" si="22"/>
        <v>11.432133464300255</v>
      </c>
      <c r="S6" s="47">
        <f t="shared" si="23"/>
        <v>5.6404917310695559</v>
      </c>
      <c r="T6" s="47">
        <f t="shared" si="24"/>
        <v>13.499155643118494</v>
      </c>
      <c r="U6" s="47">
        <f t="shared" si="25"/>
        <v>5.7223336511798681</v>
      </c>
      <c r="V6" s="49">
        <f t="shared" si="14"/>
        <v>98.69685937628698</v>
      </c>
      <c r="W6" s="49">
        <v>98.696859376286994</v>
      </c>
      <c r="X6" s="17">
        <f t="shared" si="26"/>
        <v>4934.8429688143497</v>
      </c>
      <c r="Y6" s="17">
        <f t="shared" si="27"/>
        <v>3120.1372443309406</v>
      </c>
      <c r="Z6" s="17">
        <f t="shared" si="28"/>
        <v>571.60667321501273</v>
      </c>
      <c r="AA6" s="17">
        <f t="shared" si="29"/>
        <v>282.02458655347777</v>
      </c>
      <c r="AB6" s="17">
        <f t="shared" si="30"/>
        <v>674.95778215592463</v>
      </c>
      <c r="AC6" s="17">
        <f t="shared" si="31"/>
        <v>286.11668255899343</v>
      </c>
    </row>
    <row r="7" spans="1:29" x14ac:dyDescent="0.25">
      <c r="A7" s="33">
        <v>44688</v>
      </c>
      <c r="B7" s="23">
        <v>174414.54</v>
      </c>
      <c r="C7" s="23">
        <v>12908.42</v>
      </c>
      <c r="D7" s="23">
        <v>67.89</v>
      </c>
      <c r="E7" s="23">
        <v>3.734</v>
      </c>
      <c r="F7" s="23">
        <v>5.0049999999999999</v>
      </c>
      <c r="G7" s="23">
        <f t="shared" si="7"/>
        <v>92.577255356732152</v>
      </c>
      <c r="H7" s="23">
        <f t="shared" si="8"/>
        <v>92.928840623008995</v>
      </c>
      <c r="I7" s="23">
        <f t="shared" si="9"/>
        <v>92.430224642614021</v>
      </c>
      <c r="J7" s="23">
        <f t="shared" si="10"/>
        <v>111.66267942583733</v>
      </c>
      <c r="K7" s="23">
        <f t="shared" si="11"/>
        <v>93.255077324389788</v>
      </c>
      <c r="L7" s="41">
        <f t="shared" si="16"/>
        <v>0.63125362698150989</v>
      </c>
      <c r="M7" s="41">
        <f t="shared" si="17"/>
        <v>0.11520926734682771</v>
      </c>
      <c r="N7" s="41">
        <f t="shared" si="18"/>
        <v>5.7295552114860003E-2</v>
      </c>
      <c r="O7" s="41">
        <f t="shared" si="19"/>
        <v>0.13843469261413735</v>
      </c>
      <c r="P7" s="41">
        <f t="shared" si="20"/>
        <v>5.7806860942664968E-2</v>
      </c>
      <c r="Q7" s="47">
        <f t="shared" si="21"/>
        <v>59.902929936709036</v>
      </c>
      <c r="R7" s="47">
        <f t="shared" si="22"/>
        <v>10.932804779177529</v>
      </c>
      <c r="S7" s="47">
        <f t="shared" si="23"/>
        <v>5.4370720378008253</v>
      </c>
      <c r="T7" s="47">
        <f t="shared" si="24"/>
        <v>13.136785814804393</v>
      </c>
      <c r="U7" s="47">
        <f t="shared" si="25"/>
        <v>5.4855927837876344</v>
      </c>
      <c r="V7" s="49">
        <f t="shared" si="14"/>
        <v>94.895185352279427</v>
      </c>
      <c r="X7" s="17">
        <f t="shared" si="26"/>
        <v>4744.7592676139711</v>
      </c>
      <c r="Y7" s="17">
        <f t="shared" si="27"/>
        <v>2995.1464968354521</v>
      </c>
      <c r="Z7" s="17">
        <f t="shared" si="28"/>
        <v>546.64023895887647</v>
      </c>
      <c r="AA7" s="17">
        <f t="shared" si="29"/>
        <v>271.8536018900412</v>
      </c>
      <c r="AB7" s="17">
        <f t="shared" si="30"/>
        <v>656.83929074021955</v>
      </c>
      <c r="AC7" s="17">
        <f t="shared" si="31"/>
        <v>274.27963918938173</v>
      </c>
    </row>
    <row r="8" spans="1:29" x14ac:dyDescent="0.25">
      <c r="A8" s="33">
        <v>44689</v>
      </c>
      <c r="B8" s="23">
        <v>156876.70000000001</v>
      </c>
      <c r="C8" s="23">
        <v>11630.84</v>
      </c>
      <c r="D8" s="23">
        <v>55.37</v>
      </c>
      <c r="E8" s="23">
        <v>2.968</v>
      </c>
      <c r="F8" s="23">
        <v>4.2039999999999997</v>
      </c>
      <c r="G8" s="23">
        <f t="shared" si="7"/>
        <v>83.268369227826213</v>
      </c>
      <c r="H8" s="23">
        <f t="shared" si="8"/>
        <v>83.731430854567648</v>
      </c>
      <c r="I8" s="23">
        <f t="shared" si="9"/>
        <v>75.384615384615387</v>
      </c>
      <c r="J8" s="23">
        <f t="shared" si="10"/>
        <v>88.755980861244026</v>
      </c>
      <c r="K8" s="23">
        <f t="shared" si="11"/>
        <v>78.330538475871066</v>
      </c>
      <c r="L8" s="41">
        <f t="shared" si="16"/>
        <v>0.64747974143637832</v>
      </c>
      <c r="M8" s="41">
        <f t="shared" si="17"/>
        <v>0.11837825903392671</v>
      </c>
      <c r="N8" s="41">
        <f t="shared" si="18"/>
        <v>5.3288827362049845E-2</v>
      </c>
      <c r="O8" s="41">
        <f t="shared" si="19"/>
        <v>0.12548189354905109</v>
      </c>
      <c r="P8" s="41">
        <f t="shared" si="20"/>
        <v>5.5371278618594123E-2</v>
      </c>
      <c r="Q8" s="47">
        <f t="shared" si="21"/>
        <v>53.879533029769895</v>
      </c>
      <c r="R8" s="47">
        <f t="shared" si="22"/>
        <v>9.8507565711256042</v>
      </c>
      <c r="S8" s="47">
        <f t="shared" si="23"/>
        <v>4.4343891402714934</v>
      </c>
      <c r="T8" s="47">
        <f t="shared" si="24"/>
        <v>10.441880101322827</v>
      </c>
      <c r="U8" s="47">
        <f t="shared" si="25"/>
        <v>4.607678733874768</v>
      </c>
      <c r="V8" s="49">
        <f t="shared" si="14"/>
        <v>83.214237576364582</v>
      </c>
      <c r="X8" s="17">
        <f t="shared" si="26"/>
        <v>4160.7118788182297</v>
      </c>
      <c r="Y8" s="17">
        <f t="shared" si="27"/>
        <v>2693.976651488495</v>
      </c>
      <c r="Z8" s="17">
        <f t="shared" si="28"/>
        <v>492.53782855628026</v>
      </c>
      <c r="AA8" s="17">
        <f t="shared" si="29"/>
        <v>221.71945701357461</v>
      </c>
      <c r="AB8" s="17">
        <f t="shared" si="30"/>
        <v>522.09400506614134</v>
      </c>
      <c r="AC8" s="17">
        <f t="shared" si="31"/>
        <v>230.38393669373841</v>
      </c>
    </row>
    <row r="9" spans="1:29" x14ac:dyDescent="0.25">
      <c r="A9" s="33">
        <v>44690</v>
      </c>
      <c r="B9" s="23">
        <v>160703.93</v>
      </c>
      <c r="C9" s="23">
        <v>12136.36</v>
      </c>
      <c r="D9" s="23">
        <v>58.82</v>
      </c>
      <c r="E9" s="23">
        <v>3.0230000000000001</v>
      </c>
      <c r="F9" s="23">
        <v>4.6100000000000003</v>
      </c>
      <c r="G9" s="23">
        <f t="shared" si="7"/>
        <v>85.299819409783211</v>
      </c>
      <c r="H9" s="23">
        <f t="shared" si="8"/>
        <v>87.370713393541706</v>
      </c>
      <c r="I9" s="23">
        <f t="shared" si="9"/>
        <v>80.081688223281148</v>
      </c>
      <c r="J9" s="23">
        <f t="shared" si="10"/>
        <v>90.400717703349287</v>
      </c>
      <c r="K9" s="23">
        <f t="shared" si="11"/>
        <v>85.895286007080301</v>
      </c>
      <c r="L9" s="41">
        <f t="shared" si="16"/>
        <v>0.64275006196935958</v>
      </c>
      <c r="M9" s="41">
        <f t="shared" si="17"/>
        <v>0.11970084267379794</v>
      </c>
      <c r="N9" s="41">
        <f t="shared" si="18"/>
        <v>5.4857315402072046E-2</v>
      </c>
      <c r="O9" s="41">
        <f t="shared" si="19"/>
        <v>0.12385205141528473</v>
      </c>
      <c r="P9" s="41">
        <f t="shared" si="20"/>
        <v>5.8839728539485672E-2</v>
      </c>
      <c r="Q9" s="47">
        <f t="shared" si="21"/>
        <v>55.194000794565596</v>
      </c>
      <c r="R9" s="47">
        <f t="shared" si="22"/>
        <v>10.278907458063729</v>
      </c>
      <c r="S9" s="47">
        <f t="shared" si="23"/>
        <v>4.7106875425459505</v>
      </c>
      <c r="T9" s="47">
        <f t="shared" si="24"/>
        <v>10.63537855333521</v>
      </c>
      <c r="U9" s="47">
        <f t="shared" si="25"/>
        <v>5.0526638827694299</v>
      </c>
      <c r="V9" s="49">
        <f t="shared" si="14"/>
        <v>85.871638231279917</v>
      </c>
      <c r="W9" s="49">
        <v>85.871638231279945</v>
      </c>
      <c r="X9" s="17">
        <f t="shared" si="26"/>
        <v>4293.5819115639961</v>
      </c>
      <c r="Y9" s="17">
        <f t="shared" si="27"/>
        <v>2759.70003972828</v>
      </c>
      <c r="Z9" s="17">
        <f t="shared" si="28"/>
        <v>513.94537290318647</v>
      </c>
      <c r="AA9" s="17">
        <f t="shared" si="29"/>
        <v>235.53437712729746</v>
      </c>
      <c r="AB9" s="17">
        <f t="shared" si="30"/>
        <v>531.76892766676053</v>
      </c>
      <c r="AC9" s="17">
        <f t="shared" si="31"/>
        <v>252.63319413847151</v>
      </c>
    </row>
    <row r="10" spans="1:29" x14ac:dyDescent="0.25">
      <c r="A10" s="33">
        <v>44691</v>
      </c>
      <c r="B10" s="23">
        <v>150743.18</v>
      </c>
      <c r="C10" s="23">
        <v>10796.23</v>
      </c>
      <c r="D10" s="23">
        <v>46.87</v>
      </c>
      <c r="E10" s="23">
        <v>2.3279999999999998</v>
      </c>
      <c r="F10" s="23">
        <v>3.4809999999999999</v>
      </c>
      <c r="G10" s="23">
        <f t="shared" si="7"/>
        <v>80.012766528213987</v>
      </c>
      <c r="H10" s="23">
        <f t="shared" si="8"/>
        <v>77.723000723508264</v>
      </c>
      <c r="I10" s="23">
        <f t="shared" si="9"/>
        <v>63.81211708645337</v>
      </c>
      <c r="J10" s="23">
        <f t="shared" si="10"/>
        <v>69.617224880382778</v>
      </c>
      <c r="K10" s="23">
        <f t="shared" si="11"/>
        <v>64.859325507732436</v>
      </c>
      <c r="L10" s="41">
        <f t="shared" si="16"/>
        <v>0.67521719500489086</v>
      </c>
      <c r="M10" s="41">
        <f t="shared" si="17"/>
        <v>0.11925348419216431</v>
      </c>
      <c r="N10" s="41">
        <f t="shared" si="18"/>
        <v>4.8954731710044649E-2</v>
      </c>
      <c r="O10" s="41">
        <f t="shared" si="19"/>
        <v>0.10681647066495729</v>
      </c>
      <c r="P10" s="41">
        <f t="shared" si="20"/>
        <v>4.9758118427942755E-2</v>
      </c>
      <c r="Q10" s="47">
        <f t="shared" si="21"/>
        <v>51.772966577079636</v>
      </c>
      <c r="R10" s="47">
        <f t="shared" si="22"/>
        <v>9.1438824380597943</v>
      </c>
      <c r="S10" s="47">
        <f t="shared" si="23"/>
        <v>3.7536539462619634</v>
      </c>
      <c r="T10" s="47">
        <f t="shared" si="24"/>
        <v>8.1902617506332671</v>
      </c>
      <c r="U10" s="47">
        <f t="shared" si="25"/>
        <v>3.8152544416313194</v>
      </c>
      <c r="V10" s="49">
        <f t="shared" si="14"/>
        <v>76.67601915366599</v>
      </c>
      <c r="W10" s="49">
        <v>76.67601915366599</v>
      </c>
      <c r="X10" s="17">
        <f t="shared" si="26"/>
        <v>3833.8009576832997</v>
      </c>
      <c r="Y10" s="17">
        <f t="shared" si="27"/>
        <v>2588.6483288539816</v>
      </c>
      <c r="Z10" s="17">
        <f t="shared" si="28"/>
        <v>457.19412190298976</v>
      </c>
      <c r="AA10" s="17">
        <f t="shared" si="29"/>
        <v>187.68269731309812</v>
      </c>
      <c r="AB10" s="17">
        <f t="shared" si="30"/>
        <v>409.51308753166336</v>
      </c>
      <c r="AC10" s="17">
        <f t="shared" si="31"/>
        <v>190.76272208156598</v>
      </c>
    </row>
    <row r="11" spans="1:29" x14ac:dyDescent="0.25">
      <c r="A11" s="33">
        <v>44692</v>
      </c>
      <c r="B11" s="23">
        <v>150307.68</v>
      </c>
      <c r="C11" s="23">
        <v>10147.27</v>
      </c>
      <c r="D11" s="23">
        <v>45.12</v>
      </c>
      <c r="E11" s="23">
        <v>2.1669999999999998</v>
      </c>
      <c r="F11" s="23">
        <v>3.109</v>
      </c>
      <c r="G11" s="23">
        <f t="shared" si="7"/>
        <v>79.781608078305752</v>
      </c>
      <c r="H11" s="23">
        <f t="shared" si="8"/>
        <v>73.051081122913615</v>
      </c>
      <c r="I11" s="23">
        <f t="shared" si="9"/>
        <v>61.429543907420005</v>
      </c>
      <c r="J11" s="23">
        <f t="shared" si="10"/>
        <v>64.80263157894737</v>
      </c>
      <c r="K11" s="23">
        <f t="shared" si="11"/>
        <v>57.928079001304269</v>
      </c>
      <c r="L11" s="41">
        <f t="shared" si="16"/>
        <v>0.6895760072383641</v>
      </c>
      <c r="M11" s="41">
        <f t="shared" si="17"/>
        <v>0.11480037717634048</v>
      </c>
      <c r="N11" s="41">
        <f t="shared" si="18"/>
        <v>4.8268517740871417E-2</v>
      </c>
      <c r="O11" s="41">
        <f t="shared" si="19"/>
        <v>0.10183787060954415</v>
      </c>
      <c r="P11" s="41">
        <f t="shared" si="20"/>
        <v>4.5517227234879686E-2</v>
      </c>
      <c r="Q11" s="47">
        <f t="shared" si="21"/>
        <v>51.623393462433135</v>
      </c>
      <c r="R11" s="47">
        <f t="shared" si="22"/>
        <v>8.5942448379898373</v>
      </c>
      <c r="S11" s="47">
        <f t="shared" si="23"/>
        <v>3.6135025827894127</v>
      </c>
      <c r="T11" s="47">
        <f t="shared" si="24"/>
        <v>7.6238390092879254</v>
      </c>
      <c r="U11" s="47">
        <f t="shared" si="25"/>
        <v>3.4075340589002505</v>
      </c>
      <c r="V11" s="49">
        <f t="shared" si="14"/>
        <v>74.862513951400572</v>
      </c>
      <c r="W11" s="49">
        <v>74.862513951400572</v>
      </c>
      <c r="X11" s="17">
        <f t="shared" si="26"/>
        <v>3743.125697570028</v>
      </c>
      <c r="Y11" s="17">
        <f t="shared" si="27"/>
        <v>2581.1696731216566</v>
      </c>
      <c r="Z11" s="17">
        <f t="shared" si="28"/>
        <v>429.71224189949186</v>
      </c>
      <c r="AA11" s="17">
        <f t="shared" si="29"/>
        <v>180.67512913947058</v>
      </c>
      <c r="AB11" s="17">
        <f t="shared" si="30"/>
        <v>381.19195046439626</v>
      </c>
      <c r="AC11" s="17">
        <f t="shared" si="31"/>
        <v>170.37670294501254</v>
      </c>
    </row>
    <row r="12" spans="1:29" x14ac:dyDescent="0.25">
      <c r="A12" s="33">
        <v>44693</v>
      </c>
      <c r="B12" s="23">
        <v>149344.95999999999</v>
      </c>
      <c r="C12" s="23">
        <v>10246.56</v>
      </c>
      <c r="D12" s="23">
        <v>53.33</v>
      </c>
      <c r="E12" s="23">
        <v>2.254</v>
      </c>
      <c r="F12" s="23">
        <v>3.3919999999999999</v>
      </c>
      <c r="G12" s="23">
        <f t="shared" si="7"/>
        <v>79.27060724502067</v>
      </c>
      <c r="H12" s="23">
        <f t="shared" si="8"/>
        <v>73.765878486607889</v>
      </c>
      <c r="I12" s="23">
        <f t="shared" si="9"/>
        <v>72.607215793056497</v>
      </c>
      <c r="J12" s="23">
        <f t="shared" si="10"/>
        <v>67.404306220095705</v>
      </c>
      <c r="K12" s="23">
        <f t="shared" si="11"/>
        <v>63.201043413452574</v>
      </c>
      <c r="L12" s="41">
        <f t="shared" si="16"/>
        <v>0.67588526019538131</v>
      </c>
      <c r="M12" s="41">
        <f t="shared" si="17"/>
        <v>0.11435459487721149</v>
      </c>
      <c r="N12" s="41">
        <f t="shared" si="18"/>
        <v>5.6279196543999953E-2</v>
      </c>
      <c r="O12" s="41">
        <f t="shared" si="19"/>
        <v>0.10449265011027997</v>
      </c>
      <c r="P12" s="41">
        <f t="shared" si="20"/>
        <v>4.8988298273127291E-2</v>
      </c>
      <c r="Q12" s="47">
        <f t="shared" si="21"/>
        <v>51.292745864425143</v>
      </c>
      <c r="R12" s="47">
        <f t="shared" si="22"/>
        <v>8.6783386454832829</v>
      </c>
      <c r="S12" s="47">
        <f t="shared" si="23"/>
        <v>4.2710126937092063</v>
      </c>
      <c r="T12" s="47">
        <f t="shared" si="24"/>
        <v>7.9299183788347873</v>
      </c>
      <c r="U12" s="47">
        <f t="shared" si="25"/>
        <v>3.7177084360854451</v>
      </c>
      <c r="V12" s="49">
        <f t="shared" si="14"/>
        <v>75.889724018537862</v>
      </c>
      <c r="W12" s="49">
        <v>75.889724018537876</v>
      </c>
      <c r="X12" s="17">
        <f t="shared" si="26"/>
        <v>3794.4862009268936</v>
      </c>
      <c r="Y12" s="17">
        <f t="shared" si="27"/>
        <v>2564.6372932212571</v>
      </c>
      <c r="Z12" s="17">
        <f t="shared" si="28"/>
        <v>433.91693227416414</v>
      </c>
      <c r="AA12" s="17">
        <f t="shared" si="29"/>
        <v>213.55063468546027</v>
      </c>
      <c r="AB12" s="17">
        <f t="shared" si="30"/>
        <v>396.49591894173932</v>
      </c>
      <c r="AC12" s="17">
        <f t="shared" si="31"/>
        <v>185.88542180427228</v>
      </c>
    </row>
    <row r="13" spans="1:29" x14ac:dyDescent="0.25">
      <c r="A13" s="33">
        <v>44694</v>
      </c>
      <c r="B13" s="23">
        <v>153787.01999999999</v>
      </c>
      <c r="C13" s="23">
        <v>10509.8</v>
      </c>
      <c r="D13" s="23">
        <v>57.69</v>
      </c>
      <c r="E13" s="23">
        <v>2.3639999999999999</v>
      </c>
      <c r="F13" s="23">
        <v>3.5009999999999999</v>
      </c>
      <c r="G13" s="23">
        <f t="shared" si="7"/>
        <v>81.628402202539277</v>
      </c>
      <c r="H13" s="23">
        <f t="shared" si="8"/>
        <v>75.660966189487169</v>
      </c>
      <c r="I13" s="23">
        <f t="shared" si="9"/>
        <v>78.543226684819601</v>
      </c>
      <c r="J13" s="23">
        <f t="shared" si="10"/>
        <v>70.693779904306226</v>
      </c>
      <c r="K13" s="23">
        <f t="shared" si="11"/>
        <v>65.231973169368359</v>
      </c>
      <c r="L13" s="41">
        <f t="shared" si="16"/>
        <v>0.6728974555475935</v>
      </c>
      <c r="M13" s="41">
        <f t="shared" si="17"/>
        <v>0.11340097376858341</v>
      </c>
      <c r="N13" s="41">
        <f t="shared" si="18"/>
        <v>5.8860458949721341E-2</v>
      </c>
      <c r="O13" s="41">
        <f t="shared" si="19"/>
        <v>0.10595613411085593</v>
      </c>
      <c r="P13" s="41">
        <f t="shared" si="20"/>
        <v>4.8884977623245812E-2</v>
      </c>
      <c r="Q13" s="47">
        <f t="shared" si="21"/>
        <v>52.818377895760705</v>
      </c>
      <c r="R13" s="47">
        <f t="shared" si="22"/>
        <v>8.9012901399396682</v>
      </c>
      <c r="S13" s="47">
        <f t="shared" si="23"/>
        <v>4.6201898049893888</v>
      </c>
      <c r="T13" s="47">
        <f t="shared" si="24"/>
        <v>8.3169152828595561</v>
      </c>
      <c r="U13" s="47">
        <f t="shared" si="25"/>
        <v>3.8371748923157853</v>
      </c>
      <c r="V13" s="49">
        <f t="shared" si="14"/>
        <v>78.493948015865101</v>
      </c>
      <c r="W13" s="49">
        <v>78.493948015865101</v>
      </c>
      <c r="X13" s="17">
        <f t="shared" si="26"/>
        <v>3924.6974007932549</v>
      </c>
      <c r="Y13" s="17">
        <f t="shared" si="27"/>
        <v>2640.9188947880352</v>
      </c>
      <c r="Z13" s="17">
        <f t="shared" si="28"/>
        <v>445.06450699698337</v>
      </c>
      <c r="AA13" s="17">
        <f t="shared" si="29"/>
        <v>231.00949024946939</v>
      </c>
      <c r="AB13" s="17">
        <f t="shared" si="30"/>
        <v>415.84576414297771</v>
      </c>
      <c r="AC13" s="17">
        <f t="shared" si="31"/>
        <v>191.85874461578931</v>
      </c>
    </row>
    <row r="14" spans="1:29" x14ac:dyDescent="0.25">
      <c r="A14" s="33">
        <v>44695</v>
      </c>
      <c r="B14" s="23">
        <v>159800.01</v>
      </c>
      <c r="C14" s="23">
        <v>10944.7</v>
      </c>
      <c r="D14" s="23">
        <v>60.14</v>
      </c>
      <c r="E14" s="23">
        <v>2.5049999999999999</v>
      </c>
      <c r="F14" s="23">
        <v>3.7719999999999998</v>
      </c>
      <c r="G14" s="23">
        <f t="shared" si="7"/>
        <v>84.820028948150494</v>
      </c>
      <c r="H14" s="23">
        <f t="shared" si="8"/>
        <v>78.791849193522268</v>
      </c>
      <c r="I14" s="23">
        <f t="shared" si="9"/>
        <v>81.878829135466304</v>
      </c>
      <c r="J14" s="23">
        <f t="shared" si="10"/>
        <v>74.910287081339703</v>
      </c>
      <c r="K14" s="23">
        <f t="shared" si="11"/>
        <v>70.281348984535114</v>
      </c>
      <c r="L14" s="41">
        <f t="shared" si="16"/>
        <v>0.66999175858649007</v>
      </c>
      <c r="M14" s="41">
        <f t="shared" si="17"/>
        <v>0.11315914254107333</v>
      </c>
      <c r="N14" s="41">
        <f t="shared" si="18"/>
        <v>5.8796298043974279E-2</v>
      </c>
      <c r="O14" s="41">
        <f t="shared" si="19"/>
        <v>0.10758452733873579</v>
      </c>
      <c r="P14" s="41">
        <f t="shared" si="20"/>
        <v>5.0468273489726441E-2</v>
      </c>
      <c r="Q14" s="47">
        <f t="shared" si="21"/>
        <v>54.883548142920908</v>
      </c>
      <c r="R14" s="47">
        <f t="shared" si="22"/>
        <v>9.2696293168849735</v>
      </c>
      <c r="S14" s="47">
        <f t="shared" si="23"/>
        <v>4.8164017138509596</v>
      </c>
      <c r="T14" s="47">
        <f t="shared" si="24"/>
        <v>8.8129749507458488</v>
      </c>
      <c r="U14" s="47">
        <f t="shared" si="25"/>
        <v>4.1341969990903005</v>
      </c>
      <c r="V14" s="49">
        <f t="shared" si="14"/>
        <v>81.916751123493</v>
      </c>
      <c r="X14" s="17">
        <f t="shared" si="26"/>
        <v>4095.8375561746493</v>
      </c>
      <c r="Y14" s="17">
        <f t="shared" si="27"/>
        <v>2744.1774071460454</v>
      </c>
      <c r="Z14" s="17">
        <f t="shared" si="28"/>
        <v>463.48146584424859</v>
      </c>
      <c r="AA14" s="17">
        <f t="shared" si="29"/>
        <v>240.82008569254793</v>
      </c>
      <c r="AB14" s="17">
        <f t="shared" si="30"/>
        <v>440.64874753729237</v>
      </c>
      <c r="AC14" s="17">
        <f t="shared" si="31"/>
        <v>206.70984995451505</v>
      </c>
    </row>
    <row r="15" spans="1:29" x14ac:dyDescent="0.25">
      <c r="A15" s="33">
        <v>44696</v>
      </c>
      <c r="B15" s="23">
        <v>152006.01</v>
      </c>
      <c r="C15" s="23">
        <v>10293.85</v>
      </c>
      <c r="D15" s="23">
        <v>54.09</v>
      </c>
      <c r="E15" s="23">
        <v>2.331</v>
      </c>
      <c r="F15" s="23">
        <v>3.4409999999999998</v>
      </c>
      <c r="G15" s="23">
        <f t="shared" si="7"/>
        <v>80.683062338311828</v>
      </c>
      <c r="H15" s="23">
        <f t="shared" si="8"/>
        <v>74.106323318203266</v>
      </c>
      <c r="I15" s="23">
        <f t="shared" si="9"/>
        <v>73.641933287950991</v>
      </c>
      <c r="J15" s="23">
        <f t="shared" si="10"/>
        <v>69.706937799043061</v>
      </c>
      <c r="K15" s="23">
        <f t="shared" si="11"/>
        <v>64.114030184460589</v>
      </c>
      <c r="L15" s="41">
        <f t="shared" si="16"/>
        <v>0.67599685720454228</v>
      </c>
      <c r="M15" s="41">
        <f t="shared" si="17"/>
        <v>0.11288984602275295</v>
      </c>
      <c r="N15" s="41">
        <f t="shared" si="18"/>
        <v>5.6091208802775315E-2</v>
      </c>
      <c r="O15" s="41">
        <f t="shared" si="19"/>
        <v>0.10618804337468216</v>
      </c>
      <c r="P15" s="41">
        <f t="shared" si="20"/>
        <v>4.8834044595247192E-2</v>
      </c>
      <c r="Q15" s="47">
        <f t="shared" si="21"/>
        <v>52.206687395378239</v>
      </c>
      <c r="R15" s="47">
        <f t="shared" si="22"/>
        <v>8.718390978612149</v>
      </c>
      <c r="S15" s="47">
        <f t="shared" si="23"/>
        <v>4.3318784287029999</v>
      </c>
      <c r="T15" s="47">
        <f t="shared" si="24"/>
        <v>8.2008162116521248</v>
      </c>
      <c r="U15" s="47">
        <f t="shared" si="25"/>
        <v>3.7714135402623872</v>
      </c>
      <c r="V15" s="49">
        <f t="shared" si="14"/>
        <v>77.229186554607907</v>
      </c>
      <c r="X15" s="17">
        <f t="shared" si="26"/>
        <v>3861.4593277303957</v>
      </c>
      <c r="Y15" s="17">
        <f t="shared" si="27"/>
        <v>2610.334369768912</v>
      </c>
      <c r="Z15" s="17">
        <f t="shared" si="28"/>
        <v>435.91954893060739</v>
      </c>
      <c r="AA15" s="17">
        <f t="shared" si="29"/>
        <v>216.59392143514995</v>
      </c>
      <c r="AB15" s="17">
        <f t="shared" si="30"/>
        <v>410.04081058260618</v>
      </c>
      <c r="AC15" s="17">
        <f t="shared" si="31"/>
        <v>188.57067701311939</v>
      </c>
    </row>
    <row r="16" spans="1:29" x14ac:dyDescent="0.25">
      <c r="A16" s="33">
        <v>44697</v>
      </c>
      <c r="B16" s="23">
        <v>151120.87</v>
      </c>
      <c r="C16" s="23">
        <v>10378.98</v>
      </c>
      <c r="D16" s="23">
        <v>54.8</v>
      </c>
      <c r="E16" s="23">
        <v>2.4609999999999999</v>
      </c>
      <c r="F16" s="23">
        <v>3.609</v>
      </c>
      <c r="G16" s="23">
        <f t="shared" si="7"/>
        <v>80.213240087217059</v>
      </c>
      <c r="H16" s="23">
        <f t="shared" si="8"/>
        <v>74.719181607772128</v>
      </c>
      <c r="I16" s="23">
        <f t="shared" si="9"/>
        <v>74.608577263444502</v>
      </c>
      <c r="J16" s="23">
        <f t="shared" si="10"/>
        <v>73.594497607655498</v>
      </c>
      <c r="K16" s="23">
        <f t="shared" si="11"/>
        <v>67.244270542202344</v>
      </c>
      <c r="L16" s="41">
        <f t="shared" si="16"/>
        <v>0.66802572256789605</v>
      </c>
      <c r="M16" s="41">
        <f t="shared" si="17"/>
        <v>0.11314009604884824</v>
      </c>
      <c r="N16" s="41">
        <f t="shared" si="18"/>
        <v>5.6486309244960925E-2</v>
      </c>
      <c r="O16" s="41">
        <f t="shared" si="19"/>
        <v>0.11143709485076547</v>
      </c>
      <c r="P16" s="41">
        <f t="shared" si="20"/>
        <v>5.0910777287529456E-2</v>
      </c>
      <c r="Q16" s="47">
        <f t="shared" si="21"/>
        <v>51.902684762316916</v>
      </c>
      <c r="R16" s="47">
        <f t="shared" si="22"/>
        <v>8.7904919538555468</v>
      </c>
      <c r="S16" s="47">
        <f t="shared" si="23"/>
        <v>4.3887398390261483</v>
      </c>
      <c r="T16" s="47">
        <f t="shared" si="24"/>
        <v>8.6581761891359417</v>
      </c>
      <c r="U16" s="47">
        <f t="shared" si="25"/>
        <v>3.9555453260119027</v>
      </c>
      <c r="V16" s="49">
        <f t="shared" si="14"/>
        <v>77.695638070346448</v>
      </c>
      <c r="W16" s="49">
        <v>77.695638070346462</v>
      </c>
      <c r="X16" s="17">
        <f t="shared" si="26"/>
        <v>3884.7819035173229</v>
      </c>
      <c r="Y16" s="17">
        <f t="shared" si="27"/>
        <v>2595.1342381158461</v>
      </c>
      <c r="Z16" s="17">
        <f t="shared" si="28"/>
        <v>439.52459769277726</v>
      </c>
      <c r="AA16" s="17">
        <f t="shared" si="29"/>
        <v>219.43699195130736</v>
      </c>
      <c r="AB16" s="17">
        <f t="shared" si="30"/>
        <v>432.90880945679703</v>
      </c>
      <c r="AC16" s="17">
        <f t="shared" si="31"/>
        <v>197.77726630059516</v>
      </c>
    </row>
    <row r="17" spans="1:29" x14ac:dyDescent="0.25">
      <c r="A17" s="33">
        <v>44698</v>
      </c>
      <c r="B17" s="23">
        <v>143796.35</v>
      </c>
      <c r="C17" s="23">
        <v>9588.34</v>
      </c>
      <c r="D17" s="23">
        <v>47.43</v>
      </c>
      <c r="E17" s="23">
        <v>2.1669999999999998</v>
      </c>
      <c r="F17" s="23">
        <v>3.1320000000000001</v>
      </c>
      <c r="G17" s="23">
        <f t="shared" si="7"/>
        <v>76.325468125054442</v>
      </c>
      <c r="H17" s="23">
        <f t="shared" si="8"/>
        <v>69.027295338951021</v>
      </c>
      <c r="I17" s="23">
        <f t="shared" si="9"/>
        <v>64.574540503744032</v>
      </c>
      <c r="J17" s="23">
        <f t="shared" si="10"/>
        <v>64.80263157894737</v>
      </c>
      <c r="K17" s="23">
        <f t="shared" si="11"/>
        <v>58.356623812185582</v>
      </c>
      <c r="L17" s="41">
        <f t="shared" si="16"/>
        <v>0.68249051151408135</v>
      </c>
      <c r="M17" s="41">
        <f t="shared" si="17"/>
        <v>0.11222388747363933</v>
      </c>
      <c r="N17" s="41">
        <f t="shared" si="18"/>
        <v>5.2492321563299589E-2</v>
      </c>
      <c r="O17" s="41">
        <f t="shared" si="19"/>
        <v>0.10535547131900722</v>
      </c>
      <c r="P17" s="41">
        <f t="shared" si="20"/>
        <v>4.7437808129972558E-2</v>
      </c>
      <c r="Q17" s="47">
        <f t="shared" si="21"/>
        <v>49.387067610329339</v>
      </c>
      <c r="R17" s="47">
        <f t="shared" si="22"/>
        <v>8.1208582751707095</v>
      </c>
      <c r="S17" s="47">
        <f t="shared" si="23"/>
        <v>3.798502382573179</v>
      </c>
      <c r="T17" s="47">
        <f t="shared" si="24"/>
        <v>7.6238390092879254</v>
      </c>
      <c r="U17" s="47">
        <f t="shared" si="25"/>
        <v>3.432742577187387</v>
      </c>
      <c r="V17" s="49">
        <f t="shared" si="14"/>
        <v>72.363009854548537</v>
      </c>
      <c r="W17" s="49">
        <v>72.363009854548537</v>
      </c>
      <c r="X17" s="17">
        <f t="shared" si="26"/>
        <v>3618.1504927274273</v>
      </c>
      <c r="Y17" s="17">
        <f t="shared" si="27"/>
        <v>2469.353380516467</v>
      </c>
      <c r="Z17" s="17">
        <f t="shared" si="28"/>
        <v>406.04291375853546</v>
      </c>
      <c r="AA17" s="17">
        <f t="shared" si="29"/>
        <v>189.92511912865891</v>
      </c>
      <c r="AB17" s="17">
        <f t="shared" si="30"/>
        <v>381.1919504643962</v>
      </c>
      <c r="AC17" s="17">
        <f t="shared" si="31"/>
        <v>171.63712885936937</v>
      </c>
    </row>
    <row r="18" spans="1:29" x14ac:dyDescent="0.25">
      <c r="A18" s="33">
        <v>44699</v>
      </c>
      <c r="B18" s="23">
        <v>150211.73000000001</v>
      </c>
      <c r="C18" s="23">
        <v>10004.1</v>
      </c>
      <c r="D18" s="23">
        <v>49.69</v>
      </c>
      <c r="E18" s="23">
        <v>2.2229999999999999</v>
      </c>
      <c r="F18" s="23">
        <v>3.2639999999999998</v>
      </c>
      <c r="G18" s="23">
        <f t="shared" si="7"/>
        <v>79.73067890891727</v>
      </c>
      <c r="H18" s="23">
        <f t="shared" si="8"/>
        <v>72.020387814825085</v>
      </c>
      <c r="I18" s="23">
        <f t="shared" si="9"/>
        <v>67.651463580667112</v>
      </c>
      <c r="J18" s="23">
        <f t="shared" si="10"/>
        <v>66.477272727272734</v>
      </c>
      <c r="K18" s="23">
        <f t="shared" si="11"/>
        <v>60.816098378982666</v>
      </c>
      <c r="L18" s="41">
        <f t="shared" si="16"/>
        <v>0.68384969040013333</v>
      </c>
      <c r="M18" s="41">
        <f t="shared" si="17"/>
        <v>0.11231246487584026</v>
      </c>
      <c r="N18" s="41">
        <f t="shared" si="18"/>
        <v>5.2749664766723353E-2</v>
      </c>
      <c r="O18" s="41">
        <f t="shared" si="19"/>
        <v>0.1036682331872501</v>
      </c>
      <c r="P18" s="41">
        <f t="shared" si="20"/>
        <v>4.7419946770052852E-2</v>
      </c>
      <c r="Q18" s="47">
        <f t="shared" si="21"/>
        <v>51.590439294005279</v>
      </c>
      <c r="R18" s="47">
        <f t="shared" si="22"/>
        <v>8.4729868017441277</v>
      </c>
      <c r="S18" s="47">
        <f t="shared" si="23"/>
        <v>3.9794978576863005</v>
      </c>
      <c r="T18" s="47">
        <f t="shared" si="24"/>
        <v>7.8208556149732624</v>
      </c>
      <c r="U18" s="47">
        <f t="shared" si="25"/>
        <v>3.5774175517048628</v>
      </c>
      <c r="V18" s="49">
        <f t="shared" si="14"/>
        <v>75.441197120113841</v>
      </c>
      <c r="W18" s="49">
        <v>75.441197120113856</v>
      </c>
      <c r="X18" s="17">
        <f t="shared" si="26"/>
        <v>3772.0598560056919</v>
      </c>
      <c r="Y18" s="17">
        <f t="shared" si="27"/>
        <v>2579.5219647002641</v>
      </c>
      <c r="Z18" s="17">
        <f t="shared" si="28"/>
        <v>423.64934008720638</v>
      </c>
      <c r="AA18" s="17">
        <f t="shared" si="29"/>
        <v>198.97489288431498</v>
      </c>
      <c r="AB18" s="17">
        <f t="shared" si="30"/>
        <v>391.04278074866306</v>
      </c>
      <c r="AC18" s="17">
        <f t="shared" si="31"/>
        <v>178.87087758524316</v>
      </c>
    </row>
    <row r="19" spans="1:29" x14ac:dyDescent="0.25">
      <c r="A19" s="33">
        <v>44700</v>
      </c>
      <c r="B19" s="23">
        <v>143439.59</v>
      </c>
      <c r="C19" s="23">
        <v>9627.67</v>
      </c>
      <c r="D19" s="23">
        <v>47.46</v>
      </c>
      <c r="E19" s="23">
        <v>2.1349999999999998</v>
      </c>
      <c r="F19" s="23">
        <v>3.1110000000000002</v>
      </c>
      <c r="G19" s="23">
        <f t="shared" si="7"/>
        <v>76.136103972151432</v>
      </c>
      <c r="H19" s="23">
        <f t="shared" si="8"/>
        <v>69.310435436786619</v>
      </c>
      <c r="I19" s="23">
        <f t="shared" si="9"/>
        <v>64.615384615384613</v>
      </c>
      <c r="J19" s="23">
        <f t="shared" si="10"/>
        <v>63.845693779904302</v>
      </c>
      <c r="K19" s="23">
        <f t="shared" si="11"/>
        <v>57.965343767467857</v>
      </c>
      <c r="L19" s="41">
        <f t="shared" si="16"/>
        <v>0.68289618683204578</v>
      </c>
      <c r="M19" s="41">
        <f t="shared" si="17"/>
        <v>0.11303162625414999</v>
      </c>
      <c r="N19" s="41">
        <f t="shared" si="18"/>
        <v>5.2687462992318176E-2</v>
      </c>
      <c r="O19" s="41">
        <f t="shared" si="19"/>
        <v>0.10411971230290151</v>
      </c>
      <c r="P19" s="41">
        <f t="shared" si="20"/>
        <v>4.7265011618584568E-2</v>
      </c>
      <c r="Q19" s="47">
        <f t="shared" si="21"/>
        <v>49.264537864333271</v>
      </c>
      <c r="R19" s="47">
        <f t="shared" si="22"/>
        <v>8.1541688749160723</v>
      </c>
      <c r="S19" s="47">
        <f t="shared" si="23"/>
        <v>3.800904977375565</v>
      </c>
      <c r="T19" s="47">
        <f t="shared" si="24"/>
        <v>7.5112580917534482</v>
      </c>
      <c r="U19" s="47">
        <f t="shared" si="25"/>
        <v>3.4097261039686977</v>
      </c>
      <c r="V19" s="49">
        <f t="shared" si="14"/>
        <v>72.140595912347052</v>
      </c>
      <c r="W19" s="49">
        <v>72.140595912347067</v>
      </c>
      <c r="X19" s="17">
        <f t="shared" si="26"/>
        <v>3607.0297956173531</v>
      </c>
      <c r="Y19" s="17">
        <f t="shared" si="27"/>
        <v>2463.2268932166639</v>
      </c>
      <c r="Z19" s="17">
        <f t="shared" si="28"/>
        <v>407.70844374580361</v>
      </c>
      <c r="AA19" s="17">
        <f t="shared" si="29"/>
        <v>190.0452488687782</v>
      </c>
      <c r="AB19" s="17">
        <f t="shared" si="30"/>
        <v>375.56290458767234</v>
      </c>
      <c r="AC19" s="17">
        <f t="shared" si="31"/>
        <v>170.48630519843491</v>
      </c>
    </row>
    <row r="20" spans="1:29" x14ac:dyDescent="0.25">
      <c r="A20" s="33">
        <v>44701</v>
      </c>
      <c r="B20" s="23">
        <v>144905.95000000001</v>
      </c>
      <c r="C20" s="23">
        <v>9720.2900000000009</v>
      </c>
      <c r="D20" s="23">
        <v>49.2</v>
      </c>
      <c r="E20" s="23">
        <v>2.1379999999999999</v>
      </c>
      <c r="F20" s="23">
        <v>3.1920000000000002</v>
      </c>
      <c r="G20" s="23">
        <f t="shared" si="7"/>
        <v>76.9144311928344</v>
      </c>
      <c r="H20" s="23">
        <f t="shared" si="8"/>
        <v>69.977214889152066</v>
      </c>
      <c r="I20" s="23">
        <f t="shared" si="9"/>
        <v>66.984343090537777</v>
      </c>
      <c r="J20" s="23">
        <f t="shared" si="10"/>
        <v>63.935406698564591</v>
      </c>
      <c r="K20" s="23">
        <f t="shared" si="11"/>
        <v>59.474566797093352</v>
      </c>
      <c r="L20" s="41">
        <f t="shared" si="16"/>
        <v>0.68211681279746961</v>
      </c>
      <c r="M20" s="41">
        <f t="shared" si="17"/>
        <v>0.11283527338194632</v>
      </c>
      <c r="N20" s="41">
        <f t="shared" si="18"/>
        <v>5.4004697649824566E-2</v>
      </c>
      <c r="O20" s="41">
        <f t="shared" si="19"/>
        <v>0.10309311545259581</v>
      </c>
      <c r="P20" s="41">
        <f t="shared" si="20"/>
        <v>4.7950100718163739E-2</v>
      </c>
      <c r="Q20" s="47">
        <f t="shared" si="21"/>
        <v>49.768161360069314</v>
      </c>
      <c r="R20" s="47">
        <f t="shared" si="22"/>
        <v>8.2326135163708294</v>
      </c>
      <c r="S20" s="47">
        <f t="shared" si="23"/>
        <v>3.9402554759139865</v>
      </c>
      <c r="T20" s="47">
        <f t="shared" si="24"/>
        <v>7.5218125527723059</v>
      </c>
      <c r="U20" s="47">
        <f t="shared" si="25"/>
        <v>3.4985039292407851</v>
      </c>
      <c r="V20" s="49">
        <f t="shared" si="14"/>
        <v>72.96134683436722</v>
      </c>
      <c r="W20" s="49">
        <v>72.961346834367234</v>
      </c>
      <c r="X20" s="17">
        <f t="shared" si="26"/>
        <v>3648.0673417183616</v>
      </c>
      <c r="Y20" s="17">
        <f t="shared" si="27"/>
        <v>2488.4080680034663</v>
      </c>
      <c r="Z20" s="17">
        <f t="shared" si="28"/>
        <v>411.63067581854148</v>
      </c>
      <c r="AA20" s="17">
        <f t="shared" si="29"/>
        <v>197.01277379569927</v>
      </c>
      <c r="AB20" s="17">
        <f t="shared" si="30"/>
        <v>376.09062763861522</v>
      </c>
      <c r="AC20" s="17">
        <f t="shared" si="31"/>
        <v>174.92519646203928</v>
      </c>
    </row>
    <row r="21" spans="1:29" x14ac:dyDescent="0.25">
      <c r="A21" s="33">
        <v>44702</v>
      </c>
      <c r="B21" s="23">
        <v>148696.49</v>
      </c>
      <c r="C21" s="23">
        <v>10028.09</v>
      </c>
      <c r="D21" s="23">
        <v>49.91</v>
      </c>
      <c r="E21" s="23">
        <v>2.1789999999999998</v>
      </c>
      <c r="F21" s="23">
        <v>3.319</v>
      </c>
      <c r="G21" s="23">
        <f t="shared" si="7"/>
        <v>78.926406739826675</v>
      </c>
      <c r="H21" s="23">
        <f t="shared" si="8"/>
        <v>72.193093915691492</v>
      </c>
      <c r="I21" s="23">
        <f t="shared" si="9"/>
        <v>67.950987066031303</v>
      </c>
      <c r="J21" s="23">
        <f t="shared" si="10"/>
        <v>65.161483253588514</v>
      </c>
      <c r="K21" s="23">
        <f t="shared" si="11"/>
        <v>61.840879448481459</v>
      </c>
      <c r="L21" s="41">
        <f t="shared" si="16"/>
        <v>0.68216883475293388</v>
      </c>
      <c r="M21" s="41">
        <f t="shared" si="17"/>
        <v>0.11344947962615648</v>
      </c>
      <c r="N21" s="41">
        <f t="shared" si="18"/>
        <v>5.3391562160555614E-2</v>
      </c>
      <c r="O21" s="41">
        <f t="shared" si="19"/>
        <v>0.10239949510158519</v>
      </c>
      <c r="P21" s="41">
        <f t="shared" si="20"/>
        <v>4.8590628358768664E-2</v>
      </c>
      <c r="Q21" s="47">
        <f t="shared" si="21"/>
        <v>51.070027890476076</v>
      </c>
      <c r="R21" s="47">
        <f t="shared" si="22"/>
        <v>8.4933051665519379</v>
      </c>
      <c r="S21" s="47">
        <f t="shared" si="23"/>
        <v>3.9971168862371353</v>
      </c>
      <c r="T21" s="47">
        <f t="shared" si="24"/>
        <v>7.6660568533633562</v>
      </c>
      <c r="U21" s="47">
        <f t="shared" si="25"/>
        <v>3.6376987910871441</v>
      </c>
      <c r="V21" s="49">
        <f t="shared" si="14"/>
        <v>74.864205587715659</v>
      </c>
      <c r="X21" s="17">
        <f t="shared" si="26"/>
        <v>3743.210279385783</v>
      </c>
      <c r="Y21" s="17">
        <f t="shared" si="27"/>
        <v>2553.5013945238047</v>
      </c>
      <c r="Z21" s="17">
        <f t="shared" si="28"/>
        <v>424.66525832759692</v>
      </c>
      <c r="AA21" s="17">
        <f t="shared" si="29"/>
        <v>199.85584431185671</v>
      </c>
      <c r="AB21" s="17">
        <f t="shared" si="30"/>
        <v>383.30284266816773</v>
      </c>
      <c r="AC21" s="17">
        <f t="shared" si="31"/>
        <v>181.88493955435723</v>
      </c>
    </row>
    <row r="22" spans="1:29" x14ac:dyDescent="0.25">
      <c r="A22" s="33">
        <v>44703</v>
      </c>
      <c r="B22" s="23">
        <v>141242.21</v>
      </c>
      <c r="C22" s="23">
        <v>9574.81</v>
      </c>
      <c r="D22" s="23">
        <v>48</v>
      </c>
      <c r="E22" s="23">
        <v>2.0249999999999999</v>
      </c>
      <c r="F22" s="23">
        <v>3.109</v>
      </c>
      <c r="G22" s="23">
        <f t="shared" si="7"/>
        <v>74.969759644575433</v>
      </c>
      <c r="H22" s="23">
        <f t="shared" si="8"/>
        <v>68.929891689733736</v>
      </c>
      <c r="I22" s="23">
        <f t="shared" si="9"/>
        <v>65.350578624914903</v>
      </c>
      <c r="J22" s="23">
        <f t="shared" si="10"/>
        <v>60.556220095693782</v>
      </c>
      <c r="K22" s="23">
        <f t="shared" si="11"/>
        <v>57.928079001304269</v>
      </c>
      <c r="L22" s="41">
        <f t="shared" si="16"/>
        <v>0.68328353206742654</v>
      </c>
      <c r="M22" s="41">
        <f t="shared" si="17"/>
        <v>0.11422462526485036</v>
      </c>
      <c r="N22" s="41">
        <f t="shared" si="18"/>
        <v>5.4146649380154281E-2</v>
      </c>
      <c r="O22" s="41">
        <f t="shared" si="19"/>
        <v>0.10034850452139372</v>
      </c>
      <c r="P22" s="41">
        <f t="shared" si="20"/>
        <v>4.7996688766175161E-2</v>
      </c>
      <c r="Q22" s="47">
        <f t="shared" si="21"/>
        <v>48.509844475901744</v>
      </c>
      <c r="R22" s="47">
        <f t="shared" si="22"/>
        <v>8.1093990223216146</v>
      </c>
      <c r="S22" s="47">
        <f t="shared" si="23"/>
        <v>3.8441516838185232</v>
      </c>
      <c r="T22" s="47">
        <f t="shared" si="24"/>
        <v>7.1242611877286812</v>
      </c>
      <c r="U22" s="47">
        <f t="shared" si="25"/>
        <v>3.4075340589002505</v>
      </c>
      <c r="V22" s="49">
        <f t="shared" si="14"/>
        <v>70.99519042867081</v>
      </c>
      <c r="X22" s="17">
        <f t="shared" si="26"/>
        <v>3549.7595214335415</v>
      </c>
      <c r="Y22" s="17">
        <f t="shared" si="27"/>
        <v>2425.4922237950882</v>
      </c>
      <c r="Z22" s="17">
        <f t="shared" si="28"/>
        <v>405.46995111608072</v>
      </c>
      <c r="AA22" s="17">
        <f t="shared" si="29"/>
        <v>192.20758419092613</v>
      </c>
      <c r="AB22" s="17">
        <f t="shared" si="30"/>
        <v>356.213059386434</v>
      </c>
      <c r="AC22" s="17">
        <f t="shared" si="31"/>
        <v>170.37670294501254</v>
      </c>
    </row>
    <row r="23" spans="1:29" x14ac:dyDescent="0.25">
      <c r="A23" s="33">
        <v>44704</v>
      </c>
      <c r="B23" s="23">
        <v>143649.04999999999</v>
      </c>
      <c r="C23" s="23">
        <v>9584.26</v>
      </c>
      <c r="D23" s="23">
        <v>49.39</v>
      </c>
      <c r="E23" s="23">
        <v>2.0289999999999999</v>
      </c>
      <c r="F23" s="23">
        <v>3.2160000000000002</v>
      </c>
      <c r="G23" s="23">
        <f t="shared" si="7"/>
        <v>76.247282959333461</v>
      </c>
      <c r="H23" s="23">
        <f t="shared" si="8"/>
        <v>68.997923063355572</v>
      </c>
      <c r="I23" s="23">
        <f t="shared" si="9"/>
        <v>67.243022464261401</v>
      </c>
      <c r="J23" s="23">
        <f t="shared" si="10"/>
        <v>60.675837320574168</v>
      </c>
      <c r="K23" s="23">
        <f t="shared" si="11"/>
        <v>59.921743991056466</v>
      </c>
      <c r="L23" s="41">
        <f t="shared" si="16"/>
        <v>0.68453961281640185</v>
      </c>
      <c r="M23" s="41">
        <f t="shared" si="17"/>
        <v>0.11262830313004883</v>
      </c>
      <c r="N23" s="41">
        <f t="shared" si="18"/>
        <v>5.4881851374941934E-2</v>
      </c>
      <c r="O23" s="41">
        <f t="shared" si="19"/>
        <v>9.9043801537854748E-2</v>
      </c>
      <c r="P23" s="41">
        <f t="shared" si="20"/>
        <v>4.8906431140752604E-2</v>
      </c>
      <c r="Q23" s="47">
        <f t="shared" si="21"/>
        <v>49.336477208980476</v>
      </c>
      <c r="R23" s="47">
        <f t="shared" si="22"/>
        <v>8.117402713335947</v>
      </c>
      <c r="S23" s="47">
        <f t="shared" si="23"/>
        <v>3.9554719096624349</v>
      </c>
      <c r="T23" s="47">
        <f t="shared" si="24"/>
        <v>7.1383338024204912</v>
      </c>
      <c r="U23" s="47">
        <f t="shared" si="25"/>
        <v>3.524808470062144</v>
      </c>
      <c r="V23" s="49">
        <f t="shared" si="14"/>
        <v>72.072494104461498</v>
      </c>
      <c r="W23" s="49">
        <v>72.072494104461498</v>
      </c>
      <c r="X23" s="17">
        <f t="shared" si="26"/>
        <v>3603.624705223076</v>
      </c>
      <c r="Y23" s="17">
        <f t="shared" si="27"/>
        <v>2466.8238604490248</v>
      </c>
      <c r="Z23" s="17">
        <f t="shared" si="28"/>
        <v>405.87013566679735</v>
      </c>
      <c r="AA23" s="17">
        <f t="shared" si="29"/>
        <v>197.77359548312171</v>
      </c>
      <c r="AB23" s="17">
        <f t="shared" si="30"/>
        <v>356.91669012102449</v>
      </c>
      <c r="AC23" s="17">
        <f t="shared" si="31"/>
        <v>176.24042350310722</v>
      </c>
    </row>
    <row r="24" spans="1:29" x14ac:dyDescent="0.25">
      <c r="A24" s="33">
        <v>44705</v>
      </c>
      <c r="B24" s="23">
        <v>143272.57</v>
      </c>
      <c r="C24" s="23">
        <v>9421.6</v>
      </c>
      <c r="D24" s="23">
        <v>47.86</v>
      </c>
      <c r="E24" s="23">
        <v>1.964</v>
      </c>
      <c r="F24" s="23">
        <v>3.1280000000000001</v>
      </c>
      <c r="G24" s="23">
        <f t="shared" si="7"/>
        <v>76.047451654576975</v>
      </c>
      <c r="H24" s="23">
        <f t="shared" si="8"/>
        <v>67.826919546601488</v>
      </c>
      <c r="I24" s="23">
        <f t="shared" si="9"/>
        <v>65.159972770592233</v>
      </c>
      <c r="J24" s="23">
        <f t="shared" si="10"/>
        <v>58.732057416267949</v>
      </c>
      <c r="K24" s="23">
        <f t="shared" si="11"/>
        <v>58.282094279858399</v>
      </c>
      <c r="L24" s="41">
        <f t="shared" si="16"/>
        <v>0.68958403114054501</v>
      </c>
      <c r="M24" s="41">
        <f t="shared" si="17"/>
        <v>0.11182577954626745</v>
      </c>
      <c r="N24" s="41">
        <f t="shared" si="18"/>
        <v>5.3714401295187057E-2</v>
      </c>
      <c r="O24" s="41">
        <f t="shared" si="19"/>
        <v>9.6831142396461456E-2</v>
      </c>
      <c r="P24" s="41">
        <f t="shared" si="20"/>
        <v>4.8044645621539074E-2</v>
      </c>
      <c r="Q24" s="47">
        <f t="shared" si="21"/>
        <v>49.207174600020402</v>
      </c>
      <c r="R24" s="47">
        <f t="shared" si="22"/>
        <v>7.9796375937178201</v>
      </c>
      <c r="S24" s="47">
        <f t="shared" si="23"/>
        <v>3.8329395747407196</v>
      </c>
      <c r="T24" s="47">
        <f t="shared" si="24"/>
        <v>6.9096538136785828</v>
      </c>
      <c r="U24" s="47">
        <f t="shared" si="25"/>
        <v>3.4283584870504931</v>
      </c>
      <c r="V24" s="49">
        <f t="shared" si="14"/>
        <v>71.357764069208017</v>
      </c>
      <c r="W24" s="49">
        <v>71.357764069208017</v>
      </c>
      <c r="X24" s="17">
        <f t="shared" si="26"/>
        <v>3567.8882034604017</v>
      </c>
      <c r="Y24" s="17">
        <f t="shared" si="27"/>
        <v>2460.3587300010213</v>
      </c>
      <c r="Z24" s="17">
        <f t="shared" si="28"/>
        <v>398.98187968589104</v>
      </c>
      <c r="AA24" s="17">
        <f t="shared" si="29"/>
        <v>191.64697873703594</v>
      </c>
      <c r="AB24" s="17">
        <f t="shared" si="30"/>
        <v>345.48269068392909</v>
      </c>
      <c r="AC24" s="17">
        <f t="shared" si="31"/>
        <v>171.41792435252469</v>
      </c>
    </row>
    <row r="25" spans="1:29" x14ac:dyDescent="0.25">
      <c r="A25" s="33">
        <v>44706</v>
      </c>
      <c r="B25" s="23">
        <v>140432.29999999999</v>
      </c>
      <c r="C25" s="23">
        <v>8616.93</v>
      </c>
      <c r="D25" s="23">
        <v>44.01</v>
      </c>
      <c r="E25" s="23">
        <v>1.8280000000000001</v>
      </c>
      <c r="F25" s="23">
        <v>2.88</v>
      </c>
      <c r="G25" s="23">
        <f t="shared" si="7"/>
        <v>74.539868622382158</v>
      </c>
      <c r="H25" s="23">
        <f t="shared" si="8"/>
        <v>62.034030084985226</v>
      </c>
      <c r="I25" s="23">
        <f t="shared" si="9"/>
        <v>59.918311776718845</v>
      </c>
      <c r="J25" s="23">
        <f t="shared" si="10"/>
        <v>54.665071770334926</v>
      </c>
      <c r="K25" s="23">
        <f t="shared" si="11"/>
        <v>53.661263275572949</v>
      </c>
      <c r="L25" s="41">
        <f t="shared" si="16"/>
        <v>0.70265410743735979</v>
      </c>
      <c r="M25" s="41">
        <f t="shared" si="17"/>
        <v>0.10632129879118446</v>
      </c>
      <c r="N25" s="41">
        <f t="shared" si="18"/>
        <v>5.1347564560518678E-2</v>
      </c>
      <c r="O25" s="41">
        <f t="shared" si="19"/>
        <v>9.3691501602796601E-2</v>
      </c>
      <c r="P25" s="41">
        <f t="shared" si="20"/>
        <v>4.5985527608140439E-2</v>
      </c>
      <c r="Q25" s="47">
        <f t="shared" si="21"/>
        <v>48.231679696835506</v>
      </c>
      <c r="R25" s="47">
        <f t="shared" si="22"/>
        <v>7.2981211864688476</v>
      </c>
      <c r="S25" s="47">
        <f t="shared" si="23"/>
        <v>3.5246065751011089</v>
      </c>
      <c r="T25" s="47">
        <f t="shared" si="24"/>
        <v>6.4311849141570514</v>
      </c>
      <c r="U25" s="47">
        <f t="shared" si="25"/>
        <v>3.1565448985631135</v>
      </c>
      <c r="V25" s="49">
        <f t="shared" si="14"/>
        <v>68.642137271125634</v>
      </c>
      <c r="W25" s="49">
        <v>68.642137271125634</v>
      </c>
      <c r="X25" s="17">
        <f t="shared" si="26"/>
        <v>3432.1068635562829</v>
      </c>
      <c r="Y25" s="17">
        <f t="shared" si="27"/>
        <v>2411.5839848417768</v>
      </c>
      <c r="Z25" s="17">
        <f t="shared" si="28"/>
        <v>364.90605932344243</v>
      </c>
      <c r="AA25" s="17">
        <f t="shared" si="29"/>
        <v>176.23032875505541</v>
      </c>
      <c r="AB25" s="17">
        <f t="shared" si="30"/>
        <v>321.55924570785254</v>
      </c>
      <c r="AC25" s="17">
        <f t="shared" si="31"/>
        <v>157.82724492815572</v>
      </c>
    </row>
    <row r="26" spans="1:29" x14ac:dyDescent="0.25">
      <c r="A26" s="33">
        <v>44707</v>
      </c>
      <c r="B26" s="23">
        <v>136252.53</v>
      </c>
      <c r="C26" s="23">
        <v>8218.75</v>
      </c>
      <c r="D26" s="23">
        <v>43.47</v>
      </c>
      <c r="E26" s="23">
        <v>1.7150000000000001</v>
      </c>
      <c r="F26" s="23">
        <v>2.7360000000000002</v>
      </c>
      <c r="G26" s="23">
        <f t="shared" si="7"/>
        <v>72.32129421555571</v>
      </c>
      <c r="H26" s="23">
        <f t="shared" si="8"/>
        <v>59.167497561309226</v>
      </c>
      <c r="I26" s="23">
        <f t="shared" si="9"/>
        <v>59.183117767188563</v>
      </c>
      <c r="J26" s="23">
        <f t="shared" si="10"/>
        <v>51.285885167464116</v>
      </c>
      <c r="K26" s="23">
        <f t="shared" si="11"/>
        <v>50.978200111794301</v>
      </c>
      <c r="L26" s="41">
        <f t="shared" si="16"/>
        <v>0.70613580538122533</v>
      </c>
      <c r="M26" s="41">
        <f t="shared" si="17"/>
        <v>0.10503705970828003</v>
      </c>
      <c r="N26" s="41">
        <f t="shared" si="18"/>
        <v>5.2532394734059143E-2</v>
      </c>
      <c r="O26" s="41">
        <f t="shared" si="19"/>
        <v>9.1045232679394836E-2</v>
      </c>
      <c r="P26" s="41">
        <f t="shared" si="20"/>
        <v>4.5249507497040604E-2</v>
      </c>
      <c r="Q26" s="47">
        <f t="shared" si="21"/>
        <v>46.79613155124192</v>
      </c>
      <c r="R26" s="47">
        <f t="shared" si="22"/>
        <v>6.960882066036377</v>
      </c>
      <c r="S26" s="47">
        <f t="shared" si="23"/>
        <v>3.4813598686581506</v>
      </c>
      <c r="T26" s="47">
        <f t="shared" si="24"/>
        <v>6.0336335491134268</v>
      </c>
      <c r="U26" s="47">
        <f t="shared" si="25"/>
        <v>2.9987176536349582</v>
      </c>
      <c r="V26" s="49">
        <f t="shared" si="14"/>
        <v>66.270724688684837</v>
      </c>
      <c r="W26" s="49">
        <v>66.270724688684851</v>
      </c>
      <c r="X26" s="17">
        <f t="shared" si="26"/>
        <v>3313.5362344342429</v>
      </c>
      <c r="Y26" s="17">
        <f t="shared" si="27"/>
        <v>2339.8065775620976</v>
      </c>
      <c r="Z26" s="17">
        <f t="shared" si="28"/>
        <v>348.04410330181889</v>
      </c>
      <c r="AA26" s="17">
        <f t="shared" si="29"/>
        <v>174.06799343290751</v>
      </c>
      <c r="AB26" s="17">
        <f t="shared" si="30"/>
        <v>301.68167745567132</v>
      </c>
      <c r="AC26" s="17">
        <f t="shared" si="31"/>
        <v>149.93588268174796</v>
      </c>
    </row>
    <row r="27" spans="1:29" x14ac:dyDescent="0.25">
      <c r="A27" s="33">
        <v>44708</v>
      </c>
      <c r="B27" s="23">
        <v>138612.25</v>
      </c>
      <c r="C27" s="23">
        <v>8557.92</v>
      </c>
      <c r="D27" s="23">
        <v>46.07</v>
      </c>
      <c r="E27" s="23">
        <v>1.758</v>
      </c>
      <c r="F27" s="23">
        <v>2.8029999999999999</v>
      </c>
      <c r="G27" s="23">
        <f t="shared" si="7"/>
        <v>73.573806769901168</v>
      </c>
      <c r="H27" s="23">
        <f t="shared" si="8"/>
        <v>61.6092119519245</v>
      </c>
      <c r="I27" s="23">
        <f t="shared" si="9"/>
        <v>62.722940776038115</v>
      </c>
      <c r="J27" s="23">
        <f t="shared" si="10"/>
        <v>52.571770334928239</v>
      </c>
      <c r="K27" s="23">
        <f t="shared" si="11"/>
        <v>52.226569778274644</v>
      </c>
      <c r="L27" s="41">
        <f t="shared" si="16"/>
        <v>0.70214773520936113</v>
      </c>
      <c r="M27" s="41">
        <f t="shared" si="17"/>
        <v>0.10690259220146642</v>
      </c>
      <c r="N27" s="41">
        <f t="shared" si="18"/>
        <v>5.4417551750944614E-2</v>
      </c>
      <c r="O27" s="41">
        <f t="shared" si="19"/>
        <v>9.1221074695931575E-2</v>
      </c>
      <c r="P27" s="41">
        <f t="shared" si="20"/>
        <v>4.5311046142296273E-2</v>
      </c>
      <c r="Q27" s="47">
        <f t="shared" si="21"/>
        <v>47.606580851112511</v>
      </c>
      <c r="R27" s="47">
        <f t="shared" si="22"/>
        <v>7.2481425825793506</v>
      </c>
      <c r="S27" s="47">
        <f t="shared" si="23"/>
        <v>3.6895847515316538</v>
      </c>
      <c r="T27" s="47">
        <f t="shared" si="24"/>
        <v>6.1849141570503816</v>
      </c>
      <c r="U27" s="47">
        <f t="shared" si="25"/>
        <v>3.0721511634279191</v>
      </c>
      <c r="V27" s="49">
        <f t="shared" si="14"/>
        <v>67.801373505701818</v>
      </c>
      <c r="W27" s="49">
        <v>67.801373505701832</v>
      </c>
      <c r="X27" s="17">
        <f t="shared" si="26"/>
        <v>3390.0686752850925</v>
      </c>
      <c r="Y27" s="17">
        <f t="shared" si="27"/>
        <v>2380.3290425556274</v>
      </c>
      <c r="Z27" s="17">
        <f t="shared" si="28"/>
        <v>362.4071291289676</v>
      </c>
      <c r="AA27" s="17">
        <f t="shared" si="29"/>
        <v>184.47923757658268</v>
      </c>
      <c r="AB27" s="17">
        <f t="shared" si="30"/>
        <v>309.24570785251905</v>
      </c>
      <c r="AC27" s="17">
        <f t="shared" si="31"/>
        <v>153.60755817139599</v>
      </c>
    </row>
    <row r="28" spans="1:29" x14ac:dyDescent="0.25">
      <c r="A28" s="33">
        <v>44709</v>
      </c>
      <c r="B28" s="23">
        <v>140422.06</v>
      </c>
      <c r="C28" s="23">
        <v>8641.57</v>
      </c>
      <c r="D28" s="23">
        <v>47.58</v>
      </c>
      <c r="E28" s="23">
        <v>1.81</v>
      </c>
      <c r="F28" s="23">
        <v>2.8559999999999999</v>
      </c>
      <c r="G28" s="23">
        <f t="shared" si="7"/>
        <v>74.534433346774662</v>
      </c>
      <c r="H28" s="23">
        <f t="shared" si="8"/>
        <v>62.211415592502874</v>
      </c>
      <c r="I28" s="23">
        <f t="shared" si="9"/>
        <v>64.778761061946895</v>
      </c>
      <c r="J28" s="23">
        <f t="shared" si="10"/>
        <v>54.126794258373209</v>
      </c>
      <c r="K28" s="23">
        <f t="shared" si="11"/>
        <v>53.214086081609835</v>
      </c>
      <c r="L28" s="41">
        <f t="shared" si="16"/>
        <v>0.70042300122541057</v>
      </c>
      <c r="M28" s="41">
        <f t="shared" si="17"/>
        <v>0.10629451129483841</v>
      </c>
      <c r="N28" s="41">
        <f t="shared" si="18"/>
        <v>5.5340540669151284E-2</v>
      </c>
      <c r="O28" s="41">
        <f t="shared" si="19"/>
        <v>9.2481116027576638E-2</v>
      </c>
      <c r="P28" s="41">
        <f t="shared" si="20"/>
        <v>4.5460830783022974E-2</v>
      </c>
      <c r="Q28" s="47">
        <f t="shared" si="21"/>
        <v>48.228162753795367</v>
      </c>
      <c r="R28" s="47">
        <f t="shared" si="22"/>
        <v>7.3189900697062189</v>
      </c>
      <c r="S28" s="47">
        <f t="shared" si="23"/>
        <v>3.8105153565851118</v>
      </c>
      <c r="T28" s="47">
        <f t="shared" si="24"/>
        <v>6.3678581480439087</v>
      </c>
      <c r="U28" s="47">
        <f t="shared" si="25"/>
        <v>3.1302403577417541</v>
      </c>
      <c r="V28" s="49">
        <f t="shared" si="14"/>
        <v>68.855766685872368</v>
      </c>
      <c r="X28" s="17">
        <f t="shared" si="26"/>
        <v>3442.7883342936198</v>
      </c>
      <c r="Y28" s="17">
        <f t="shared" si="27"/>
        <v>2411.4081376897702</v>
      </c>
      <c r="Z28" s="17">
        <f t="shared" si="28"/>
        <v>365.94950348531097</v>
      </c>
      <c r="AA28" s="17">
        <f t="shared" si="29"/>
        <v>190.52576782925559</v>
      </c>
      <c r="AB28" s="17">
        <f t="shared" si="30"/>
        <v>318.39290740219542</v>
      </c>
      <c r="AC28" s="17">
        <f t="shared" si="31"/>
        <v>156.51201788708775</v>
      </c>
    </row>
    <row r="29" spans="1:29" x14ac:dyDescent="0.25">
      <c r="A29" s="33">
        <v>44710</v>
      </c>
      <c r="B29" s="23">
        <v>151829.25</v>
      </c>
      <c r="C29" s="23">
        <v>9560.69</v>
      </c>
      <c r="D29" s="23">
        <v>50.09</v>
      </c>
      <c r="E29" s="23">
        <v>2.008</v>
      </c>
      <c r="F29" s="23">
        <v>3.1480000000000001</v>
      </c>
      <c r="G29" s="23">
        <f t="shared" si="7"/>
        <v>80.589240139446659</v>
      </c>
      <c r="H29" s="23">
        <f t="shared" si="8"/>
        <v>68.828240579094583</v>
      </c>
      <c r="I29" s="23">
        <f t="shared" si="9"/>
        <v>68.196051735874747</v>
      </c>
      <c r="J29" s="23">
        <f t="shared" si="10"/>
        <v>60.047846889952162</v>
      </c>
      <c r="K29" s="23">
        <f t="shared" si="11"/>
        <v>58.654741941494315</v>
      </c>
      <c r="L29" s="41">
        <f t="shared" si="16"/>
        <v>0.69742142612342339</v>
      </c>
      <c r="M29" s="41">
        <f t="shared" si="17"/>
        <v>0.10829844060657141</v>
      </c>
      <c r="N29" s="41">
        <f t="shared" si="18"/>
        <v>5.3651858571287771E-2</v>
      </c>
      <c r="O29" s="41">
        <f t="shared" si="19"/>
        <v>9.4482847814348819E-2</v>
      </c>
      <c r="P29" s="41">
        <f t="shared" si="20"/>
        <v>4.61454268843687E-2</v>
      </c>
      <c r="Q29" s="47">
        <f t="shared" si="21"/>
        <v>52.145978913759599</v>
      </c>
      <c r="R29" s="47">
        <f t="shared" si="22"/>
        <v>8.0974400681287726</v>
      </c>
      <c r="S29" s="47">
        <f t="shared" si="23"/>
        <v>4.0115324550514559</v>
      </c>
      <c r="T29" s="47">
        <f t="shared" si="24"/>
        <v>7.0644525752884908</v>
      </c>
      <c r="U29" s="47">
        <f t="shared" si="25"/>
        <v>3.450278937734959</v>
      </c>
      <c r="V29" s="49">
        <f t="shared" si="14"/>
        <v>74.769682949963268</v>
      </c>
      <c r="X29" s="17">
        <f t="shared" si="26"/>
        <v>3738.4841474981654</v>
      </c>
      <c r="Y29" s="17">
        <f t="shared" si="27"/>
        <v>2607.2989456879818</v>
      </c>
      <c r="Z29" s="17">
        <f t="shared" si="28"/>
        <v>404.87200340643864</v>
      </c>
      <c r="AA29" s="17">
        <f t="shared" si="29"/>
        <v>200.5766227525728</v>
      </c>
      <c r="AB29" s="17">
        <f t="shared" si="30"/>
        <v>353.22262876442448</v>
      </c>
      <c r="AC29" s="17">
        <f t="shared" si="31"/>
        <v>172.51394688674799</v>
      </c>
    </row>
    <row r="30" spans="1:29" x14ac:dyDescent="0.25">
      <c r="A30" s="33">
        <v>44711</v>
      </c>
      <c r="B30" s="23">
        <v>151606.98000000001</v>
      </c>
      <c r="C30" s="23">
        <v>9257.1200000000008</v>
      </c>
      <c r="D30" s="23">
        <v>49.36</v>
      </c>
      <c r="E30" s="23">
        <v>1.956</v>
      </c>
      <c r="F30" s="23">
        <v>3.1560000000000001</v>
      </c>
      <c r="G30" s="23">
        <f t="shared" si="7"/>
        <v>80.471261749868944</v>
      </c>
      <c r="H30" s="23">
        <f t="shared" si="8"/>
        <v>66.642813691223949</v>
      </c>
      <c r="I30" s="23">
        <f t="shared" si="9"/>
        <v>67.20217835262082</v>
      </c>
      <c r="J30" s="23">
        <f t="shared" si="10"/>
        <v>58.492822966507177</v>
      </c>
      <c r="K30" s="23">
        <f t="shared" si="11"/>
        <v>58.803801006148696</v>
      </c>
      <c r="L30" s="41">
        <f t="shared" si="16"/>
        <v>0.70171316170424625</v>
      </c>
      <c r="M30" s="41">
        <f t="shared" si="17"/>
        <v>0.10565971793303409</v>
      </c>
      <c r="N30" s="41">
        <f t="shared" si="18"/>
        <v>5.3273284964545434E-2</v>
      </c>
      <c r="O30" s="41">
        <f t="shared" si="19"/>
        <v>9.2738208869502237E-2</v>
      </c>
      <c r="P30" s="41">
        <f t="shared" si="20"/>
        <v>4.6615626528672051E-2</v>
      </c>
      <c r="Q30" s="47">
        <f t="shared" si="21"/>
        <v>52.069639955797541</v>
      </c>
      <c r="R30" s="47">
        <f t="shared" si="22"/>
        <v>7.8403310224969349</v>
      </c>
      <c r="S30" s="47">
        <f t="shared" si="23"/>
        <v>3.9530693148600489</v>
      </c>
      <c r="T30" s="47">
        <f t="shared" si="24"/>
        <v>6.8815085842949646</v>
      </c>
      <c r="U30" s="47">
        <f t="shared" si="25"/>
        <v>3.4590471180087459</v>
      </c>
      <c r="V30" s="49">
        <f t="shared" si="14"/>
        <v>74.20359599545823</v>
      </c>
      <c r="X30" s="17">
        <f t="shared" si="26"/>
        <v>3710.1797997729136</v>
      </c>
      <c r="Y30" s="17">
        <f t="shared" si="27"/>
        <v>2603.4819977898787</v>
      </c>
      <c r="Z30" s="17">
        <f t="shared" si="28"/>
        <v>392.01655112484679</v>
      </c>
      <c r="AA30" s="17">
        <f t="shared" si="29"/>
        <v>197.65346574300247</v>
      </c>
      <c r="AB30" s="17">
        <f t="shared" si="30"/>
        <v>344.07542921474817</v>
      </c>
      <c r="AC30" s="17">
        <f t="shared" si="31"/>
        <v>172.95235590043731</v>
      </c>
    </row>
    <row r="31" spans="1:29" x14ac:dyDescent="0.25">
      <c r="A31" s="33">
        <v>44712</v>
      </c>
      <c r="B31" s="23">
        <v>144414.87</v>
      </c>
      <c r="C31" s="23">
        <v>8812.2000000000007</v>
      </c>
      <c r="D31" s="23">
        <v>45.83</v>
      </c>
      <c r="E31" s="23">
        <v>1.863</v>
      </c>
      <c r="F31" s="23">
        <v>2.9119999999999999</v>
      </c>
      <c r="G31" s="23">
        <f t="shared" si="7"/>
        <v>76.653771510673806</v>
      </c>
      <c r="H31" s="23">
        <f t="shared" si="8"/>
        <v>63.439795833888269</v>
      </c>
      <c r="I31" s="23">
        <f t="shared" si="9"/>
        <v>62.396187882913544</v>
      </c>
      <c r="J31" s="23">
        <f t="shared" si="10"/>
        <v>55.711722488038284</v>
      </c>
      <c r="K31" s="23">
        <f t="shared" si="11"/>
        <v>54.257499534190423</v>
      </c>
      <c r="L31" s="41">
        <f t="shared" si="16"/>
        <v>0.70374556261283638</v>
      </c>
      <c r="M31" s="41">
        <f t="shared" si="17"/>
        <v>0.10589640792096973</v>
      </c>
      <c r="N31" s="41">
        <f t="shared" si="18"/>
        <v>5.2077186550723971E-2</v>
      </c>
      <c r="O31" s="41">
        <f t="shared" si="19"/>
        <v>9.2996378897891738E-2</v>
      </c>
      <c r="P31" s="41">
        <f t="shared" si="20"/>
        <v>4.5284464017578303E-2</v>
      </c>
      <c r="Q31" s="47">
        <f t="shared" si="21"/>
        <v>49.599499212788928</v>
      </c>
      <c r="R31" s="47">
        <f t="shared" si="22"/>
        <v>7.4635053922221477</v>
      </c>
      <c r="S31" s="47">
        <f t="shared" si="23"/>
        <v>3.6703639931125611</v>
      </c>
      <c r="T31" s="47">
        <f t="shared" si="24"/>
        <v>6.5543202927103881</v>
      </c>
      <c r="U31" s="47">
        <f t="shared" si="25"/>
        <v>3.1916176196582597</v>
      </c>
      <c r="V31" s="49">
        <f t="shared" si="14"/>
        <v>70.479306510492279</v>
      </c>
      <c r="W31" s="49">
        <v>70.479306510492307</v>
      </c>
      <c r="X31" s="17">
        <f t="shared" si="26"/>
        <v>3523.9653255246162</v>
      </c>
      <c r="Y31" s="17">
        <f t="shared" si="27"/>
        <v>2479.974960639448</v>
      </c>
      <c r="Z31" s="17">
        <f t="shared" si="28"/>
        <v>373.17526961110741</v>
      </c>
      <c r="AA31" s="17">
        <f t="shared" si="29"/>
        <v>183.51819965562808</v>
      </c>
      <c r="AB31" s="17">
        <f t="shared" si="30"/>
        <v>327.71601463551934</v>
      </c>
      <c r="AC31" s="17">
        <f t="shared" si="31"/>
        <v>159.58088098291302</v>
      </c>
    </row>
    <row r="32" spans="1:29" s="28" customFormat="1" x14ac:dyDescent="0.25">
      <c r="A32" s="38">
        <v>44713</v>
      </c>
      <c r="B32" s="28">
        <v>146546.01999999999</v>
      </c>
      <c r="C32" s="28">
        <v>8825</v>
      </c>
      <c r="D32" s="28">
        <v>47.56</v>
      </c>
      <c r="E32" s="28">
        <v>1.8979999999999999</v>
      </c>
      <c r="F32" s="28">
        <v>2.98</v>
      </c>
      <c r="G32" s="28">
        <f t="shared" si="7"/>
        <v>77.784961707050201</v>
      </c>
      <c r="H32" s="28">
        <f t="shared" si="8"/>
        <v>63.531944149481845</v>
      </c>
      <c r="I32" s="28">
        <f t="shared" si="9"/>
        <v>64.751531654186522</v>
      </c>
      <c r="J32" s="28">
        <f t="shared" si="10"/>
        <v>56.758373205741627</v>
      </c>
      <c r="K32" s="28">
        <f t="shared" si="11"/>
        <v>55.52450158375256</v>
      </c>
      <c r="L32" s="42">
        <f t="shared" si="16"/>
        <v>0.70336270900461062</v>
      </c>
      <c r="M32" s="42">
        <f t="shared" si="17"/>
        <v>0.10445113241952469</v>
      </c>
      <c r="N32" s="42">
        <f t="shared" si="18"/>
        <v>5.3228111446308089E-2</v>
      </c>
      <c r="O32" s="42">
        <f t="shared" si="19"/>
        <v>9.3314889619635147E-2</v>
      </c>
      <c r="P32" s="42">
        <f t="shared" si="20"/>
        <v>4.564315750992131E-2</v>
      </c>
      <c r="Q32" s="28">
        <f t="shared" si="21"/>
        <v>50.331445810444244</v>
      </c>
      <c r="R32" s="28">
        <f t="shared" si="22"/>
        <v>7.4743463705272744</v>
      </c>
      <c r="S32" s="28">
        <f t="shared" si="23"/>
        <v>3.808913626716854</v>
      </c>
      <c r="T32" s="28">
        <f t="shared" si="24"/>
        <v>6.6774556712637221</v>
      </c>
      <c r="U32" s="28">
        <f t="shared" si="25"/>
        <v>3.2661471519854439</v>
      </c>
      <c r="V32" s="50">
        <f t="shared" si="14"/>
        <v>71.558308630937546</v>
      </c>
      <c r="W32" s="50">
        <v>71.55830863093756</v>
      </c>
      <c r="X32" s="32">
        <f t="shared" si="26"/>
        <v>4077.9154315468786</v>
      </c>
      <c r="Y32" s="32">
        <f>Y31*(B32/B31)+500/5</f>
        <v>2616.5722905222137</v>
      </c>
      <c r="Z32" s="32">
        <f>Z31*(C32/C31)+500/5</f>
        <v>473.71731852636373</v>
      </c>
      <c r="AA32" s="32">
        <f t="shared" ref="AA32:AC32" si="32">AA31*(D32/D31)+500/5</f>
        <v>290.44568133584272</v>
      </c>
      <c r="AB32" s="32">
        <f t="shared" si="32"/>
        <v>433.87278356318603</v>
      </c>
      <c r="AC32" s="32">
        <f t="shared" si="32"/>
        <v>263.30735759927222</v>
      </c>
    </row>
    <row r="33" spans="1:29" x14ac:dyDescent="0.25">
      <c r="A33" s="33">
        <v>44714</v>
      </c>
      <c r="B33" s="23">
        <v>142716.81</v>
      </c>
      <c r="C33" s="23">
        <v>8528.76</v>
      </c>
      <c r="D33" s="23">
        <v>45.01</v>
      </c>
      <c r="E33" s="23">
        <v>1.831</v>
      </c>
      <c r="F33" s="23">
        <v>2.8290000000000002</v>
      </c>
      <c r="G33" s="23">
        <f t="shared" si="7"/>
        <v>75.752460563598802</v>
      </c>
      <c r="H33" s="23">
        <f t="shared" si="8"/>
        <v>61.399286570462863</v>
      </c>
      <c r="I33" s="23">
        <f t="shared" si="9"/>
        <v>61.279782164737917</v>
      </c>
      <c r="J33" s="23">
        <f t="shared" si="10"/>
        <v>54.754784688995215</v>
      </c>
      <c r="K33" s="23">
        <f t="shared" si="11"/>
        <v>52.711011738401346</v>
      </c>
      <c r="L33" s="41">
        <f t="shared" si="16"/>
        <v>0.70642083625608187</v>
      </c>
      <c r="M33" s="41">
        <f t="shared" si="17"/>
        <v>0.10410399403514678</v>
      </c>
      <c r="N33" s="41">
        <f t="shared" si="18"/>
        <v>5.1950685694301856E-2</v>
      </c>
      <c r="O33" s="41">
        <f t="shared" si="19"/>
        <v>9.2838078372739219E-2</v>
      </c>
      <c r="P33" s="41">
        <f t="shared" si="20"/>
        <v>4.4686405641730223E-2</v>
      </c>
      <c r="Q33" s="47">
        <f t="shared" si="21"/>
        <v>49.016298011740389</v>
      </c>
      <c r="R33" s="47">
        <f t="shared" si="22"/>
        <v>7.2234454788779834</v>
      </c>
      <c r="S33" s="47">
        <f t="shared" si="23"/>
        <v>3.6046930685139946</v>
      </c>
      <c r="T33" s="47">
        <f t="shared" si="24"/>
        <v>6.4417393751759091</v>
      </c>
      <c r="U33" s="47">
        <f t="shared" si="25"/>
        <v>3.1006477493177256</v>
      </c>
      <c r="V33" s="49">
        <f t="shared" si="14"/>
        <v>69.386823683626005</v>
      </c>
      <c r="W33" s="49">
        <v>69.386823683626019</v>
      </c>
      <c r="X33" s="17">
        <f t="shared" si="26"/>
        <v>3949.4125884265859</v>
      </c>
      <c r="Y33" s="17">
        <f t="shared" si="27"/>
        <v>2548.2019261780265</v>
      </c>
      <c r="Z33" s="17">
        <f t="shared" si="28"/>
        <v>457.81544674843173</v>
      </c>
      <c r="AA33" s="17">
        <f t="shared" si="29"/>
        <v>274.87300498162909</v>
      </c>
      <c r="AB33" s="17">
        <f t="shared" si="30"/>
        <v>418.55693714657195</v>
      </c>
      <c r="AC33" s="17">
        <f t="shared" si="31"/>
        <v>249.96527337192657</v>
      </c>
    </row>
    <row r="34" spans="1:29" x14ac:dyDescent="0.25">
      <c r="A34" s="33">
        <v>44715</v>
      </c>
      <c r="B34" s="23">
        <v>143785.19</v>
      </c>
      <c r="C34" s="23">
        <v>8687.5</v>
      </c>
      <c r="D34" s="23">
        <v>45.45</v>
      </c>
      <c r="E34" s="23">
        <v>1.869</v>
      </c>
      <c r="F34" s="23">
        <v>2.871</v>
      </c>
      <c r="G34" s="23">
        <f t="shared" si="7"/>
        <v>76.319544523904099</v>
      </c>
      <c r="H34" s="23">
        <f t="shared" si="8"/>
        <v>62.542069665566416</v>
      </c>
      <c r="I34" s="23">
        <f t="shared" si="9"/>
        <v>61.878829135466304</v>
      </c>
      <c r="J34" s="23">
        <f t="shared" si="10"/>
        <v>55.891148325358856</v>
      </c>
      <c r="K34" s="23">
        <f t="shared" si="11"/>
        <v>53.493571827836782</v>
      </c>
      <c r="L34" s="41">
        <f t="shared" si="16"/>
        <v>0.70443657989492736</v>
      </c>
      <c r="M34" s="41">
        <f t="shared" si="17"/>
        <v>0.10495803456041279</v>
      </c>
      <c r="N34" s="41">
        <f t="shared" si="18"/>
        <v>5.1922492505344024E-2</v>
      </c>
      <c r="O34" s="41">
        <f t="shared" si="19"/>
        <v>9.37964654659314E-2</v>
      </c>
      <c r="P34" s="41">
        <f t="shared" si="20"/>
        <v>4.4886427573384409E-2</v>
      </c>
      <c r="Q34" s="47">
        <f t="shared" si="21"/>
        <v>49.383234691937929</v>
      </c>
      <c r="R34" s="47">
        <f t="shared" si="22"/>
        <v>7.3578905488901638</v>
      </c>
      <c r="S34" s="47">
        <f t="shared" si="23"/>
        <v>3.6399311256156648</v>
      </c>
      <c r="T34" s="47">
        <f t="shared" si="24"/>
        <v>6.5754292147481026</v>
      </c>
      <c r="U34" s="47">
        <f t="shared" si="25"/>
        <v>3.1466806957551041</v>
      </c>
      <c r="V34" s="49">
        <f t="shared" si="14"/>
        <v>70.103166276946965</v>
      </c>
      <c r="W34" s="49">
        <v>70.103166276946993</v>
      </c>
      <c r="X34" s="17">
        <f t="shared" si="26"/>
        <v>3992.0941628822006</v>
      </c>
      <c r="Y34" s="17">
        <f t="shared" si="27"/>
        <v>2567.2778007991737</v>
      </c>
      <c r="Z34" s="17">
        <f t="shared" si="28"/>
        <v>466.33645379011722</v>
      </c>
      <c r="AA34" s="17">
        <f t="shared" si="29"/>
        <v>277.56005501921891</v>
      </c>
      <c r="AB34" s="17">
        <f t="shared" si="30"/>
        <v>427.24353660674115</v>
      </c>
      <c r="AC34" s="17">
        <f t="shared" si="31"/>
        <v>253.67631666694984</v>
      </c>
    </row>
    <row r="35" spans="1:29" x14ac:dyDescent="0.25">
      <c r="A35" s="33">
        <v>44716</v>
      </c>
      <c r="B35" s="23">
        <v>143892.9</v>
      </c>
      <c r="C35" s="23">
        <v>8686.81</v>
      </c>
      <c r="D35" s="23">
        <v>44.97</v>
      </c>
      <c r="E35" s="23">
        <v>1.883</v>
      </c>
      <c r="F35" s="23">
        <v>2.8759999999999999</v>
      </c>
      <c r="G35" s="23">
        <f t="shared" si="7"/>
        <v>76.376715767623068</v>
      </c>
      <c r="H35" s="23">
        <f t="shared" si="8"/>
        <v>62.537102295428937</v>
      </c>
      <c r="I35" s="23">
        <f t="shared" si="9"/>
        <v>61.225323349217156</v>
      </c>
      <c r="J35" s="23">
        <f t="shared" si="10"/>
        <v>56.309808612440193</v>
      </c>
      <c r="K35" s="23">
        <f t="shared" si="11"/>
        <v>53.586733743245759</v>
      </c>
      <c r="L35" s="41">
        <f t="shared" si="16"/>
        <v>0.70443470246565232</v>
      </c>
      <c r="M35" s="41">
        <f t="shared" si="17"/>
        <v>0.10487085948258978</v>
      </c>
      <c r="N35" s="41">
        <f t="shared" si="18"/>
        <v>5.1335543589786641E-2</v>
      </c>
      <c r="O35" s="41">
        <f t="shared" si="19"/>
        <v>9.4428072451933548E-2</v>
      </c>
      <c r="P35" s="41">
        <f t="shared" si="20"/>
        <v>4.4930822010037723E-2</v>
      </c>
      <c r="Q35" s="47">
        <f t="shared" si="21"/>
        <v>49.420227849638444</v>
      </c>
      <c r="R35" s="47">
        <f t="shared" si="22"/>
        <v>7.3573061524034022</v>
      </c>
      <c r="S35" s="47">
        <f t="shared" si="23"/>
        <v>3.601489608777479</v>
      </c>
      <c r="T35" s="47">
        <f t="shared" si="24"/>
        <v>6.6246833661694371</v>
      </c>
      <c r="U35" s="47">
        <f t="shared" si="25"/>
        <v>3.15216080842622</v>
      </c>
      <c r="V35" s="49">
        <f t="shared" si="14"/>
        <v>70.155867785414983</v>
      </c>
      <c r="X35" s="17">
        <f t="shared" si="26"/>
        <v>3994.6910710136813</v>
      </c>
      <c r="Y35" s="17">
        <f t="shared" si="27"/>
        <v>2569.2009577802514</v>
      </c>
      <c r="Z35" s="17">
        <f t="shared" si="28"/>
        <v>466.2994152688953</v>
      </c>
      <c r="AA35" s="17">
        <f t="shared" si="29"/>
        <v>274.62872770548455</v>
      </c>
      <c r="AB35" s="17">
        <f t="shared" si="30"/>
        <v>430.44386272364557</v>
      </c>
      <c r="AC35" s="17">
        <f t="shared" si="31"/>
        <v>254.11810753540496</v>
      </c>
    </row>
    <row r="36" spans="1:29" x14ac:dyDescent="0.25">
      <c r="A36" s="33">
        <v>44717</v>
      </c>
      <c r="B36" s="23">
        <v>151018.65</v>
      </c>
      <c r="C36" s="23">
        <v>8953.9</v>
      </c>
      <c r="D36" s="23">
        <v>45.78</v>
      </c>
      <c r="E36" s="23">
        <v>1.9870000000000001</v>
      </c>
      <c r="F36" s="23">
        <v>3.0459999999999998</v>
      </c>
      <c r="G36" s="23">
        <f t="shared" si="7"/>
        <v>80.158982873096235</v>
      </c>
      <c r="H36" s="23">
        <f t="shared" si="8"/>
        <v>64.45990648385785</v>
      </c>
      <c r="I36" s="23">
        <f t="shared" si="9"/>
        <v>62.32811436351259</v>
      </c>
      <c r="J36" s="23">
        <f t="shared" si="10"/>
        <v>59.419856459330148</v>
      </c>
      <c r="K36" s="23">
        <f t="shared" si="11"/>
        <v>56.754238867151109</v>
      </c>
      <c r="L36" s="41">
        <f t="shared" si="16"/>
        <v>0.70619524729503014</v>
      </c>
      <c r="M36" s="41">
        <f t="shared" si="17"/>
        <v>0.10325226187075018</v>
      </c>
      <c r="N36" s="41">
        <f t="shared" si="18"/>
        <v>4.9918772281984783E-2</v>
      </c>
      <c r="O36" s="41">
        <f t="shared" si="19"/>
        <v>9.5179079743119732E-2</v>
      </c>
      <c r="P36" s="41">
        <f t="shared" si="20"/>
        <v>4.5454638809115128E-2</v>
      </c>
      <c r="Q36" s="47">
        <f t="shared" si="21"/>
        <v>51.867577153179901</v>
      </c>
      <c r="R36" s="47">
        <f t="shared" si="22"/>
        <v>7.5835184098656265</v>
      </c>
      <c r="S36" s="47">
        <f t="shared" si="23"/>
        <v>3.6663596684419169</v>
      </c>
      <c r="T36" s="47">
        <f t="shared" si="24"/>
        <v>6.9905713481564904</v>
      </c>
      <c r="U36" s="47">
        <f t="shared" si="25"/>
        <v>3.3384846392441814</v>
      </c>
      <c r="V36" s="49">
        <f t="shared" si="14"/>
        <v>73.446511218888119</v>
      </c>
      <c r="X36" s="17">
        <f t="shared" si="26"/>
        <v>4179.9994858973478</v>
      </c>
      <c r="Y36" s="17">
        <f t="shared" si="27"/>
        <v>2696.4308886865197</v>
      </c>
      <c r="Z36" s="17">
        <f t="shared" si="28"/>
        <v>480.63654372274306</v>
      </c>
      <c r="AA36" s="17">
        <f t="shared" si="29"/>
        <v>279.57534254741125</v>
      </c>
      <c r="AB36" s="17">
        <f t="shared" si="30"/>
        <v>454.21771387779273</v>
      </c>
      <c r="AC36" s="17">
        <f t="shared" si="31"/>
        <v>269.13899706288021</v>
      </c>
    </row>
    <row r="37" spans="1:29" x14ac:dyDescent="0.25">
      <c r="A37" s="33">
        <v>44718</v>
      </c>
      <c r="B37" s="23">
        <v>151732.85999999999</v>
      </c>
      <c r="C37" s="23">
        <v>8839.9599999999991</v>
      </c>
      <c r="D37" s="23">
        <v>44.98</v>
      </c>
      <c r="E37" s="23">
        <v>1.944</v>
      </c>
      <c r="F37" s="23">
        <v>3.0089999999999999</v>
      </c>
      <c r="G37" s="23">
        <f t="shared" si="7"/>
        <v>80.538077423059391</v>
      </c>
      <c r="H37" s="23">
        <f t="shared" si="8"/>
        <v>63.639642493331841</v>
      </c>
      <c r="I37" s="23">
        <f t="shared" si="9"/>
        <v>61.238938053097336</v>
      </c>
      <c r="J37" s="23">
        <f t="shared" si="10"/>
        <v>58.133971291866025</v>
      </c>
      <c r="K37" s="23">
        <f t="shared" si="11"/>
        <v>56.064840693124651</v>
      </c>
      <c r="L37" s="41">
        <f t="shared" si="16"/>
        <v>0.71057127824370125</v>
      </c>
      <c r="M37" s="41">
        <f t="shared" si="17"/>
        <v>0.10208723299893784</v>
      </c>
      <c r="N37" s="41">
        <f t="shared" si="18"/>
        <v>4.9118077134775888E-2</v>
      </c>
      <c r="O37" s="41">
        <f t="shared" si="19"/>
        <v>9.3255336452402846E-2</v>
      </c>
      <c r="P37" s="41">
        <f t="shared" si="20"/>
        <v>4.4968075170182288E-2</v>
      </c>
      <c r="Q37" s="47">
        <f t="shared" si="21"/>
        <v>52.11287362668547</v>
      </c>
      <c r="R37" s="47">
        <f t="shared" si="22"/>
        <v>7.4870167639213907</v>
      </c>
      <c r="S37" s="47">
        <f t="shared" si="23"/>
        <v>3.6022904737116077</v>
      </c>
      <c r="T37" s="47">
        <f t="shared" si="24"/>
        <v>6.8392907402195346</v>
      </c>
      <c r="U37" s="47">
        <f t="shared" si="25"/>
        <v>3.2979318054779192</v>
      </c>
      <c r="V37" s="49">
        <f t="shared" si="14"/>
        <v>73.339403410015919</v>
      </c>
      <c r="W37" s="49">
        <v>73.339403410015962</v>
      </c>
      <c r="X37" s="17">
        <f t="shared" si="26"/>
        <v>4168.6511137001453</v>
      </c>
      <c r="Y37" s="17">
        <f t="shared" si="27"/>
        <v>2709.1830746252017</v>
      </c>
      <c r="Z37" s="17">
        <f t="shared" si="28"/>
        <v>474.52035660966726</v>
      </c>
      <c r="AA37" s="17">
        <f t="shared" si="29"/>
        <v>274.68979702452071</v>
      </c>
      <c r="AB37" s="17">
        <f t="shared" si="30"/>
        <v>444.38814080444337</v>
      </c>
      <c r="AC37" s="17">
        <f t="shared" si="31"/>
        <v>265.86974463631208</v>
      </c>
    </row>
    <row r="38" spans="1:29" x14ac:dyDescent="0.25">
      <c r="A38" s="33">
        <v>44719</v>
      </c>
      <c r="B38" s="23">
        <v>148571.56</v>
      </c>
      <c r="C38" s="23">
        <v>8813.26</v>
      </c>
      <c r="D38" s="23">
        <v>44.27</v>
      </c>
      <c r="E38" s="23">
        <v>2.052</v>
      </c>
      <c r="F38" s="23">
        <v>2.9809999999999999</v>
      </c>
      <c r="G38" s="23">
        <f t="shared" si="7"/>
        <v>78.86009531583808</v>
      </c>
      <c r="H38" s="23">
        <f t="shared" si="8"/>
        <v>63.447426866273361</v>
      </c>
      <c r="I38" s="23">
        <f t="shared" si="9"/>
        <v>60.272294077603817</v>
      </c>
      <c r="J38" s="23">
        <f t="shared" si="10"/>
        <v>61.363636363636367</v>
      </c>
      <c r="K38" s="23">
        <f t="shared" si="11"/>
        <v>55.543133966834354</v>
      </c>
      <c r="L38" s="41">
        <f t="shared" si="16"/>
        <v>0.70359480202068381</v>
      </c>
      <c r="M38" s="41">
        <f t="shared" si="17"/>
        <v>0.10292399831258631</v>
      </c>
      <c r="N38" s="41">
        <f t="shared" si="18"/>
        <v>4.8886659399236934E-2</v>
      </c>
      <c r="O38" s="41">
        <f t="shared" si="19"/>
        <v>9.9543687072711648E-2</v>
      </c>
      <c r="P38" s="41">
        <f t="shared" si="20"/>
        <v>4.5050853194781353E-2</v>
      </c>
      <c r="Q38" s="47">
        <f t="shared" si="21"/>
        <v>51.027120498483441</v>
      </c>
      <c r="R38" s="47">
        <f t="shared" si="22"/>
        <v>7.4644031607380397</v>
      </c>
      <c r="S38" s="47">
        <f t="shared" si="23"/>
        <v>3.5454290633884589</v>
      </c>
      <c r="T38" s="47">
        <f t="shared" si="24"/>
        <v>7.2192513368983979</v>
      </c>
      <c r="U38" s="47">
        <f t="shared" si="25"/>
        <v>3.2672431745196668</v>
      </c>
      <c r="V38" s="49">
        <f t="shared" si="14"/>
        <v>72.523447234027998</v>
      </c>
      <c r="W38" s="49">
        <v>72.523447234028026</v>
      </c>
      <c r="X38" s="17">
        <f t="shared" si="26"/>
        <v>4128.6513007690955</v>
      </c>
      <c r="Y38" s="17">
        <f t="shared" si="27"/>
        <v>2652.7382118986134</v>
      </c>
      <c r="Z38" s="17">
        <f t="shared" si="28"/>
        <v>473.08712687542891</v>
      </c>
      <c r="AA38" s="17">
        <f t="shared" si="29"/>
        <v>270.35387537295537</v>
      </c>
      <c r="AB38" s="17">
        <f t="shared" si="30"/>
        <v>469.07637084913466</v>
      </c>
      <c r="AC38" s="17">
        <f t="shared" si="31"/>
        <v>263.39571577296323</v>
      </c>
    </row>
    <row r="39" spans="1:29" x14ac:dyDescent="0.25">
      <c r="A39" s="33">
        <v>44720</v>
      </c>
      <c r="B39" s="23">
        <v>148361.5</v>
      </c>
      <c r="C39" s="23">
        <v>8814.16</v>
      </c>
      <c r="D39" s="23">
        <v>45.53</v>
      </c>
      <c r="E39" s="23">
        <v>1.99</v>
      </c>
      <c r="F39" s="23">
        <v>3.1230000000000002</v>
      </c>
      <c r="G39" s="23">
        <f t="shared" si="7"/>
        <v>78.748597855475907</v>
      </c>
      <c r="H39" s="23">
        <f t="shared" si="8"/>
        <v>63.453906044713527</v>
      </c>
      <c r="I39" s="23">
        <f t="shared" si="9"/>
        <v>61.987746766507826</v>
      </c>
      <c r="J39" s="23">
        <f t="shared" si="10"/>
        <v>59.509569377990431</v>
      </c>
      <c r="K39" s="23">
        <f t="shared" si="11"/>
        <v>58.188932364449421</v>
      </c>
      <c r="L39" s="41">
        <f t="shared" si="16"/>
        <v>0.70291951667242725</v>
      </c>
      <c r="M39" s="41">
        <f t="shared" si="17"/>
        <v>0.10298131749200548</v>
      </c>
      <c r="N39" s="41">
        <f t="shared" si="18"/>
        <v>5.0300921001439347E-2</v>
      </c>
      <c r="O39" s="41">
        <f t="shared" si="19"/>
        <v>9.6579930849472584E-2</v>
      </c>
      <c r="P39" s="41">
        <f t="shared" si="20"/>
        <v>4.7218313984655286E-2</v>
      </c>
      <c r="Q39" s="47">
        <f t="shared" si="21"/>
        <v>50.954975082954981</v>
      </c>
      <c r="R39" s="47">
        <f t="shared" si="22"/>
        <v>7.4651654170251183</v>
      </c>
      <c r="S39" s="47">
        <f t="shared" si="23"/>
        <v>3.6463380450886951</v>
      </c>
      <c r="T39" s="47">
        <f t="shared" si="24"/>
        <v>7.0011258091753463</v>
      </c>
      <c r="U39" s="47">
        <f t="shared" si="25"/>
        <v>3.4228783743793763</v>
      </c>
      <c r="V39" s="49">
        <f t="shared" si="14"/>
        <v>72.490482728623519</v>
      </c>
      <c r="W39" s="49">
        <v>72.490482728623547</v>
      </c>
      <c r="X39" s="17">
        <f t="shared" si="26"/>
        <v>4131.0177225285761</v>
      </c>
      <c r="Y39" s="17">
        <f t="shared" si="27"/>
        <v>2648.9876004842117</v>
      </c>
      <c r="Z39" s="17">
        <f t="shared" si="28"/>
        <v>473.13543799006607</v>
      </c>
      <c r="AA39" s="17">
        <f t="shared" si="29"/>
        <v>278.048609571508</v>
      </c>
      <c r="AB39" s="17">
        <f t="shared" si="30"/>
        <v>454.90349804570076</v>
      </c>
      <c r="AC39" s="17">
        <f t="shared" si="31"/>
        <v>275.94257643708966</v>
      </c>
    </row>
    <row r="40" spans="1:29" x14ac:dyDescent="0.25">
      <c r="A40" s="33">
        <v>44721</v>
      </c>
      <c r="B40" s="23">
        <v>145770.60999999999</v>
      </c>
      <c r="C40" s="23">
        <v>8332.25</v>
      </c>
      <c r="D40" s="23">
        <v>43.35</v>
      </c>
      <c r="E40" s="23">
        <v>1.8520000000000001</v>
      </c>
      <c r="F40" s="23">
        <v>2.9769999999999999</v>
      </c>
      <c r="G40" s="23">
        <f t="shared" si="7"/>
        <v>77.373382892714176</v>
      </c>
      <c r="H40" s="23">
        <f t="shared" si="8"/>
        <v>59.984593953486694</v>
      </c>
      <c r="I40" s="23">
        <f t="shared" si="9"/>
        <v>59.019741320626274</v>
      </c>
      <c r="J40" s="23">
        <f t="shared" si="10"/>
        <v>55.382775119617236</v>
      </c>
      <c r="K40" s="23">
        <f t="shared" si="11"/>
        <v>55.468604434507171</v>
      </c>
      <c r="L40" s="41">
        <f t="shared" si="16"/>
        <v>0.71143162959588302</v>
      </c>
      <c r="M40" s="41">
        <f t="shared" si="17"/>
        <v>0.1002809912413453</v>
      </c>
      <c r="N40" s="41">
        <f t="shared" si="18"/>
        <v>4.9333985381559496E-2</v>
      </c>
      <c r="O40" s="41">
        <f t="shared" si="19"/>
        <v>9.2587766635518071E-2</v>
      </c>
      <c r="P40" s="41">
        <f t="shared" si="20"/>
        <v>4.6365627145694255E-2</v>
      </c>
      <c r="Q40" s="47">
        <f t="shared" si="21"/>
        <v>50.065130107050329</v>
      </c>
      <c r="R40" s="47">
        <f t="shared" si="22"/>
        <v>7.0570110533513741</v>
      </c>
      <c r="S40" s="47">
        <f t="shared" si="23"/>
        <v>3.4717494894486038</v>
      </c>
      <c r="T40" s="47">
        <f t="shared" si="24"/>
        <v>6.5156206023079104</v>
      </c>
      <c r="U40" s="47">
        <f t="shared" si="25"/>
        <v>3.2628590843827738</v>
      </c>
      <c r="V40" s="49">
        <f t="shared" si="14"/>
        <v>70.372370336540982</v>
      </c>
      <c r="W40" s="49">
        <v>70.372370336541024</v>
      </c>
      <c r="X40" s="17">
        <f t="shared" si="26"/>
        <v>4001.1295721478818</v>
      </c>
      <c r="Y40" s="17">
        <f t="shared" si="27"/>
        <v>2602.7273814636533</v>
      </c>
      <c r="Z40" s="17">
        <f t="shared" si="28"/>
        <v>447.26698326246952</v>
      </c>
      <c r="AA40" s="17">
        <f t="shared" si="29"/>
        <v>264.73549802163126</v>
      </c>
      <c r="AB40" s="17">
        <f t="shared" si="30"/>
        <v>423.35742632192859</v>
      </c>
      <c r="AC40" s="17">
        <f t="shared" si="31"/>
        <v>263.04228307819909</v>
      </c>
    </row>
    <row r="41" spans="1:29" x14ac:dyDescent="0.25">
      <c r="A41" s="33">
        <v>44722</v>
      </c>
      <c r="B41" s="23">
        <v>142744.72</v>
      </c>
      <c r="C41" s="23">
        <v>7695.37</v>
      </c>
      <c r="D41" s="23">
        <v>40.35</v>
      </c>
      <c r="E41" s="23">
        <v>1.75</v>
      </c>
      <c r="F41" s="23">
        <v>2.7130000000000001</v>
      </c>
      <c r="G41" s="23">
        <f t="shared" si="7"/>
        <v>75.767274874361007</v>
      </c>
      <c r="H41" s="23">
        <f t="shared" si="8"/>
        <v>55.399639325733496</v>
      </c>
      <c r="I41" s="23">
        <f t="shared" si="9"/>
        <v>54.935330156569094</v>
      </c>
      <c r="J41" s="23">
        <f t="shared" si="10"/>
        <v>52.332535885167466</v>
      </c>
      <c r="K41" s="23">
        <f t="shared" si="11"/>
        <v>50.549655300912988</v>
      </c>
      <c r="L41" s="41">
        <f t="shared" si="16"/>
        <v>0.721974797117794</v>
      </c>
      <c r="M41" s="41">
        <f t="shared" si="17"/>
        <v>9.5980855800438844E-2</v>
      </c>
      <c r="N41" s="41">
        <f t="shared" si="18"/>
        <v>4.7588215972896558E-2</v>
      </c>
      <c r="O41" s="41">
        <f t="shared" si="19"/>
        <v>9.0667044796668414E-2</v>
      </c>
      <c r="P41" s="41">
        <f t="shared" si="20"/>
        <v>4.3789086312202088E-2</v>
      </c>
      <c r="Q41" s="47">
        <f t="shared" si="21"/>
        <v>49.025883742233567</v>
      </c>
      <c r="R41" s="47">
        <f t="shared" si="22"/>
        <v>6.5176046265568806</v>
      </c>
      <c r="S41" s="47">
        <f t="shared" si="23"/>
        <v>3.2314900092099461</v>
      </c>
      <c r="T41" s="47">
        <f t="shared" si="24"/>
        <v>6.1567689276667616</v>
      </c>
      <c r="U41" s="47">
        <f t="shared" si="25"/>
        <v>2.9735091353478218</v>
      </c>
      <c r="V41" s="49">
        <f t="shared" si="14"/>
        <v>67.905256441014984</v>
      </c>
      <c r="W41" s="49">
        <v>67.905256441015013</v>
      </c>
      <c r="X41" s="17">
        <f t="shared" si="26"/>
        <v>3847.951341446671</v>
      </c>
      <c r="Y41" s="17">
        <f t="shared" si="27"/>
        <v>2548.7002579145578</v>
      </c>
      <c r="Z41" s="17">
        <f t="shared" si="28"/>
        <v>413.0798913845012</v>
      </c>
      <c r="AA41" s="17">
        <f t="shared" si="29"/>
        <v>246.41470231079174</v>
      </c>
      <c r="AB41" s="17">
        <f t="shared" si="30"/>
        <v>400.04076461305345</v>
      </c>
      <c r="AC41" s="17">
        <f t="shared" si="31"/>
        <v>239.71572522376695</v>
      </c>
    </row>
    <row r="42" spans="1:29" x14ac:dyDescent="0.25">
      <c r="A42" s="33">
        <v>44723</v>
      </c>
      <c r="B42" s="23">
        <v>134468.29</v>
      </c>
      <c r="C42" s="23">
        <v>7259.94</v>
      </c>
      <c r="D42" s="23">
        <v>37.409999999999997</v>
      </c>
      <c r="E42" s="23">
        <v>1.6419999999999999</v>
      </c>
      <c r="F42" s="23">
        <v>2.5099999999999998</v>
      </c>
      <c r="G42" s="23">
        <f t="shared" si="7"/>
        <v>71.374239904041914</v>
      </c>
      <c r="H42" s="23">
        <f t="shared" si="8"/>
        <v>52.264940805505859</v>
      </c>
      <c r="I42" s="23">
        <f t="shared" si="9"/>
        <v>50.932607215793048</v>
      </c>
      <c r="J42" s="23">
        <f t="shared" si="10"/>
        <v>49.102870813397125</v>
      </c>
      <c r="K42" s="23">
        <f t="shared" si="11"/>
        <v>46.767281535308364</v>
      </c>
      <c r="L42" s="41">
        <f t="shared" si="16"/>
        <v>0.72324175146206471</v>
      </c>
      <c r="M42" s="41">
        <f t="shared" si="17"/>
        <v>9.629190225558111E-2</v>
      </c>
      <c r="N42" s="41">
        <f t="shared" si="18"/>
        <v>4.6918618485533567E-2</v>
      </c>
      <c r="O42" s="41">
        <f t="shared" si="19"/>
        <v>9.04661664963365E-2</v>
      </c>
      <c r="P42" s="41">
        <f t="shared" si="20"/>
        <v>4.3081561300484177E-2</v>
      </c>
      <c r="Q42" s="47">
        <f t="shared" si="21"/>
        <v>46.183331702615334</v>
      </c>
      <c r="R42" s="47">
        <f t="shared" si="22"/>
        <v>6.1488165653536289</v>
      </c>
      <c r="S42" s="47">
        <f t="shared" si="23"/>
        <v>2.9960357185760613</v>
      </c>
      <c r="T42" s="47">
        <f t="shared" si="24"/>
        <v>5.7768083309878984</v>
      </c>
      <c r="U42" s="47">
        <f t="shared" si="25"/>
        <v>2.7510165609004908</v>
      </c>
      <c r="V42" s="49">
        <f t="shared" si="14"/>
        <v>63.856008878433407</v>
      </c>
      <c r="X42" s="17">
        <f t="shared" si="26"/>
        <v>3616.223300140105</v>
      </c>
      <c r="Y42" s="17">
        <f t="shared" si="27"/>
        <v>2400.924989760249</v>
      </c>
      <c r="Z42" s="17">
        <f t="shared" si="28"/>
        <v>389.7064373328372</v>
      </c>
      <c r="AA42" s="17">
        <f t="shared" si="29"/>
        <v>228.46032251416898</v>
      </c>
      <c r="AB42" s="17">
        <f t="shared" si="30"/>
        <v>375.35253456836216</v>
      </c>
      <c r="AC42" s="17">
        <f t="shared" si="31"/>
        <v>221.77901596448766</v>
      </c>
    </row>
    <row r="43" spans="1:29" x14ac:dyDescent="0.25">
      <c r="A43" s="33">
        <v>44724</v>
      </c>
      <c r="B43" s="23">
        <v>116133.34</v>
      </c>
      <c r="C43" s="23">
        <v>6238.68</v>
      </c>
      <c r="D43" s="23">
        <v>36.33</v>
      </c>
      <c r="E43" s="23">
        <v>1.5660000000000001</v>
      </c>
      <c r="F43" s="23">
        <v>2.2250000000000001</v>
      </c>
      <c r="G43" s="23">
        <f t="shared" si="7"/>
        <v>61.642256847452039</v>
      </c>
      <c r="H43" s="23">
        <f t="shared" si="8"/>
        <v>44.912801056825998</v>
      </c>
      <c r="I43" s="23">
        <f t="shared" si="9"/>
        <v>49.462219196732462</v>
      </c>
      <c r="J43" s="23">
        <f t="shared" si="10"/>
        <v>46.830143540669859</v>
      </c>
      <c r="K43" s="23">
        <f t="shared" si="11"/>
        <v>41.457052356996456</v>
      </c>
      <c r="L43" s="41">
        <f t="shared" si="16"/>
        <v>0.71190151420860193</v>
      </c>
      <c r="M43" s="41">
        <f t="shared" si="17"/>
        <v>9.430806579451112E-2</v>
      </c>
      <c r="N43" s="41">
        <f t="shared" si="18"/>
        <v>5.1930475416640962E-2</v>
      </c>
      <c r="O43" s="41">
        <f t="shared" si="19"/>
        <v>9.8334108634461723E-2</v>
      </c>
      <c r="P43" s="41">
        <f t="shared" si="20"/>
        <v>4.3525835945784318E-2</v>
      </c>
      <c r="Q43" s="47">
        <f t="shared" si="21"/>
        <v>39.886166195410119</v>
      </c>
      <c r="R43" s="47">
        <f t="shared" si="22"/>
        <v>5.2838589478618809</v>
      </c>
      <c r="S43" s="47">
        <f t="shared" si="23"/>
        <v>2.9095423056901448</v>
      </c>
      <c r="T43" s="47">
        <f t="shared" si="24"/>
        <v>5.509428651843514</v>
      </c>
      <c r="U43" s="47">
        <f t="shared" si="25"/>
        <v>2.4386501386468495</v>
      </c>
      <c r="V43" s="49">
        <f t="shared" si="14"/>
        <v>56.027646239452508</v>
      </c>
      <c r="X43" s="17">
        <f t="shared" si="26"/>
        <v>3184.8826337205669</v>
      </c>
      <c r="Y43" s="17">
        <f t="shared" si="27"/>
        <v>2073.5553203682703</v>
      </c>
      <c r="Z43" s="17">
        <f t="shared" si="28"/>
        <v>334.88620518346227</v>
      </c>
      <c r="AA43" s="17">
        <f t="shared" si="29"/>
        <v>221.86483605826675</v>
      </c>
      <c r="AB43" s="17">
        <f t="shared" si="30"/>
        <v>357.97933564802389</v>
      </c>
      <c r="AC43" s="17">
        <f t="shared" si="31"/>
        <v>196.59693646254385</v>
      </c>
    </row>
    <row r="44" spans="1:29" x14ac:dyDescent="0.25">
      <c r="A44" s="33">
        <v>44725</v>
      </c>
      <c r="B44" s="23">
        <v>114443.94</v>
      </c>
      <c r="C44" s="23">
        <v>6249.78</v>
      </c>
      <c r="D44" s="23">
        <v>38.119999999999997</v>
      </c>
      <c r="E44" s="23">
        <v>1.595</v>
      </c>
      <c r="F44" s="23">
        <v>2.1429999999999998</v>
      </c>
      <c r="G44" s="23">
        <f t="shared" si="7"/>
        <v>60.745542529943506</v>
      </c>
      <c r="H44" s="23">
        <f t="shared" si="8"/>
        <v>44.992710924254801</v>
      </c>
      <c r="I44" s="23">
        <f t="shared" si="9"/>
        <v>51.899251191286588</v>
      </c>
      <c r="J44" s="23">
        <f t="shared" si="10"/>
        <v>47.69736842105263</v>
      </c>
      <c r="K44" s="23">
        <f t="shared" si="11"/>
        <v>39.929196944289167</v>
      </c>
      <c r="L44" s="41">
        <f t="shared" si="16"/>
        <v>0.70678464206671154</v>
      </c>
      <c r="M44" s="41">
        <f t="shared" si="17"/>
        <v>9.5181415823182264E-2</v>
      </c>
      <c r="N44" s="41">
        <f t="shared" si="18"/>
        <v>5.4896049905348673E-2</v>
      </c>
      <c r="O44" s="41">
        <f t="shared" si="19"/>
        <v>0.10090307883422847</v>
      </c>
      <c r="P44" s="41">
        <f t="shared" si="20"/>
        <v>4.2234813370528992E-2</v>
      </c>
      <c r="Q44" s="47">
        <f t="shared" si="21"/>
        <v>39.305939284081077</v>
      </c>
      <c r="R44" s="47">
        <f t="shared" si="22"/>
        <v>5.2932601087358577</v>
      </c>
      <c r="S44" s="47">
        <f t="shared" si="23"/>
        <v>3.0528971288992102</v>
      </c>
      <c r="T44" s="47">
        <f t="shared" si="24"/>
        <v>5.6114551083591335</v>
      </c>
      <c r="U44" s="47">
        <f t="shared" si="25"/>
        <v>2.3487762908405383</v>
      </c>
      <c r="V44" s="49">
        <f t="shared" si="14"/>
        <v>55.612327920915817</v>
      </c>
      <c r="W44" s="49">
        <v>55.612327920915838</v>
      </c>
      <c r="X44" s="17">
        <f t="shared" si="26"/>
        <v>3165.6295981269122</v>
      </c>
      <c r="Y44" s="17">
        <f t="shared" si="27"/>
        <v>2043.3911628728417</v>
      </c>
      <c r="Z44" s="17">
        <f t="shared" si="28"/>
        <v>335.48204226398832</v>
      </c>
      <c r="AA44" s="17">
        <f t="shared" si="29"/>
        <v>232.79624416573429</v>
      </c>
      <c r="AB44" s="17">
        <f t="shared" si="30"/>
        <v>364.60858260446872</v>
      </c>
      <c r="AC44" s="17">
        <f t="shared" si="31"/>
        <v>189.35156621987929</v>
      </c>
    </row>
    <row r="45" spans="1:29" x14ac:dyDescent="0.25">
      <c r="A45" s="33">
        <v>44726</v>
      </c>
      <c r="B45" s="23">
        <v>114935.98</v>
      </c>
      <c r="C45" s="23">
        <v>6299.64</v>
      </c>
      <c r="D45" s="23">
        <v>43.26</v>
      </c>
      <c r="E45" s="23">
        <v>1.73</v>
      </c>
      <c r="F45" s="23">
        <v>2.2370000000000001</v>
      </c>
      <c r="G45" s="23">
        <f t="shared" si="7"/>
        <v>61.006711769192293</v>
      </c>
      <c r="H45" s="23">
        <f t="shared" si="8"/>
        <v>45.351657409840435</v>
      </c>
      <c r="I45" s="23">
        <f t="shared" si="9"/>
        <v>58.897208985704552</v>
      </c>
      <c r="J45" s="23">
        <f t="shared" si="10"/>
        <v>51.734449760765557</v>
      </c>
      <c r="K45" s="23">
        <f t="shared" si="11"/>
        <v>41.680640953978013</v>
      </c>
      <c r="L45" s="41">
        <f t="shared" si="16"/>
        <v>0.69482007414528923</v>
      </c>
      <c r="M45" s="41">
        <f t="shared" si="17"/>
        <v>9.3912891788437688E-2</v>
      </c>
      <c r="N45" s="41">
        <f t="shared" si="18"/>
        <v>6.0981312812123448E-2</v>
      </c>
      <c r="O45" s="41">
        <f t="shared" si="19"/>
        <v>0.1071301923590324</v>
      </c>
      <c r="P45" s="41">
        <f t="shared" si="20"/>
        <v>4.3155528895117319E-2</v>
      </c>
      <c r="Q45" s="47">
        <f t="shared" si="21"/>
        <v>39.47493114477146</v>
      </c>
      <c r="R45" s="47">
        <f t="shared" si="22"/>
        <v>5.3354891070400496</v>
      </c>
      <c r="S45" s="47">
        <f t="shared" si="23"/>
        <v>3.4645417050414435</v>
      </c>
      <c r="T45" s="47">
        <f t="shared" si="24"/>
        <v>6.0864058542077126</v>
      </c>
      <c r="U45" s="47">
        <f t="shared" si="25"/>
        <v>2.4518024090575294</v>
      </c>
      <c r="V45" s="49">
        <f t="shared" si="14"/>
        <v>56.813170220118188</v>
      </c>
      <c r="W45" s="49">
        <v>56.813170220118231</v>
      </c>
      <c r="X45" s="17">
        <f t="shared" si="26"/>
        <v>3247.6469707893962</v>
      </c>
      <c r="Y45" s="17">
        <f t="shared" si="27"/>
        <v>2052.1765139170293</v>
      </c>
      <c r="Z45" s="17">
        <f t="shared" si="28"/>
        <v>338.15847801489201</v>
      </c>
      <c r="AA45" s="17">
        <f t="shared" si="29"/>
        <v>264.18587415030601</v>
      </c>
      <c r="AB45" s="17">
        <f t="shared" si="30"/>
        <v>395.46887016033287</v>
      </c>
      <c r="AC45" s="17">
        <f t="shared" si="31"/>
        <v>197.65723454683624</v>
      </c>
    </row>
    <row r="46" spans="1:29" x14ac:dyDescent="0.25">
      <c r="A46" s="33">
        <v>44727</v>
      </c>
      <c r="B46" s="23">
        <v>104743.27</v>
      </c>
      <c r="C46" s="23">
        <v>5484.36</v>
      </c>
      <c r="D46" s="23">
        <v>36.58</v>
      </c>
      <c r="E46" s="23">
        <v>1.5489999999999999</v>
      </c>
      <c r="F46" s="23">
        <v>1.9690000000000001</v>
      </c>
      <c r="G46" s="23">
        <f t="shared" si="7"/>
        <v>55.596537156186308</v>
      </c>
      <c r="H46" s="23">
        <f t="shared" si="8"/>
        <v>39.482385633501671</v>
      </c>
      <c r="I46" s="23">
        <f t="shared" si="9"/>
        <v>49.802586793737227</v>
      </c>
      <c r="J46" s="23">
        <f t="shared" si="10"/>
        <v>46.321770334928232</v>
      </c>
      <c r="K46" s="23">
        <f t="shared" si="11"/>
        <v>36.687162288056648</v>
      </c>
      <c r="L46" s="41">
        <f t="shared" si="16"/>
        <v>0.70321956856678702</v>
      </c>
      <c r="M46" s="41">
        <f t="shared" si="17"/>
        <v>9.079959296150035E-2</v>
      </c>
      <c r="N46" s="41">
        <f t="shared" si="18"/>
        <v>5.7266734731754296E-2</v>
      </c>
      <c r="O46" s="41">
        <f t="shared" si="19"/>
        <v>0.10652846387526051</v>
      </c>
      <c r="P46" s="41">
        <f t="shared" si="20"/>
        <v>4.2185639864697928E-2</v>
      </c>
      <c r="Q46" s="47">
        <f t="shared" si="21"/>
        <v>35.974229924591121</v>
      </c>
      <c r="R46" s="47">
        <f t="shared" si="22"/>
        <v>4.6449865451178418</v>
      </c>
      <c r="S46" s="47">
        <f t="shared" si="23"/>
        <v>2.9295639290433657</v>
      </c>
      <c r="T46" s="47">
        <f t="shared" si="24"/>
        <v>5.4496200394033218</v>
      </c>
      <c r="U46" s="47">
        <f t="shared" si="25"/>
        <v>2.1580683698856844</v>
      </c>
      <c r="V46" s="49">
        <f t="shared" si="14"/>
        <v>51.156468808041332</v>
      </c>
      <c r="W46" s="49">
        <v>51.15646880804136</v>
      </c>
      <c r="X46" s="17">
        <f t="shared" si="26"/>
        <v>2916.0432445749702</v>
      </c>
      <c r="Y46" s="17">
        <f t="shared" si="27"/>
        <v>1870.1861565444535</v>
      </c>
      <c r="Z46" s="17">
        <f t="shared" si="28"/>
        <v>294.39504963549552</v>
      </c>
      <c r="AA46" s="17">
        <f t="shared" si="29"/>
        <v>223.39156903416998</v>
      </c>
      <c r="AB46" s="17">
        <f t="shared" si="30"/>
        <v>354.09322536321133</v>
      </c>
      <c r="AC46" s="17">
        <f t="shared" si="31"/>
        <v>173.97724399763996</v>
      </c>
    </row>
    <row r="47" spans="1:29" x14ac:dyDescent="0.25">
      <c r="A47" s="33">
        <v>44728</v>
      </c>
      <c r="B47" s="23">
        <v>105996.24</v>
      </c>
      <c r="C47" s="23">
        <v>5628.4</v>
      </c>
      <c r="D47" s="23">
        <v>37.659999999999997</v>
      </c>
      <c r="E47" s="23">
        <v>1.609</v>
      </c>
      <c r="F47" s="23">
        <v>2.0680000000000001</v>
      </c>
      <c r="G47" s="23">
        <f t="shared" si="7"/>
        <v>56.261599390357411</v>
      </c>
      <c r="H47" s="23">
        <f t="shared" si="8"/>
        <v>40.519342147415706</v>
      </c>
      <c r="I47" s="23">
        <f t="shared" si="9"/>
        <v>51.272974812797813</v>
      </c>
      <c r="J47" s="23">
        <f t="shared" si="10"/>
        <v>48.116028708133975</v>
      </c>
      <c r="K47" s="23">
        <f t="shared" si="11"/>
        <v>38.531768213154464</v>
      </c>
      <c r="L47" s="41">
        <f t="shared" si="16"/>
        <v>0.69854443608839545</v>
      </c>
      <c r="M47" s="41">
        <f t="shared" si="17"/>
        <v>9.1470627851915842E-2</v>
      </c>
      <c r="N47" s="41">
        <f t="shared" si="18"/>
        <v>5.7873239660447044E-2</v>
      </c>
      <c r="O47" s="41">
        <f t="shared" si="19"/>
        <v>0.10861981272207129</v>
      </c>
      <c r="P47" s="41">
        <f t="shared" si="20"/>
        <v>4.3491883677170266E-2</v>
      </c>
      <c r="Q47" s="47">
        <f t="shared" si="21"/>
        <v>36.404564311407711</v>
      </c>
      <c r="R47" s="47">
        <f t="shared" si="22"/>
        <v>4.7669814291077284</v>
      </c>
      <c r="S47" s="47">
        <f t="shared" si="23"/>
        <v>3.0160573419292827</v>
      </c>
      <c r="T47" s="47">
        <f t="shared" si="24"/>
        <v>5.660709259780468</v>
      </c>
      <c r="U47" s="47">
        <f t="shared" si="25"/>
        <v>2.2665746007737915</v>
      </c>
      <c r="V47" s="49">
        <f t="shared" si="14"/>
        <v>52.114886942998986</v>
      </c>
      <c r="X47" s="17">
        <f t="shared" si="26"/>
        <v>2975.2055194712448</v>
      </c>
      <c r="Y47" s="17">
        <f t="shared" si="27"/>
        <v>1892.5578769286415</v>
      </c>
      <c r="Z47" s="17">
        <f t="shared" si="28"/>
        <v>302.12697513810605</v>
      </c>
      <c r="AA47" s="17">
        <f t="shared" si="29"/>
        <v>229.98705549007221</v>
      </c>
      <c r="AB47" s="17">
        <f t="shared" si="30"/>
        <v>367.8089087213732</v>
      </c>
      <c r="AC47" s="17">
        <f t="shared" si="31"/>
        <v>182.72470319305202</v>
      </c>
    </row>
    <row r="48" spans="1:29" x14ac:dyDescent="0.25">
      <c r="A48" s="33">
        <v>44729</v>
      </c>
      <c r="B48" s="23">
        <v>98440.960000000006</v>
      </c>
      <c r="C48" s="23">
        <v>5164.21</v>
      </c>
      <c r="D48" s="23">
        <v>36.549999999999997</v>
      </c>
      <c r="E48" s="23">
        <v>1.5329999999999999</v>
      </c>
      <c r="F48" s="23">
        <v>1.7929999999999999</v>
      </c>
      <c r="G48" s="23">
        <f t="shared" si="7"/>
        <v>52.251342643118271</v>
      </c>
      <c r="H48" s="23">
        <f t="shared" si="8"/>
        <v>37.177597880588742</v>
      </c>
      <c r="I48" s="23">
        <f t="shared" si="9"/>
        <v>49.76174268209666</v>
      </c>
      <c r="J48" s="23">
        <f t="shared" si="10"/>
        <v>45.843301435406694</v>
      </c>
      <c r="K48" s="23">
        <f t="shared" si="11"/>
        <v>33.407862865660512</v>
      </c>
      <c r="L48" s="41">
        <f t="shared" si="16"/>
        <v>0.69755022988642768</v>
      </c>
      <c r="M48" s="41">
        <f t="shared" si="17"/>
        <v>9.0239497420821949E-2</v>
      </c>
      <c r="N48" s="41">
        <f t="shared" si="18"/>
        <v>6.0392210718396698E-2</v>
      </c>
      <c r="O48" s="41">
        <f t="shared" si="19"/>
        <v>0.11127336669059795</v>
      </c>
      <c r="P48" s="41">
        <f t="shared" si="20"/>
        <v>4.0544695283755719E-2</v>
      </c>
      <c r="Q48" s="47">
        <f t="shared" si="21"/>
        <v>33.809692298488265</v>
      </c>
      <c r="R48" s="47">
        <f t="shared" si="22"/>
        <v>4.3738350447751442</v>
      </c>
      <c r="S48" s="47">
        <f t="shared" si="23"/>
        <v>2.9271613342409792</v>
      </c>
      <c r="T48" s="47">
        <f t="shared" si="24"/>
        <v>5.3933295806360828</v>
      </c>
      <c r="U48" s="47">
        <f t="shared" si="25"/>
        <v>1.9651684038623827</v>
      </c>
      <c r="V48" s="49">
        <f t="shared" si="14"/>
        <v>48.469186662002855</v>
      </c>
      <c r="W48" s="49">
        <v>48.46918666200289</v>
      </c>
      <c r="X48" s="17">
        <f t="shared" si="26"/>
        <v>2766.9386969712282</v>
      </c>
      <c r="Y48" s="17">
        <f t="shared" si="27"/>
        <v>1757.6587080864124</v>
      </c>
      <c r="Z48" s="17">
        <f t="shared" si="28"/>
        <v>277.20971257870065</v>
      </c>
      <c r="AA48" s="17">
        <f t="shared" si="29"/>
        <v>223.2083610770616</v>
      </c>
      <c r="AB48" s="17">
        <f t="shared" si="30"/>
        <v>350.43570980103487</v>
      </c>
      <c r="AC48" s="17">
        <f t="shared" si="31"/>
        <v>158.42620542801848</v>
      </c>
    </row>
    <row r="49" spans="1:29" x14ac:dyDescent="0.25">
      <c r="A49" s="33">
        <v>44730</v>
      </c>
      <c r="B49" s="23">
        <v>106497.55</v>
      </c>
      <c r="C49" s="23">
        <v>5839.26</v>
      </c>
      <c r="D49" s="23">
        <v>38.92</v>
      </c>
      <c r="E49" s="23">
        <v>1.63</v>
      </c>
      <c r="F49" s="23">
        <v>1.9870000000000001</v>
      </c>
      <c r="G49" s="23">
        <f t="shared" si="7"/>
        <v>56.527689040239139</v>
      </c>
      <c r="H49" s="23">
        <f t="shared" si="8"/>
        <v>42.037341665076873</v>
      </c>
      <c r="I49" s="23">
        <f t="shared" si="9"/>
        <v>52.988427501701842</v>
      </c>
      <c r="J49" s="23">
        <f t="shared" si="10"/>
        <v>48.744019138755981</v>
      </c>
      <c r="K49" s="23">
        <f t="shared" si="11"/>
        <v>37.022545183528976</v>
      </c>
      <c r="L49" s="41">
        <f t="shared" si="16"/>
        <v>0.69601488834359948</v>
      </c>
      <c r="M49" s="41">
        <f t="shared" si="17"/>
        <v>9.4108717216289675E-2</v>
      </c>
      <c r="N49" s="41">
        <f t="shared" si="18"/>
        <v>5.9312420124275816E-2</v>
      </c>
      <c r="O49" s="41">
        <f t="shared" si="19"/>
        <v>0.10912291147386029</v>
      </c>
      <c r="P49" s="41">
        <f t="shared" si="20"/>
        <v>4.1441062841974852E-2</v>
      </c>
      <c r="Q49" s="47">
        <f t="shared" si="21"/>
        <v>36.576739967213534</v>
      </c>
      <c r="R49" s="47">
        <f t="shared" si="22"/>
        <v>4.9455696076560995</v>
      </c>
      <c r="S49" s="47">
        <f t="shared" si="23"/>
        <v>3.1169663236295193</v>
      </c>
      <c r="T49" s="47">
        <f t="shared" si="24"/>
        <v>5.7345904869124693</v>
      </c>
      <c r="U49" s="47">
        <f t="shared" si="25"/>
        <v>2.1777967755017036</v>
      </c>
      <c r="V49" s="49">
        <f t="shared" si="14"/>
        <v>52.551663160913321</v>
      </c>
      <c r="X49" s="17">
        <f t="shared" si="26"/>
        <v>3000.8133546034592</v>
      </c>
      <c r="Y49" s="17">
        <f t="shared" si="27"/>
        <v>1901.5087433865751</v>
      </c>
      <c r="Z49" s="17">
        <f t="shared" si="28"/>
        <v>313.445732507451</v>
      </c>
      <c r="AA49" s="17">
        <f t="shared" si="29"/>
        <v>237.68178968862486</v>
      </c>
      <c r="AB49" s="17">
        <f t="shared" si="30"/>
        <v>372.60939789672983</v>
      </c>
      <c r="AC49" s="17">
        <f t="shared" si="31"/>
        <v>175.56769112407849</v>
      </c>
    </row>
    <row r="50" spans="1:29" x14ac:dyDescent="0.25">
      <c r="A50" s="33">
        <v>44731</v>
      </c>
      <c r="B50" s="23">
        <v>106647.47</v>
      </c>
      <c r="C50" s="23">
        <v>5849.61</v>
      </c>
      <c r="D50" s="23">
        <v>40.72</v>
      </c>
      <c r="E50" s="23">
        <v>1.653</v>
      </c>
      <c r="F50" s="23">
        <v>2.0739999999999998</v>
      </c>
      <c r="G50" s="23">
        <f t="shared" si="7"/>
        <v>56.607264872179996</v>
      </c>
      <c r="H50" s="23">
        <f t="shared" si="8"/>
        <v>42.111852217138868</v>
      </c>
      <c r="I50" s="23">
        <f t="shared" si="9"/>
        <v>55.43907420013614</v>
      </c>
      <c r="J50" s="23">
        <f t="shared" si="10"/>
        <v>49.43181818181818</v>
      </c>
      <c r="K50" s="23">
        <f t="shared" si="11"/>
        <v>38.643562511645236</v>
      </c>
      <c r="L50" s="41">
        <f t="shared" si="16"/>
        <v>0.69198198471775807</v>
      </c>
      <c r="M50" s="41">
        <f t="shared" si="17"/>
        <v>9.3597504724900804E-2</v>
      </c>
      <c r="N50" s="41">
        <f t="shared" si="18"/>
        <v>6.1609246995784551E-2</v>
      </c>
      <c r="O50" s="41">
        <f t="shared" si="19"/>
        <v>0.10986680927679966</v>
      </c>
      <c r="P50" s="41">
        <f t="shared" si="20"/>
        <v>4.2944454284756885E-2</v>
      </c>
      <c r="Q50" s="47">
        <f t="shared" si="21"/>
        <v>36.628230211410553</v>
      </c>
      <c r="R50" s="47">
        <f t="shared" si="22"/>
        <v>4.9543355549575105</v>
      </c>
      <c r="S50" s="47">
        <f t="shared" si="23"/>
        <v>3.2611220117727138</v>
      </c>
      <c r="T50" s="47">
        <f t="shared" si="24"/>
        <v>5.815508021390376</v>
      </c>
      <c r="U50" s="47">
        <f t="shared" si="25"/>
        <v>2.2731507359791308</v>
      </c>
      <c r="V50" s="49">
        <f t="shared" si="14"/>
        <v>52.932346535510284</v>
      </c>
      <c r="X50" s="17">
        <f t="shared" si="26"/>
        <v>3027.9830641246799</v>
      </c>
      <c r="Y50" s="17">
        <f t="shared" si="27"/>
        <v>1904.1855579312148</v>
      </c>
      <c r="Z50" s="17">
        <f t="shared" si="28"/>
        <v>314.00131032577934</v>
      </c>
      <c r="AA50" s="17">
        <f t="shared" si="29"/>
        <v>248.67426711512854</v>
      </c>
      <c r="AB50" s="17">
        <f t="shared" si="30"/>
        <v>377.86707651735861</v>
      </c>
      <c r="AC50" s="17">
        <f t="shared" si="31"/>
        <v>183.25485223519814</v>
      </c>
    </row>
    <row r="51" spans="1:29" x14ac:dyDescent="0.25">
      <c r="A51" s="33">
        <v>44732</v>
      </c>
      <c r="B51" s="23">
        <v>106872.17</v>
      </c>
      <c r="C51" s="23">
        <v>5805.3</v>
      </c>
      <c r="D51" s="23">
        <v>39.99</v>
      </c>
      <c r="E51" s="23">
        <v>1.68</v>
      </c>
      <c r="F51" s="23">
        <v>2.1659999999999999</v>
      </c>
      <c r="G51" s="23">
        <f t="shared" si="7"/>
        <v>56.72653307813723</v>
      </c>
      <c r="H51" s="23">
        <f t="shared" si="8"/>
        <v>41.792860665267646</v>
      </c>
      <c r="I51" s="23">
        <f t="shared" si="9"/>
        <v>54.445200816882235</v>
      </c>
      <c r="J51" s="23">
        <f t="shared" si="10"/>
        <v>50.239234449760758</v>
      </c>
      <c r="K51" s="23">
        <f t="shared" si="11"/>
        <v>40.357741755170487</v>
      </c>
      <c r="L51" s="41">
        <f t="shared" si="16"/>
        <v>0.69112880988810066</v>
      </c>
      <c r="M51" s="41">
        <f t="shared" si="17"/>
        <v>9.2578931637829417E-2</v>
      </c>
      <c r="N51" s="41">
        <f t="shared" si="18"/>
        <v>6.0303104934654232E-2</v>
      </c>
      <c r="O51" s="41">
        <f t="shared" si="19"/>
        <v>0.11128921489518009</v>
      </c>
      <c r="P51" s="41">
        <f t="shared" si="20"/>
        <v>4.4699938644235604E-2</v>
      </c>
      <c r="Q51" s="47">
        <f t="shared" si="21"/>
        <v>36.705403756441711</v>
      </c>
      <c r="R51" s="47">
        <f t="shared" si="22"/>
        <v>4.9168071370903084</v>
      </c>
      <c r="S51" s="47">
        <f t="shared" si="23"/>
        <v>3.2026588715813071</v>
      </c>
      <c r="T51" s="47">
        <f t="shared" si="24"/>
        <v>5.9104981705600919</v>
      </c>
      <c r="U51" s="47">
        <f t="shared" si="25"/>
        <v>2.3739848091276747</v>
      </c>
      <c r="V51" s="49">
        <f t="shared" si="14"/>
        <v>53.109352744801093</v>
      </c>
      <c r="X51" s="17">
        <f t="shared" si="26"/>
        <v>3039.4595040405802</v>
      </c>
      <c r="Y51" s="17">
        <f t="shared" si="27"/>
        <v>1908.1975658566457</v>
      </c>
      <c r="Z51" s="17">
        <f t="shared" si="28"/>
        <v>311.62279311513879</v>
      </c>
      <c r="AA51" s="17">
        <f t="shared" si="29"/>
        <v>244.21620682549093</v>
      </c>
      <c r="AB51" s="17">
        <f t="shared" si="30"/>
        <v>384.03913402853141</v>
      </c>
      <c r="AC51" s="17">
        <f t="shared" si="31"/>
        <v>191.38380421477299</v>
      </c>
    </row>
    <row r="52" spans="1:29" x14ac:dyDescent="0.25">
      <c r="A52" s="33">
        <v>44733</v>
      </c>
      <c r="B52" s="23">
        <v>104228.46</v>
      </c>
      <c r="C52" s="23">
        <v>5475.12</v>
      </c>
      <c r="D52" s="23">
        <v>38.56</v>
      </c>
      <c r="E52" s="23">
        <v>1.639</v>
      </c>
      <c r="F52" s="23">
        <v>2.3769999999999998</v>
      </c>
      <c r="G52" s="23">
        <f t="shared" si="7"/>
        <v>55.323281859751738</v>
      </c>
      <c r="H52" s="23">
        <f t="shared" si="8"/>
        <v>39.415866068182552</v>
      </c>
      <c r="I52" s="23">
        <f t="shared" si="9"/>
        <v>52.498298162014976</v>
      </c>
      <c r="J52" s="23">
        <f t="shared" si="10"/>
        <v>49.013157894736842</v>
      </c>
      <c r="K52" s="23">
        <f t="shared" si="11"/>
        <v>44.289174585429478</v>
      </c>
      <c r="L52" s="41">
        <f t="shared" si="16"/>
        <v>0.68981521443748517</v>
      </c>
      <c r="M52" s="41">
        <f t="shared" si="17"/>
        <v>8.9357954290926453E-2</v>
      </c>
      <c r="N52" s="41">
        <f t="shared" si="18"/>
        <v>5.9508276684798848E-2</v>
      </c>
      <c r="O52" s="41">
        <f t="shared" si="19"/>
        <v>0.11111554710571926</v>
      </c>
      <c r="P52" s="41">
        <f t="shared" si="20"/>
        <v>5.0203007481070316E-2</v>
      </c>
      <c r="Q52" s="47">
        <f t="shared" si="21"/>
        <v>35.797417673956978</v>
      </c>
      <c r="R52" s="47">
        <f t="shared" si="22"/>
        <v>4.6371607139038273</v>
      </c>
      <c r="S52" s="47">
        <f t="shared" si="23"/>
        <v>3.0881351860008803</v>
      </c>
      <c r="T52" s="47">
        <f t="shared" si="24"/>
        <v>5.7662538699690424</v>
      </c>
      <c r="U52" s="47">
        <f t="shared" si="25"/>
        <v>2.6052455638487912</v>
      </c>
      <c r="V52" s="49">
        <f t="shared" si="14"/>
        <v>51.894213007679518</v>
      </c>
      <c r="W52" s="49">
        <v>51.894213007679561</v>
      </c>
      <c r="X52" s="17">
        <f t="shared" si="26"/>
        <v>2975.0707272144191</v>
      </c>
      <c r="Y52" s="17">
        <f t="shared" si="27"/>
        <v>1860.9942482218407</v>
      </c>
      <c r="Z52" s="17">
        <f t="shared" si="28"/>
        <v>293.89905552521981</v>
      </c>
      <c r="AA52" s="17">
        <f t="shared" si="29"/>
        <v>235.48329420332408</v>
      </c>
      <c r="AB52" s="17">
        <f t="shared" si="30"/>
        <v>374.66675040045419</v>
      </c>
      <c r="AC52" s="17">
        <f t="shared" si="31"/>
        <v>210.02737886358048</v>
      </c>
    </row>
    <row r="53" spans="1:29" x14ac:dyDescent="0.25">
      <c r="A53" s="33">
        <v>44734</v>
      </c>
      <c r="B53" s="23">
        <v>110773.24</v>
      </c>
      <c r="C53" s="23">
        <v>6007.23</v>
      </c>
      <c r="D53" s="23">
        <v>40.83</v>
      </c>
      <c r="E53" s="23">
        <v>1.7669999999999999</v>
      </c>
      <c r="F53" s="23">
        <v>2.95</v>
      </c>
      <c r="G53" s="23">
        <f t="shared" si="7"/>
        <v>58.797176692795091</v>
      </c>
      <c r="H53" s="23">
        <f t="shared" si="8"/>
        <v>43.24657233462797</v>
      </c>
      <c r="I53" s="23">
        <f t="shared" si="9"/>
        <v>55.588835942818235</v>
      </c>
      <c r="J53" s="23">
        <f t="shared" si="10"/>
        <v>52.840909090909093</v>
      </c>
      <c r="K53" s="23">
        <f t="shared" si="11"/>
        <v>54.965530091298675</v>
      </c>
      <c r="L53" s="41">
        <f t="shared" si="16"/>
        <v>0.68116916307154385</v>
      </c>
      <c r="M53" s="41">
        <f t="shared" si="17"/>
        <v>9.1093525047687862E-2</v>
      </c>
      <c r="N53" s="41">
        <f t="shared" si="18"/>
        <v>5.854548402295346E-2</v>
      </c>
      <c r="O53" s="41">
        <f t="shared" si="19"/>
        <v>0.11130280195550063</v>
      </c>
      <c r="P53" s="41">
        <f t="shared" si="20"/>
        <v>5.7889025902314102E-2</v>
      </c>
      <c r="Q53" s="47">
        <f t="shared" si="21"/>
        <v>38.045231977690911</v>
      </c>
      <c r="R53" s="47">
        <f t="shared" si="22"/>
        <v>5.087832039367993</v>
      </c>
      <c r="S53" s="47">
        <f t="shared" si="23"/>
        <v>3.2699315260481305</v>
      </c>
      <c r="T53" s="47">
        <f t="shared" si="24"/>
        <v>6.2165775401069538</v>
      </c>
      <c r="U53" s="47">
        <f t="shared" si="25"/>
        <v>3.2332664759587444</v>
      </c>
      <c r="V53" s="49">
        <f t="shared" si="14"/>
        <v>55.852839559172736</v>
      </c>
      <c r="W53" s="49">
        <v>55.852839559172772</v>
      </c>
      <c r="X53" s="17">
        <f t="shared" si="26"/>
        <v>3214.242700899224</v>
      </c>
      <c r="Y53" s="17">
        <f t="shared" si="27"/>
        <v>1977.8509871190413</v>
      </c>
      <c r="Z53" s="17">
        <f t="shared" si="28"/>
        <v>322.46219686924962</v>
      </c>
      <c r="AA53" s="17">
        <f t="shared" si="29"/>
        <v>249.34602962452593</v>
      </c>
      <c r="AB53" s="17">
        <f t="shared" si="30"/>
        <v>403.92687489786607</v>
      </c>
      <c r="AC53" s="17">
        <f t="shared" si="31"/>
        <v>260.65661238854125</v>
      </c>
    </row>
    <row r="54" spans="1:29" x14ac:dyDescent="0.25">
      <c r="A54" s="33">
        <v>44735</v>
      </c>
      <c r="B54" s="23">
        <v>111310.47</v>
      </c>
      <c r="C54" s="23">
        <v>6421.5</v>
      </c>
      <c r="D54" s="23">
        <v>42.91</v>
      </c>
      <c r="E54" s="23">
        <v>1.835</v>
      </c>
      <c r="F54" s="23">
        <v>3.1819999999999999</v>
      </c>
      <c r="G54" s="23">
        <f t="shared" si="7"/>
        <v>59.082332270393714</v>
      </c>
      <c r="H54" s="23">
        <f t="shared" si="8"/>
        <v>46.228938170639964</v>
      </c>
      <c r="I54" s="23">
        <f t="shared" si="9"/>
        <v>58.420694349897886</v>
      </c>
      <c r="J54" s="23">
        <f t="shared" si="10"/>
        <v>54.874401913875602</v>
      </c>
      <c r="K54" s="23">
        <f t="shared" si="11"/>
        <v>59.288242966275384</v>
      </c>
      <c r="L54" s="41">
        <f t="shared" si="16"/>
        <v>0.67012930467706078</v>
      </c>
      <c r="M54" s="41">
        <f t="shared" si="17"/>
        <v>9.5334964252537208E-2</v>
      </c>
      <c r="N54" s="41">
        <f t="shared" si="18"/>
        <v>6.0238619226962199E-2</v>
      </c>
      <c r="O54" s="41">
        <f t="shared" si="19"/>
        <v>0.11316394777505819</v>
      </c>
      <c r="P54" s="41">
        <f t="shared" si="20"/>
        <v>6.1133164068381617E-2</v>
      </c>
      <c r="Q54" s="47">
        <f t="shared" si="21"/>
        <v>38.229744410254717</v>
      </c>
      <c r="R54" s="47">
        <f t="shared" si="22"/>
        <v>5.4386986083105811</v>
      </c>
      <c r="S54" s="47">
        <f t="shared" si="23"/>
        <v>3.4365114323469332</v>
      </c>
      <c r="T54" s="47">
        <f t="shared" si="24"/>
        <v>6.45581198986772</v>
      </c>
      <c r="U54" s="47">
        <f t="shared" si="25"/>
        <v>3.4875437038985502</v>
      </c>
      <c r="V54" s="49">
        <f t="shared" si="14"/>
        <v>57.048310144678503</v>
      </c>
      <c r="W54" s="49">
        <v>57.048310144678553</v>
      </c>
      <c r="X54" s="17">
        <f t="shared" si="26"/>
        <v>3294.8184791293434</v>
      </c>
      <c r="Y54" s="17">
        <f t="shared" si="27"/>
        <v>1987.4432034865499</v>
      </c>
      <c r="Z54" s="17">
        <f t="shared" si="28"/>
        <v>344.6998029367756</v>
      </c>
      <c r="AA54" s="17">
        <f t="shared" si="29"/>
        <v>262.04844798404133</v>
      </c>
      <c r="AB54" s="17">
        <f t="shared" si="30"/>
        <v>419.4713160371162</v>
      </c>
      <c r="AC54" s="17">
        <f t="shared" si="31"/>
        <v>281.15570868486037</v>
      </c>
    </row>
    <row r="55" spans="1:29" x14ac:dyDescent="0.25">
      <c r="A55" s="33">
        <v>44736</v>
      </c>
      <c r="B55" s="23">
        <v>112674.44</v>
      </c>
      <c r="C55" s="23">
        <v>6510.33</v>
      </c>
      <c r="D55" s="23">
        <v>42.51</v>
      </c>
      <c r="E55" s="23">
        <v>1.843</v>
      </c>
      <c r="F55" s="23">
        <v>3.145</v>
      </c>
      <c r="G55" s="23">
        <f t="shared" si="7"/>
        <v>59.806312042888145</v>
      </c>
      <c r="H55" s="23">
        <f t="shared" si="8"/>
        <v>46.868433082685115</v>
      </c>
      <c r="I55" s="23">
        <f t="shared" si="9"/>
        <v>57.876106194690259</v>
      </c>
      <c r="J55" s="23">
        <f t="shared" si="10"/>
        <v>55.113636363636367</v>
      </c>
      <c r="K55" s="23">
        <f t="shared" si="11"/>
        <v>58.598844792248926</v>
      </c>
      <c r="L55" s="41">
        <f t="shared" si="16"/>
        <v>0.67245599669375145</v>
      </c>
      <c r="M55" s="41">
        <f t="shared" si="17"/>
        <v>9.5815240308931293E-2</v>
      </c>
      <c r="N55" s="41">
        <f t="shared" si="18"/>
        <v>5.9159360132717456E-2</v>
      </c>
      <c r="O55" s="41">
        <f t="shared" si="19"/>
        <v>0.11267127926305194</v>
      </c>
      <c r="P55" s="41">
        <f t="shared" si="20"/>
        <v>5.9898123601547879E-2</v>
      </c>
      <c r="Q55" s="47">
        <f t="shared" si="21"/>
        <v>38.698201910104061</v>
      </c>
      <c r="R55" s="47">
        <f t="shared" si="22"/>
        <v>5.5139333038453051</v>
      </c>
      <c r="S55" s="47">
        <f t="shared" si="23"/>
        <v>3.4044768349817791</v>
      </c>
      <c r="T55" s="47">
        <f t="shared" si="24"/>
        <v>6.4839572192513399</v>
      </c>
      <c r="U55" s="47">
        <f t="shared" si="25"/>
        <v>3.446990870132288</v>
      </c>
      <c r="V55" s="49">
        <f t="shared" si="14"/>
        <v>57.547560138314772</v>
      </c>
      <c r="W55" s="49">
        <v>57.547560138314807</v>
      </c>
      <c r="X55" s="17">
        <f t="shared" si="26"/>
        <v>3320.05713889755</v>
      </c>
      <c r="Y55" s="17">
        <f t="shared" si="27"/>
        <v>2011.7968236469853</v>
      </c>
      <c r="Z55" s="17">
        <f t="shared" si="28"/>
        <v>349.46810995147212</v>
      </c>
      <c r="AA55" s="17">
        <f t="shared" si="29"/>
        <v>259.60567522259606</v>
      </c>
      <c r="AB55" s="17">
        <f t="shared" si="30"/>
        <v>421.30007381820445</v>
      </c>
      <c r="AC55" s="17">
        <f t="shared" si="31"/>
        <v>277.88645625829224</v>
      </c>
    </row>
    <row r="56" spans="1:29" x14ac:dyDescent="0.25">
      <c r="A56" s="33">
        <v>44737</v>
      </c>
      <c r="B56" s="23">
        <v>110754</v>
      </c>
      <c r="C56" s="23">
        <v>6306.33</v>
      </c>
      <c r="D56" s="23">
        <v>41.25</v>
      </c>
      <c r="E56" s="23">
        <v>1.7470000000000001</v>
      </c>
      <c r="F56" s="23">
        <v>2.9369999999999998</v>
      </c>
      <c r="G56" s="23">
        <f t="shared" si="7"/>
        <v>58.786964319485712</v>
      </c>
      <c r="H56" s="23">
        <f t="shared" si="8"/>
        <v>45.399819302912391</v>
      </c>
      <c r="I56" s="23">
        <f t="shared" si="9"/>
        <v>56.16065350578625</v>
      </c>
      <c r="J56" s="23">
        <f t="shared" si="10"/>
        <v>52.242822966507184</v>
      </c>
      <c r="K56" s="23">
        <f t="shared" si="11"/>
        <v>54.723309111235316</v>
      </c>
      <c r="L56" s="41">
        <f t="shared" si="16"/>
        <v>0.67867239784143596</v>
      </c>
      <c r="M56" s="41">
        <f t="shared" si="17"/>
        <v>9.5295103675847231E-2</v>
      </c>
      <c r="N56" s="41">
        <f t="shared" si="18"/>
        <v>5.8941151974958583E-2</v>
      </c>
      <c r="O56" s="41">
        <f t="shared" si="19"/>
        <v>0.10965870145198729</v>
      </c>
      <c r="P56" s="41">
        <f t="shared" si="20"/>
        <v>5.7432645055770878E-2</v>
      </c>
      <c r="Q56" s="47">
        <f t="shared" si="21"/>
        <v>38.038623971431896</v>
      </c>
      <c r="R56" s="47">
        <f t="shared" si="22"/>
        <v>5.3411552121073376</v>
      </c>
      <c r="S56" s="47">
        <f t="shared" si="23"/>
        <v>3.3035678532815429</v>
      </c>
      <c r="T56" s="47">
        <f t="shared" si="24"/>
        <v>6.1462144666479066</v>
      </c>
      <c r="U56" s="47">
        <f t="shared" si="25"/>
        <v>3.2190181830138407</v>
      </c>
      <c r="V56" s="49">
        <f t="shared" si="14"/>
        <v>56.048579686482526</v>
      </c>
      <c r="X56" s="17">
        <f t="shared" si="26"/>
        <v>3226.7989260579338</v>
      </c>
      <c r="Y56" s="17">
        <f t="shared" si="27"/>
        <v>1977.5074578244917</v>
      </c>
      <c r="Z56" s="17">
        <f t="shared" si="28"/>
        <v>338.51759063369553</v>
      </c>
      <c r="AA56" s="17">
        <f t="shared" si="29"/>
        <v>251.91094102404347</v>
      </c>
      <c r="AB56" s="17">
        <f t="shared" si="30"/>
        <v>399.35498044514554</v>
      </c>
      <c r="AC56" s="17">
        <f t="shared" si="31"/>
        <v>259.50795613055777</v>
      </c>
    </row>
    <row r="57" spans="1:29" x14ac:dyDescent="0.25">
      <c r="A57" s="33">
        <v>44738</v>
      </c>
      <c r="B57" s="23">
        <v>108474.73</v>
      </c>
      <c r="C57" s="23">
        <v>6236.21</v>
      </c>
      <c r="D57" s="23">
        <v>40.450000000000003</v>
      </c>
      <c r="E57" s="23">
        <v>1.728</v>
      </c>
      <c r="F57" s="23">
        <v>2.78</v>
      </c>
      <c r="G57" s="23">
        <f t="shared" si="7"/>
        <v>57.577153710708828</v>
      </c>
      <c r="H57" s="23">
        <f t="shared" si="8"/>
        <v>44.895019311551302</v>
      </c>
      <c r="I57" s="23">
        <f t="shared" si="9"/>
        <v>55.071477195371003</v>
      </c>
      <c r="J57" s="23">
        <f t="shared" si="10"/>
        <v>51.674641148325364</v>
      </c>
      <c r="K57" s="23">
        <f t="shared" si="11"/>
        <v>51.798024967393332</v>
      </c>
      <c r="L57" s="41">
        <f t="shared" si="16"/>
        <v>0.67857030278907726</v>
      </c>
      <c r="M57" s="41">
        <f t="shared" si="17"/>
        <v>9.6201120455856159E-2</v>
      </c>
      <c r="N57" s="41">
        <f t="shared" si="18"/>
        <v>5.9003625486699421E-2</v>
      </c>
      <c r="O57" s="41">
        <f t="shared" si="19"/>
        <v>0.11072850516280178</v>
      </c>
      <c r="P57" s="41">
        <f t="shared" si="20"/>
        <v>5.5496446105565402E-2</v>
      </c>
      <c r="Q57" s="47">
        <f t="shared" si="21"/>
        <v>37.255805342223326</v>
      </c>
      <c r="R57" s="47">
        <f t="shared" si="22"/>
        <v>5.2817669778295624</v>
      </c>
      <c r="S57" s="47">
        <f t="shared" si="23"/>
        <v>3.2394986585512346</v>
      </c>
      <c r="T57" s="47">
        <f t="shared" si="24"/>
        <v>6.0793695468618099</v>
      </c>
      <c r="U57" s="47">
        <f t="shared" si="25"/>
        <v>3.0469426451407822</v>
      </c>
      <c r="V57" s="49">
        <f t="shared" si="14"/>
        <v>54.903383170606716</v>
      </c>
      <c r="X57" s="17">
        <f t="shared" si="26"/>
        <v>3159.2376163294075</v>
      </c>
      <c r="Y57" s="17">
        <f t="shared" si="27"/>
        <v>1936.8111992388365</v>
      </c>
      <c r="Z57" s="17">
        <f t="shared" si="28"/>
        <v>334.7536180132912</v>
      </c>
      <c r="AA57" s="17">
        <f t="shared" si="29"/>
        <v>247.02539550115296</v>
      </c>
      <c r="AB57" s="17">
        <f t="shared" si="30"/>
        <v>395.01168071506095</v>
      </c>
      <c r="AC57" s="17">
        <f t="shared" si="31"/>
        <v>245.63572286106591</v>
      </c>
    </row>
    <row r="58" spans="1:29" x14ac:dyDescent="0.25">
      <c r="A58" s="33">
        <v>44739</v>
      </c>
      <c r="B58" s="23">
        <v>106980.88</v>
      </c>
      <c r="C58" s="23">
        <v>6033.72</v>
      </c>
      <c r="D58" s="23">
        <v>38.57</v>
      </c>
      <c r="E58" s="23">
        <v>1.647</v>
      </c>
      <c r="F58" s="23">
        <v>2.6960000000000002</v>
      </c>
      <c r="G58" s="23">
        <f t="shared" si="7"/>
        <v>56.784235110489753</v>
      </c>
      <c r="H58" s="23">
        <f t="shared" si="8"/>
        <v>43.437276153383749</v>
      </c>
      <c r="I58" s="23">
        <f t="shared" si="9"/>
        <v>52.511912865895162</v>
      </c>
      <c r="J58" s="23">
        <f t="shared" si="10"/>
        <v>49.252392344497608</v>
      </c>
      <c r="K58" s="23">
        <f t="shared" si="11"/>
        <v>50.232904788522461</v>
      </c>
      <c r="L58" s="41">
        <f t="shared" si="16"/>
        <v>0.68433424181398039</v>
      </c>
      <c r="M58" s="41">
        <f t="shared" si="17"/>
        <v>9.5178835159732453E-2</v>
      </c>
      <c r="N58" s="41">
        <f t="shared" si="18"/>
        <v>5.7531493007716199E-2</v>
      </c>
      <c r="O58" s="41">
        <f t="shared" si="19"/>
        <v>0.10792079401171735</v>
      </c>
      <c r="P58" s="41">
        <f t="shared" si="20"/>
        <v>5.5034636006853585E-2</v>
      </c>
      <c r="Q58" s="47">
        <f t="shared" si="21"/>
        <v>36.742740365610985</v>
      </c>
      <c r="R58" s="47">
        <f t="shared" si="22"/>
        <v>5.1102677827510279</v>
      </c>
      <c r="S58" s="47">
        <f t="shared" si="23"/>
        <v>3.088936050935009</v>
      </c>
      <c r="T58" s="47">
        <f t="shared" si="24"/>
        <v>5.7943990993526624</v>
      </c>
      <c r="U58" s="47">
        <f t="shared" si="25"/>
        <v>2.9548767522660251</v>
      </c>
      <c r="V58" s="49">
        <f t="shared" si="14"/>
        <v>53.69122005091571</v>
      </c>
      <c r="W58" s="49">
        <v>53.691220050915753</v>
      </c>
      <c r="X58" s="17">
        <f t="shared" si="26"/>
        <v>3084.2762397756564</v>
      </c>
      <c r="Y58" s="17">
        <f t="shared" si="27"/>
        <v>1910.1385777906621</v>
      </c>
      <c r="Z58" s="17">
        <f t="shared" si="28"/>
        <v>323.88415401007268</v>
      </c>
      <c r="AA58" s="17">
        <f t="shared" si="29"/>
        <v>235.54436352236019</v>
      </c>
      <c r="AB58" s="17">
        <f t="shared" si="30"/>
        <v>376.49550818154245</v>
      </c>
      <c r="AC58" s="17">
        <f t="shared" si="31"/>
        <v>238.21363627101937</v>
      </c>
    </row>
    <row r="59" spans="1:29" x14ac:dyDescent="0.25">
      <c r="A59" s="33">
        <v>44740</v>
      </c>
      <c r="B59" s="23">
        <v>104727.2</v>
      </c>
      <c r="C59" s="23">
        <v>5724.39</v>
      </c>
      <c r="D59" s="23">
        <v>36.659999999999997</v>
      </c>
      <c r="E59" s="23">
        <v>1.5649999999999999</v>
      </c>
      <c r="F59" s="23">
        <v>2.5880000000000001</v>
      </c>
      <c r="G59" s="23">
        <f t="shared" si="7"/>
        <v>55.588007382845262</v>
      </c>
      <c r="H59" s="23">
        <f t="shared" si="8"/>
        <v>41.210382523496023</v>
      </c>
      <c r="I59" s="23">
        <f t="shared" si="9"/>
        <v>49.911504424778755</v>
      </c>
      <c r="J59" s="23">
        <f t="shared" si="10"/>
        <v>46.800239234449762</v>
      </c>
      <c r="K59" s="23">
        <f t="shared" si="11"/>
        <v>48.220607415688463</v>
      </c>
      <c r="L59" s="41">
        <f t="shared" si="16"/>
        <v>0.69043956702439735</v>
      </c>
      <c r="M59" s="41">
        <f t="shared" si="17"/>
        <v>9.3065458494799622E-2</v>
      </c>
      <c r="N59" s="41">
        <f t="shared" si="18"/>
        <v>5.6357606494053976E-2</v>
      </c>
      <c r="O59" s="41">
        <f t="shared" si="19"/>
        <v>0.10568903890996666</v>
      </c>
      <c r="P59" s="41">
        <f t="shared" si="20"/>
        <v>5.444832907678232E-2</v>
      </c>
      <c r="Q59" s="47">
        <f t="shared" si="21"/>
        <v>35.968710659488075</v>
      </c>
      <c r="R59" s="47">
        <f t="shared" si="22"/>
        <v>4.8482802968818834</v>
      </c>
      <c r="S59" s="47">
        <f t="shared" si="23"/>
        <v>2.9359708485163969</v>
      </c>
      <c r="T59" s="47">
        <f t="shared" si="24"/>
        <v>5.5059104981705627</v>
      </c>
      <c r="U59" s="47">
        <f t="shared" si="25"/>
        <v>2.8365063185699082</v>
      </c>
      <c r="V59" s="49">
        <f t="shared" si="14"/>
        <v>52.095378621626828</v>
      </c>
      <c r="W59" s="49">
        <v>52.095378621626857</v>
      </c>
      <c r="X59" s="17">
        <f t="shared" si="26"/>
        <v>2987.4806693842056</v>
      </c>
      <c r="Y59" s="17">
        <f t="shared" si="27"/>
        <v>1869.8992274507202</v>
      </c>
      <c r="Z59" s="17">
        <f t="shared" si="28"/>
        <v>307.27962390925001</v>
      </c>
      <c r="AA59" s="17">
        <f t="shared" si="29"/>
        <v>223.88012358645901</v>
      </c>
      <c r="AB59" s="17">
        <f t="shared" si="30"/>
        <v>357.75074092538796</v>
      </c>
      <c r="AC59" s="17">
        <f t="shared" si="31"/>
        <v>228.67095351238802</v>
      </c>
    </row>
    <row r="60" spans="1:29" x14ac:dyDescent="0.25">
      <c r="A60" s="33">
        <v>44741</v>
      </c>
      <c r="B60" s="23">
        <v>105234.95</v>
      </c>
      <c r="C60" s="23">
        <v>5661.64</v>
      </c>
      <c r="D60" s="23">
        <v>37.28</v>
      </c>
      <c r="E60" s="23">
        <v>1.663</v>
      </c>
      <c r="F60" s="23">
        <v>2.5409999999999999</v>
      </c>
      <c r="G60" s="23">
        <f t="shared" si="7"/>
        <v>55.857515311527017</v>
      </c>
      <c r="H60" s="23">
        <f t="shared" si="8"/>
        <v>40.758639804472793</v>
      </c>
      <c r="I60" s="23">
        <f t="shared" si="9"/>
        <v>50.755616065350573</v>
      </c>
      <c r="J60" s="23">
        <f t="shared" si="10"/>
        <v>49.730861244019145</v>
      </c>
      <c r="K60" s="23">
        <f t="shared" si="11"/>
        <v>47.344885410844043</v>
      </c>
      <c r="L60" s="41">
        <f t="shared" si="16"/>
        <v>0.68766009874436684</v>
      </c>
      <c r="M60" s="41">
        <f t="shared" si="17"/>
        <v>9.1232422079357889E-2</v>
      </c>
      <c r="N60" s="41">
        <f t="shared" si="18"/>
        <v>5.6804616272593977E-2</v>
      </c>
      <c r="O60" s="41">
        <f t="shared" si="19"/>
        <v>0.11131546452849116</v>
      </c>
      <c r="P60" s="41">
        <f t="shared" si="20"/>
        <v>5.2987398375190058E-2</v>
      </c>
      <c r="Q60" s="47">
        <f t="shared" si="21"/>
        <v>36.143098142752741</v>
      </c>
      <c r="R60" s="47">
        <f t="shared" si="22"/>
        <v>4.7951340946438563</v>
      </c>
      <c r="S60" s="47">
        <f t="shared" si="23"/>
        <v>2.9856244744323868</v>
      </c>
      <c r="T60" s="47">
        <f t="shared" si="24"/>
        <v>5.8506895581199014</v>
      </c>
      <c r="U60" s="47">
        <f t="shared" si="25"/>
        <v>2.7849932594614129</v>
      </c>
      <c r="V60" s="49">
        <f t="shared" si="14"/>
        <v>52.559539529410301</v>
      </c>
      <c r="W60" s="49">
        <v>52.55953952941033</v>
      </c>
      <c r="X60" s="17">
        <f t="shared" si="26"/>
        <v>3015.2139099036185</v>
      </c>
      <c r="Y60" s="17">
        <f t="shared" si="27"/>
        <v>1878.9650798055823</v>
      </c>
      <c r="Z60" s="17">
        <f t="shared" si="28"/>
        <v>303.91126563870841</v>
      </c>
      <c r="AA60" s="17">
        <f t="shared" si="29"/>
        <v>227.66642136669921</v>
      </c>
      <c r="AB60" s="17">
        <f t="shared" si="30"/>
        <v>380.15302374371896</v>
      </c>
      <c r="AC60" s="17">
        <f t="shared" si="31"/>
        <v>224.51811934890955</v>
      </c>
    </row>
    <row r="61" spans="1:29" x14ac:dyDescent="0.25">
      <c r="A61" s="33">
        <v>44742</v>
      </c>
      <c r="B61" s="23">
        <v>102910.34</v>
      </c>
      <c r="C61" s="23">
        <v>5654.92</v>
      </c>
      <c r="D61" s="23">
        <v>36.03</v>
      </c>
      <c r="E61" s="23">
        <v>1.63</v>
      </c>
      <c r="F61" s="23">
        <v>2.4670000000000001</v>
      </c>
      <c r="G61" s="23">
        <f t="shared" si="7"/>
        <v>54.623638746105271</v>
      </c>
      <c r="H61" s="23">
        <f t="shared" si="8"/>
        <v>40.710261938786161</v>
      </c>
      <c r="I61" s="23">
        <f t="shared" si="9"/>
        <v>49.053778080326751</v>
      </c>
      <c r="J61" s="23">
        <f t="shared" si="10"/>
        <v>48.744019138755981</v>
      </c>
      <c r="K61" s="23">
        <f t="shared" si="11"/>
        <v>45.966089062791134</v>
      </c>
      <c r="L61" s="41">
        <f t="shared" si="16"/>
        <v>0.68686323239147518</v>
      </c>
      <c r="M61" s="41">
        <f t="shared" si="17"/>
        <v>9.3074529464996406E-2</v>
      </c>
      <c r="N61" s="41">
        <f t="shared" si="18"/>
        <v>5.6075017647539367E-2</v>
      </c>
      <c r="O61" s="41">
        <f t="shared" si="19"/>
        <v>0.11144184364115071</v>
      </c>
      <c r="P61" s="41">
        <f t="shared" si="20"/>
        <v>5.2545376854838344E-2</v>
      </c>
      <c r="Q61" s="47">
        <f t="shared" si="21"/>
        <v>35.344707423950439</v>
      </c>
      <c r="R61" s="47">
        <f t="shared" si="22"/>
        <v>4.789442581033664</v>
      </c>
      <c r="S61" s="47">
        <f t="shared" si="23"/>
        <v>2.8855163576662792</v>
      </c>
      <c r="T61" s="47">
        <f t="shared" si="24"/>
        <v>5.7345904869124711</v>
      </c>
      <c r="U61" s="47">
        <f t="shared" si="25"/>
        <v>2.7038875919288885</v>
      </c>
      <c r="V61" s="49">
        <f t="shared" si="14"/>
        <v>51.45814444149174</v>
      </c>
      <c r="W61" s="49">
        <v>51.458144441491783</v>
      </c>
      <c r="X61" s="17">
        <f t="shared" si="26"/>
        <v>2951.6315891827685</v>
      </c>
      <c r="Y61" s="17">
        <f t="shared" si="27"/>
        <v>1837.4592776536656</v>
      </c>
      <c r="Z61" s="17">
        <f t="shared" si="28"/>
        <v>303.55054264941691</v>
      </c>
      <c r="AA61" s="17">
        <f t="shared" si="29"/>
        <v>220.03275648718272</v>
      </c>
      <c r="AB61" s="17">
        <f t="shared" si="30"/>
        <v>372.60939789672994</v>
      </c>
      <c r="AC61" s="17">
        <f t="shared" si="31"/>
        <v>217.97961449577326</v>
      </c>
    </row>
    <row r="62" spans="1:29" x14ac:dyDescent="0.25">
      <c r="A62" s="33">
        <v>44743</v>
      </c>
      <c r="B62" s="23">
        <v>102595.51</v>
      </c>
      <c r="C62" s="23">
        <v>5682.77</v>
      </c>
      <c r="D62" s="23">
        <v>36.369999999999997</v>
      </c>
      <c r="E62" s="23">
        <v>1.6419999999999999</v>
      </c>
      <c r="F62" s="23">
        <v>2.63</v>
      </c>
      <c r="G62" s="23">
        <f t="shared" si="7"/>
        <v>54.456530560606744</v>
      </c>
      <c r="H62" s="23">
        <f t="shared" si="8"/>
        <v>40.910756516073768</v>
      </c>
      <c r="I62" s="23">
        <f t="shared" si="9"/>
        <v>49.51667801225323</v>
      </c>
      <c r="J62" s="23">
        <f t="shared" si="10"/>
        <v>49.102870813397125</v>
      </c>
      <c r="K62" s="23">
        <f t="shared" si="11"/>
        <v>49.003167505123898</v>
      </c>
      <c r="L62" s="41">
        <f t="shared" si="16"/>
        <v>0.68259234273140856</v>
      </c>
      <c r="M62" s="41">
        <f t="shared" si="17"/>
        <v>9.3236564836848376E-2</v>
      </c>
      <c r="N62" s="41">
        <f t="shared" si="18"/>
        <v>5.6424829961050402E-2</v>
      </c>
      <c r="O62" s="41">
        <f t="shared" si="19"/>
        <v>0.11190658369932453</v>
      </c>
      <c r="P62" s="41">
        <f t="shared" si="20"/>
        <v>5.5839678771368084E-2</v>
      </c>
      <c r="Q62" s="47">
        <f t="shared" si="21"/>
        <v>35.236578598039628</v>
      </c>
      <c r="R62" s="47">
        <f t="shared" si="22"/>
        <v>4.8130301783616174</v>
      </c>
      <c r="S62" s="47">
        <f t="shared" si="23"/>
        <v>2.91274576542666</v>
      </c>
      <c r="T62" s="47">
        <f t="shared" si="24"/>
        <v>5.7768083309879001</v>
      </c>
      <c r="U62" s="47">
        <f t="shared" si="25"/>
        <v>2.8825392650072867</v>
      </c>
      <c r="V62" s="49">
        <f t="shared" si="14"/>
        <v>51.621702137823092</v>
      </c>
      <c r="W62" s="49"/>
      <c r="X62" s="17">
        <f t="shared" si="26"/>
        <v>2966.7271507823712</v>
      </c>
      <c r="Y62" s="17">
        <f t="shared" si="27"/>
        <v>1831.8380028198278</v>
      </c>
      <c r="Z62" s="17">
        <f t="shared" si="28"/>
        <v>305.04550325235851</v>
      </c>
      <c r="AA62" s="17">
        <f t="shared" si="29"/>
        <v>222.10911333441118</v>
      </c>
      <c r="AB62" s="17">
        <f t="shared" si="30"/>
        <v>375.35253456836227</v>
      </c>
      <c r="AC62" s="17">
        <f t="shared" si="31"/>
        <v>232.3819968074113</v>
      </c>
    </row>
    <row r="63" spans="1:29" x14ac:dyDescent="0.25">
      <c r="A63" s="33">
        <v>44744</v>
      </c>
      <c r="B63" s="23">
        <v>103110.23</v>
      </c>
      <c r="C63" s="23">
        <v>5736.02</v>
      </c>
      <c r="D63" s="23">
        <v>36.6</v>
      </c>
      <c r="E63" s="23">
        <v>1.657</v>
      </c>
      <c r="F63" s="23">
        <v>2.4660000000000002</v>
      </c>
      <c r="G63" s="23">
        <f t="shared" si="7"/>
        <v>54.729738086064295</v>
      </c>
      <c r="H63" s="23">
        <f t="shared" si="8"/>
        <v>41.294107907117386</v>
      </c>
      <c r="I63" s="23">
        <f t="shared" si="9"/>
        <v>49.829816201497614</v>
      </c>
      <c r="J63" s="23">
        <f t="shared" si="10"/>
        <v>49.551435406698566</v>
      </c>
      <c r="K63" s="23">
        <f t="shared" si="11"/>
        <v>45.947456679709333</v>
      </c>
      <c r="L63" s="41">
        <f t="shared" si="16"/>
        <v>0.68451417169751438</v>
      </c>
      <c r="M63" s="41">
        <f t="shared" si="17"/>
        <v>9.3904082326000476E-2</v>
      </c>
      <c r="N63" s="41">
        <f t="shared" si="18"/>
        <v>5.6657273882751713E-2</v>
      </c>
      <c r="O63" s="41">
        <f t="shared" si="19"/>
        <v>0.1126815012027448</v>
      </c>
      <c r="P63" s="41">
        <f t="shared" si="20"/>
        <v>5.2242970890988776E-2</v>
      </c>
      <c r="Q63" s="47">
        <f t="shared" si="21"/>
        <v>35.41335993804158</v>
      </c>
      <c r="R63" s="47">
        <f t="shared" si="22"/>
        <v>4.8581303420138076</v>
      </c>
      <c r="S63" s="47">
        <f t="shared" si="23"/>
        <v>2.931165658911624</v>
      </c>
      <c r="T63" s="47">
        <f t="shared" si="24"/>
        <v>5.8295806360821869</v>
      </c>
      <c r="U63" s="47">
        <f t="shared" si="25"/>
        <v>2.7027915693946656</v>
      </c>
      <c r="V63" s="49">
        <f t="shared" si="14"/>
        <v>51.735028144443859</v>
      </c>
      <c r="W63" s="49"/>
      <c r="X63" s="17">
        <f t="shared" si="26"/>
        <v>2969.1186344672992</v>
      </c>
      <c r="Y63" s="17">
        <f t="shared" si="27"/>
        <v>1841.0283041966759</v>
      </c>
      <c r="Z63" s="17">
        <f t="shared" si="28"/>
        <v>307.90391086839583</v>
      </c>
      <c r="AA63" s="17">
        <f t="shared" si="29"/>
        <v>223.51370767224222</v>
      </c>
      <c r="AB63" s="17">
        <f t="shared" si="30"/>
        <v>378.78145540790274</v>
      </c>
      <c r="AC63" s="17">
        <f t="shared" si="31"/>
        <v>217.89125632208226</v>
      </c>
    </row>
    <row r="64" spans="1:29" x14ac:dyDescent="0.25">
      <c r="A64" s="33">
        <v>44745</v>
      </c>
      <c r="B64" s="23">
        <v>107872.3</v>
      </c>
      <c r="C64" s="23">
        <v>6136.86</v>
      </c>
      <c r="D64" s="23">
        <v>38.26</v>
      </c>
      <c r="E64" s="23">
        <v>1.706</v>
      </c>
      <c r="F64" s="23">
        <v>2.617</v>
      </c>
      <c r="G64" s="23">
        <f t="shared" si="7"/>
        <v>57.257390714203183</v>
      </c>
      <c r="H64" s="23">
        <f t="shared" si="8"/>
        <v>44.179790002627669</v>
      </c>
      <c r="I64" s="23">
        <f t="shared" si="9"/>
        <v>52.089857045609257</v>
      </c>
      <c r="J64" s="23">
        <f t="shared" si="10"/>
        <v>51.016746411483247</v>
      </c>
      <c r="K64" s="23">
        <f t="shared" si="11"/>
        <v>48.760946525060554</v>
      </c>
      <c r="L64" s="41">
        <f t="shared" si="16"/>
        <v>0.68380010172956773</v>
      </c>
      <c r="M64" s="41">
        <f t="shared" si="17"/>
        <v>9.5930910391447397E-2</v>
      </c>
      <c r="N64" s="41">
        <f t="shared" si="18"/>
        <v>5.655331779812036E-2</v>
      </c>
      <c r="O64" s="41">
        <f t="shared" si="19"/>
        <v>0.1107765095346111</v>
      </c>
      <c r="P64" s="41">
        <f t="shared" si="20"/>
        <v>5.2939160546253486E-2</v>
      </c>
      <c r="Q64" s="47">
        <f t="shared" si="21"/>
        <v>37.048899873896147</v>
      </c>
      <c r="R64" s="47">
        <f t="shared" si="22"/>
        <v>5.1976223532503116</v>
      </c>
      <c r="S64" s="47">
        <f t="shared" si="23"/>
        <v>3.0641092379770138</v>
      </c>
      <c r="T64" s="47">
        <f t="shared" si="24"/>
        <v>6.0019701660568563</v>
      </c>
      <c r="U64" s="47">
        <f t="shared" si="25"/>
        <v>2.8682909720623839</v>
      </c>
      <c r="V64" s="49">
        <f t="shared" si="14"/>
        <v>54.180892603242711</v>
      </c>
      <c r="W64" s="49"/>
      <c r="X64" s="17">
        <f t="shared" si="26"/>
        <v>3110.3425996859319</v>
      </c>
      <c r="Y64" s="17">
        <f t="shared" si="27"/>
        <v>1926.0548399396944</v>
      </c>
      <c r="Z64" s="17">
        <f t="shared" si="28"/>
        <v>329.42060774750149</v>
      </c>
      <c r="AA64" s="17">
        <f t="shared" si="29"/>
        <v>233.65121463224006</v>
      </c>
      <c r="AB64" s="17">
        <f t="shared" si="30"/>
        <v>389.98259681706821</v>
      </c>
      <c r="AC64" s="17">
        <f t="shared" si="31"/>
        <v>231.23334054942788</v>
      </c>
    </row>
    <row r="65" spans="1:29" x14ac:dyDescent="0.25">
      <c r="A65" s="33">
        <v>44746</v>
      </c>
      <c r="B65" s="23">
        <v>108650.68</v>
      </c>
      <c r="C65" s="23">
        <v>6099.65</v>
      </c>
      <c r="D65" s="23">
        <v>36.92</v>
      </c>
      <c r="E65" s="23">
        <v>1.659</v>
      </c>
      <c r="F65" s="23">
        <v>2.7690000000000001</v>
      </c>
      <c r="G65" s="23">
        <f t="shared" si="7"/>
        <v>57.670545970780829</v>
      </c>
      <c r="H65" s="23">
        <f t="shared" si="8"/>
        <v>43.911911969562254</v>
      </c>
      <c r="I65" s="23">
        <f t="shared" si="9"/>
        <v>50.26548672566372</v>
      </c>
      <c r="J65" s="23">
        <f t="shared" si="10"/>
        <v>49.611244019138759</v>
      </c>
      <c r="K65" s="23">
        <f t="shared" si="11"/>
        <v>51.593068753493576</v>
      </c>
      <c r="L65" s="41">
        <f t="shared" si="16"/>
        <v>0.68708886335364383</v>
      </c>
      <c r="M65" s="41">
        <f t="shared" si="17"/>
        <v>9.5121459237972342E-2</v>
      </c>
      <c r="N65" s="41">
        <f t="shared" si="18"/>
        <v>5.4442248494739422E-2</v>
      </c>
      <c r="O65" s="41">
        <f t="shared" si="19"/>
        <v>0.10746728425268005</v>
      </c>
      <c r="P65" s="41">
        <f t="shared" si="20"/>
        <v>5.5880144660964359E-2</v>
      </c>
      <c r="Q65" s="47">
        <f t="shared" si="21"/>
        <v>37.31623562815227</v>
      </c>
      <c r="R65" s="47">
        <f t="shared" si="22"/>
        <v>5.1661072905367345</v>
      </c>
      <c r="S65" s="47">
        <f t="shared" si="23"/>
        <v>2.9567933368037473</v>
      </c>
      <c r="T65" s="47">
        <f t="shared" si="24"/>
        <v>5.8366169434280923</v>
      </c>
      <c r="U65" s="47">
        <f t="shared" si="25"/>
        <v>3.0348863972643261</v>
      </c>
      <c r="V65" s="49">
        <f t="shared" si="14"/>
        <v>54.310639596185169</v>
      </c>
      <c r="W65" s="49"/>
      <c r="X65" s="17">
        <f t="shared" si="26"/>
        <v>3116.7463434458532</v>
      </c>
      <c r="Y65" s="17">
        <f t="shared" si="27"/>
        <v>1939.9527782084829</v>
      </c>
      <c r="Z65" s="17">
        <f t="shared" si="28"/>
        <v>327.42321155233253</v>
      </c>
      <c r="AA65" s="17">
        <f t="shared" si="29"/>
        <v>225.46792588139843</v>
      </c>
      <c r="AB65" s="17">
        <f t="shared" si="30"/>
        <v>379.23864485317478</v>
      </c>
      <c r="AC65" s="17">
        <f t="shared" si="31"/>
        <v>244.66378295046459</v>
      </c>
    </row>
    <row r="66" spans="1:29" x14ac:dyDescent="0.25">
      <c r="A66" s="33">
        <v>44747</v>
      </c>
      <c r="B66" s="23">
        <v>111597.15</v>
      </c>
      <c r="C66" s="23">
        <v>6440.27</v>
      </c>
      <c r="D66" s="23">
        <v>37.58</v>
      </c>
      <c r="E66" s="23">
        <v>1.6850000000000001</v>
      </c>
      <c r="F66" s="23">
        <v>2.851</v>
      </c>
      <c r="G66" s="23">
        <f t="shared" si="7"/>
        <v>59.234498755857977</v>
      </c>
      <c r="H66" s="23">
        <f t="shared" si="8"/>
        <v>46.36406503655337</v>
      </c>
      <c r="I66" s="23">
        <f t="shared" si="9"/>
        <v>51.164057181756291</v>
      </c>
      <c r="J66" s="23">
        <f t="shared" si="10"/>
        <v>50.388755980861241</v>
      </c>
      <c r="K66" s="23">
        <f t="shared" si="11"/>
        <v>53.120924166200858</v>
      </c>
      <c r="L66" s="41">
        <f t="shared" si="16"/>
        <v>0.6863282082076938</v>
      </c>
      <c r="M66" s="41">
        <f t="shared" si="17"/>
        <v>9.7673319526227625E-2</v>
      </c>
      <c r="N66" s="41">
        <f t="shared" si="18"/>
        <v>5.3892635400195697E-2</v>
      </c>
      <c r="O66" s="41">
        <f t="shared" si="19"/>
        <v>0.10615197480133731</v>
      </c>
      <c r="P66" s="41">
        <f t="shared" si="20"/>
        <v>5.5953862064545425E-2</v>
      </c>
      <c r="Q66" s="47">
        <f t="shared" si="21"/>
        <v>38.328205077319843</v>
      </c>
      <c r="R66" s="47">
        <f t="shared" si="22"/>
        <v>5.4545958866533359</v>
      </c>
      <c r="S66" s="47">
        <f t="shared" si="23"/>
        <v>3.0096504224562515</v>
      </c>
      <c r="T66" s="47">
        <f t="shared" si="24"/>
        <v>5.9280889389248559</v>
      </c>
      <c r="U66" s="47">
        <f t="shared" si="25"/>
        <v>3.1247602450706364</v>
      </c>
      <c r="V66" s="49">
        <f t="shared" si="14"/>
        <v>55.845300570424932</v>
      </c>
      <c r="W66" s="49"/>
      <c r="X66" s="17">
        <f t="shared" si="26"/>
        <v>3204.8589812398177</v>
      </c>
      <c r="Y66" s="17">
        <f t="shared" si="27"/>
        <v>1992.5618613951501</v>
      </c>
      <c r="Z66" s="17">
        <f t="shared" si="28"/>
        <v>345.70735807204363</v>
      </c>
      <c r="AA66" s="17">
        <f t="shared" si="29"/>
        <v>229.49850093778309</v>
      </c>
      <c r="AB66" s="17">
        <f t="shared" si="30"/>
        <v>385.18210764171158</v>
      </c>
      <c r="AC66" s="17">
        <f t="shared" si="31"/>
        <v>251.9091531931291</v>
      </c>
    </row>
    <row r="67" spans="1:29" x14ac:dyDescent="0.25">
      <c r="A67" s="33">
        <v>44748</v>
      </c>
      <c r="B67" s="23">
        <v>115991.57</v>
      </c>
      <c r="C67" s="23">
        <v>6638.2</v>
      </c>
      <c r="D67" s="23">
        <v>39.19</v>
      </c>
      <c r="E67" s="23">
        <v>1.732</v>
      </c>
      <c r="F67" s="23">
        <v>3.0249999999999999</v>
      </c>
      <c r="G67" s="23">
        <f t="shared" ref="G67:G93" si="33">B67/B$2*100</f>
        <v>61.567006942874571</v>
      </c>
      <c r="H67" s="23">
        <f t="shared" ref="H67:H93" si="34">C67/C$2*100</f>
        <v>47.788980357290697</v>
      </c>
      <c r="I67" s="23">
        <f t="shared" ref="I67:I93" si="35">D67/D$2*100</f>
        <v>53.35602450646698</v>
      </c>
      <c r="J67" s="23">
        <f t="shared" ref="J67:J93" si="36">E67/E$2*100</f>
        <v>51.79425837320575</v>
      </c>
      <c r="K67" s="23">
        <f t="shared" ref="K67:K93" si="37">F67/F$2*100</f>
        <v>56.362958822433384</v>
      </c>
      <c r="L67" s="41">
        <f t="shared" si="16"/>
        <v>0.68676766917933019</v>
      </c>
      <c r="M67" s="41">
        <f t="shared" si="17"/>
        <v>9.6923006130349751E-2</v>
      </c>
      <c r="N67" s="41">
        <f t="shared" si="18"/>
        <v>5.4106890873875241E-2</v>
      </c>
      <c r="O67" s="41">
        <f t="shared" si="19"/>
        <v>0.10504629277065718</v>
      </c>
      <c r="P67" s="41">
        <f t="shared" si="20"/>
        <v>5.715614104578759E-2</v>
      </c>
      <c r="Q67" s="47">
        <f t="shared" si="21"/>
        <v>39.837475080683511</v>
      </c>
      <c r="R67" s="47">
        <f t="shared" si="22"/>
        <v>5.6222329832106688</v>
      </c>
      <c r="S67" s="47">
        <f t="shared" si="23"/>
        <v>3.1385896768509975</v>
      </c>
      <c r="T67" s="47">
        <f t="shared" si="24"/>
        <v>6.0934421615536207</v>
      </c>
      <c r="U67" s="47">
        <f t="shared" si="25"/>
        <v>3.3154681660254908</v>
      </c>
      <c r="V67" s="49">
        <f t="shared" ref="V67:V93" si="38">SUM(Q67:U67)</f>
        <v>58.007208068324289</v>
      </c>
      <c r="W67" s="49"/>
      <c r="X67" s="17">
        <f t="shared" si="26"/>
        <v>3329.8962657747579</v>
      </c>
      <c r="Y67" s="17">
        <f t="shared" si="27"/>
        <v>2071.0240236900841</v>
      </c>
      <c r="Z67" s="17">
        <f t="shared" si="28"/>
        <v>356.33204576110006</v>
      </c>
      <c r="AA67" s="17">
        <f t="shared" si="29"/>
        <v>239.33066130260028</v>
      </c>
      <c r="AB67" s="17">
        <f t="shared" si="30"/>
        <v>395.92605960560502</v>
      </c>
      <c r="AC67" s="17">
        <f t="shared" si="31"/>
        <v>267.28347541536846</v>
      </c>
    </row>
    <row r="68" spans="1:29" x14ac:dyDescent="0.25">
      <c r="A68" s="33">
        <v>44749</v>
      </c>
      <c r="B68" s="23">
        <v>114466.5</v>
      </c>
      <c r="C68" s="23">
        <v>6435.31</v>
      </c>
      <c r="D68" s="23">
        <v>37.31</v>
      </c>
      <c r="E68" s="23">
        <v>1.669</v>
      </c>
      <c r="F68" s="23">
        <v>3.2080000000000002</v>
      </c>
      <c r="G68" s="23">
        <f t="shared" si="33"/>
        <v>60.757517121516258</v>
      </c>
      <c r="H68" s="23">
        <f t="shared" si="34"/>
        <v>46.328357564260855</v>
      </c>
      <c r="I68" s="23">
        <f t="shared" si="35"/>
        <v>50.796460176991154</v>
      </c>
      <c r="J68" s="23">
        <f t="shared" si="36"/>
        <v>49.910287081339717</v>
      </c>
      <c r="K68" s="23">
        <f t="shared" si="37"/>
        <v>59.772684926402086</v>
      </c>
      <c r="L68" s="41">
        <f t="shared" ref="L68:L93" si="39">Q68/$V68</f>
        <v>0.68802455467386991</v>
      </c>
      <c r="M68" s="41">
        <f t="shared" ref="M68:M93" si="40">R68/$V68</f>
        <v>9.5386768111707432E-2</v>
      </c>
      <c r="N68" s="41">
        <f t="shared" ref="N68:N93" si="41">S68/$V68</f>
        <v>5.2293135592789274E-2</v>
      </c>
      <c r="O68" s="41">
        <f t="shared" ref="O68:O93" si="42">T68/$V68</f>
        <v>0.10276170428906201</v>
      </c>
      <c r="P68" s="41">
        <f t="shared" ref="P68:P93" si="43">U68/$V68</f>
        <v>6.1533837332571409E-2</v>
      </c>
      <c r="Q68" s="47">
        <f t="shared" ref="Q68:Q93" si="44">Q67*(B68/B67)</f>
        <v>39.313687549216368</v>
      </c>
      <c r="R68" s="47">
        <f t="shared" ref="R68:R93" si="45">R67*(C68/C67)</f>
        <v>5.4503950075600995</v>
      </c>
      <c r="S68" s="47">
        <f t="shared" ref="S68:S93" si="46">S67*(D68/D67)</f>
        <v>2.9880270692347723</v>
      </c>
      <c r="T68" s="47">
        <f t="shared" ref="T68:T93" si="47">T67*(E68/E67)</f>
        <v>5.8717984801576177</v>
      </c>
      <c r="U68" s="47">
        <f t="shared" ref="U68:U93" si="48">U67*(F68/F67)</f>
        <v>3.5160402897883558</v>
      </c>
      <c r="V68" s="49">
        <f t="shared" si="38"/>
        <v>57.139948395957212</v>
      </c>
      <c r="W68" s="49"/>
      <c r="X68" s="17">
        <f t="shared" ref="X68:X93" si="49">SUM(Y68:AC68)</f>
        <v>3282.0623233666947</v>
      </c>
      <c r="Y68" s="17">
        <f t="shared" ref="Y68:Y93" si="50">Y67*(B68/B67)</f>
        <v>2043.7939706111488</v>
      </c>
      <c r="Z68" s="17">
        <f t="shared" ref="Z68:Z93" si="51">Z67*(C68/C67)</f>
        <v>345.44111015137617</v>
      </c>
      <c r="AA68" s="17">
        <f t="shared" ref="AA68:AA93" si="52">AA67*(D68/D67)</f>
        <v>227.84962932380753</v>
      </c>
      <c r="AB68" s="17">
        <f t="shared" ref="AB68:AB93" si="53">AB67*(E68/E67)</f>
        <v>381.52459207953513</v>
      </c>
      <c r="AC68" s="17">
        <f t="shared" ref="AC68:AC93" si="54">AC67*(F68/F67)</f>
        <v>283.45302120082715</v>
      </c>
    </row>
    <row r="69" spans="1:29" x14ac:dyDescent="0.25">
      <c r="A69" s="33">
        <v>44750</v>
      </c>
      <c r="B69" s="23">
        <v>114426.14</v>
      </c>
      <c r="C69" s="23">
        <v>6452.49</v>
      </c>
      <c r="D69" s="23">
        <v>38.450000000000003</v>
      </c>
      <c r="E69" s="23">
        <v>1.702</v>
      </c>
      <c r="F69" s="23">
        <v>3.125</v>
      </c>
      <c r="G69" s="23">
        <f t="shared" si="33"/>
        <v>60.736094492266432</v>
      </c>
      <c r="H69" s="23">
        <f t="shared" si="34"/>
        <v>46.452037881596617</v>
      </c>
      <c r="I69" s="23">
        <f t="shared" si="35"/>
        <v>52.348536419332881</v>
      </c>
      <c r="J69" s="23">
        <f t="shared" si="36"/>
        <v>50.897129186602875</v>
      </c>
      <c r="K69" s="23">
        <f t="shared" si="37"/>
        <v>58.226197130613002</v>
      </c>
      <c r="L69" s="41">
        <f t="shared" si="39"/>
        <v>0.68637513576880127</v>
      </c>
      <c r="M69" s="41">
        <f t="shared" si="40"/>
        <v>9.5445786844496672E-2</v>
      </c>
      <c r="N69" s="41">
        <f t="shared" si="41"/>
        <v>5.3780710993096295E-2</v>
      </c>
      <c r="O69" s="41">
        <f t="shared" si="42"/>
        <v>0.10457919102976371</v>
      </c>
      <c r="P69" s="41">
        <f t="shared" si="43"/>
        <v>5.9819175363842125E-2</v>
      </c>
      <c r="Q69" s="47">
        <f t="shared" si="44"/>
        <v>39.299825847937072</v>
      </c>
      <c r="R69" s="47">
        <f t="shared" si="45"/>
        <v>5.4649456331290116</v>
      </c>
      <c r="S69" s="47">
        <f t="shared" si="46"/>
        <v>3.0793256717254622</v>
      </c>
      <c r="T69" s="47">
        <f t="shared" si="47"/>
        <v>5.9878975513650472</v>
      </c>
      <c r="U69" s="47">
        <f t="shared" si="48"/>
        <v>3.4250704194478212</v>
      </c>
      <c r="V69" s="49">
        <f t="shared" si="38"/>
        <v>57.257065123604413</v>
      </c>
      <c r="W69" s="49"/>
      <c r="X69" s="17">
        <f t="shared" si="49"/>
        <v>3289.4357027662309</v>
      </c>
      <c r="Y69" s="17">
        <f t="shared" si="50"/>
        <v>2043.0733447105238</v>
      </c>
      <c r="Z69" s="17">
        <f t="shared" si="51"/>
        <v>346.36331565078495</v>
      </c>
      <c r="AA69" s="17">
        <f t="shared" si="52"/>
        <v>234.81153169392655</v>
      </c>
      <c r="AB69" s="17">
        <f t="shared" si="53"/>
        <v>389.06821792652408</v>
      </c>
      <c r="AC69" s="17">
        <f t="shared" si="54"/>
        <v>276.11929278447155</v>
      </c>
    </row>
    <row r="70" spans="1:29" x14ac:dyDescent="0.25">
      <c r="A70" s="33">
        <v>44751</v>
      </c>
      <c r="B70" s="23">
        <v>110489.75</v>
      </c>
      <c r="C70" s="23">
        <v>6186.32</v>
      </c>
      <c r="D70" s="23">
        <v>36.35</v>
      </c>
      <c r="E70" s="23">
        <v>1.641</v>
      </c>
      <c r="F70" s="23">
        <v>3.0270000000000001</v>
      </c>
      <c r="G70" s="23">
        <f t="shared" si="33"/>
        <v>58.64670342307182</v>
      </c>
      <c r="H70" s="23">
        <f t="shared" si="34"/>
        <v>44.535856853351</v>
      </c>
      <c r="I70" s="23">
        <f t="shared" si="35"/>
        <v>49.48944860449285</v>
      </c>
      <c r="J70" s="23">
        <f t="shared" si="36"/>
        <v>49.072966507177036</v>
      </c>
      <c r="K70" s="23">
        <f t="shared" si="37"/>
        <v>56.400223588596987</v>
      </c>
      <c r="L70" s="41">
        <f t="shared" si="39"/>
        <v>0.68759247422313385</v>
      </c>
      <c r="M70" s="41">
        <f t="shared" si="40"/>
        <v>9.4936809489792537E-2</v>
      </c>
      <c r="N70" s="41">
        <f t="shared" si="41"/>
        <v>5.2748175132125014E-2</v>
      </c>
      <c r="O70" s="41">
        <f t="shared" si="42"/>
        <v>0.10460853796372614</v>
      </c>
      <c r="P70" s="41">
        <f t="shared" si="43"/>
        <v>6.0114003191222426E-2</v>
      </c>
      <c r="Q70" s="47">
        <f t="shared" si="44"/>
        <v>37.947866920811151</v>
      </c>
      <c r="R70" s="47">
        <f t="shared" si="45"/>
        <v>5.2395125709824679</v>
      </c>
      <c r="S70" s="47">
        <f t="shared" si="46"/>
        <v>2.9111440355584017</v>
      </c>
      <c r="T70" s="47">
        <f t="shared" si="47"/>
        <v>5.7732901773149488</v>
      </c>
      <c r="U70" s="47">
        <f t="shared" si="48"/>
        <v>3.3176602110939379</v>
      </c>
      <c r="V70" s="49">
        <f t="shared" si="38"/>
        <v>55.189473915760907</v>
      </c>
      <c r="W70" s="49"/>
      <c r="X70" s="17">
        <f t="shared" si="49"/>
        <v>3169.4359647070323</v>
      </c>
      <c r="Y70" s="17">
        <f t="shared" si="50"/>
        <v>1972.7892865103167</v>
      </c>
      <c r="Z70" s="17">
        <f t="shared" si="51"/>
        <v>332.0755718918997</v>
      </c>
      <c r="AA70" s="17">
        <f t="shared" si="52"/>
        <v>221.98697469633888</v>
      </c>
      <c r="AB70" s="17">
        <f t="shared" si="53"/>
        <v>375.12393984572623</v>
      </c>
      <c r="AC70" s="17">
        <f t="shared" si="54"/>
        <v>267.46019176275053</v>
      </c>
    </row>
    <row r="71" spans="1:29" x14ac:dyDescent="0.25">
      <c r="A71" s="33">
        <v>44752</v>
      </c>
      <c r="B71" s="23">
        <v>107799.72</v>
      </c>
      <c r="C71" s="23">
        <v>5920.36</v>
      </c>
      <c r="D71" s="23">
        <v>35.28</v>
      </c>
      <c r="E71" s="23">
        <v>1.611</v>
      </c>
      <c r="F71" s="23">
        <v>3.048</v>
      </c>
      <c r="G71" s="23">
        <f t="shared" si="33"/>
        <v>57.218866075180586</v>
      </c>
      <c r="H71" s="23">
        <f t="shared" si="34"/>
        <v>42.621187633408084</v>
      </c>
      <c r="I71" s="23">
        <f t="shared" si="35"/>
        <v>48.032675289312458</v>
      </c>
      <c r="J71" s="23">
        <f t="shared" si="36"/>
        <v>48.175837320574168</v>
      </c>
      <c r="K71" s="23">
        <f t="shared" si="37"/>
        <v>56.791503633314697</v>
      </c>
      <c r="L71" s="41">
        <f t="shared" si="39"/>
        <v>0.68725685310636553</v>
      </c>
      <c r="M71" s="41">
        <f t="shared" si="40"/>
        <v>9.3077067051483761E-2</v>
      </c>
      <c r="N71" s="41">
        <f t="shared" si="41"/>
        <v>5.2447395143221547E-2</v>
      </c>
      <c r="O71" s="41">
        <f t="shared" si="42"/>
        <v>0.10520743061213249</v>
      </c>
      <c r="P71" s="41">
        <f t="shared" si="43"/>
        <v>6.2011254086796731E-2</v>
      </c>
      <c r="Q71" s="47">
        <f t="shared" si="44"/>
        <v>37.023972166293291</v>
      </c>
      <c r="R71" s="47">
        <f t="shared" si="45"/>
        <v>5.0142573686362431</v>
      </c>
      <c r="S71" s="47">
        <f t="shared" si="46"/>
        <v>2.8254514876066139</v>
      </c>
      <c r="T71" s="47">
        <f t="shared" si="47"/>
        <v>5.6677455671263761</v>
      </c>
      <c r="U71" s="47">
        <f t="shared" si="48"/>
        <v>3.3406766843126272</v>
      </c>
      <c r="V71" s="49">
        <f t="shared" si="38"/>
        <v>53.872103273975149</v>
      </c>
      <c r="W71" s="49"/>
      <c r="X71" s="17">
        <f t="shared" si="49"/>
        <v>3095.5923973181793</v>
      </c>
      <c r="Y71" s="17">
        <f t="shared" si="50"/>
        <v>1924.7589274553695</v>
      </c>
      <c r="Z71" s="17">
        <f t="shared" si="51"/>
        <v>317.79910072642986</v>
      </c>
      <c r="AA71" s="17">
        <f t="shared" si="52"/>
        <v>215.45255755947278</v>
      </c>
      <c r="AB71" s="17">
        <f t="shared" si="53"/>
        <v>368.26609816664529</v>
      </c>
      <c r="AC71" s="17">
        <f t="shared" si="54"/>
        <v>269.31571341026216</v>
      </c>
    </row>
    <row r="72" spans="1:29" x14ac:dyDescent="0.25">
      <c r="A72" s="33">
        <v>44753</v>
      </c>
      <c r="B72" s="23">
        <v>105625.04</v>
      </c>
      <c r="C72" s="23">
        <v>5673.12</v>
      </c>
      <c r="D72" s="23">
        <v>34.340000000000003</v>
      </c>
      <c r="E72" s="23">
        <v>1.5980000000000001</v>
      </c>
      <c r="F72" s="23">
        <v>2.9289999999999998</v>
      </c>
      <c r="G72" s="23">
        <f t="shared" si="33"/>
        <v>56.064570649586024</v>
      </c>
      <c r="H72" s="23">
        <f t="shared" si="34"/>
        <v>40.841285325020785</v>
      </c>
      <c r="I72" s="23">
        <f t="shared" si="35"/>
        <v>46.752893124574548</v>
      </c>
      <c r="J72" s="23">
        <f t="shared" si="36"/>
        <v>47.78708133971292</v>
      </c>
      <c r="K72" s="23">
        <f t="shared" si="37"/>
        <v>54.57425004658095</v>
      </c>
      <c r="L72" s="41">
        <f t="shared" si="39"/>
        <v>0.68883536727443684</v>
      </c>
      <c r="M72" s="41">
        <f t="shared" si="40"/>
        <v>9.1235456321691374E-2</v>
      </c>
      <c r="N72" s="41">
        <f t="shared" si="41"/>
        <v>5.2220706383677637E-2</v>
      </c>
      <c r="O72" s="41">
        <f t="shared" si="42"/>
        <v>0.10675168858212904</v>
      </c>
      <c r="P72" s="41">
        <f t="shared" si="43"/>
        <v>6.0956781438065134E-2</v>
      </c>
      <c r="Q72" s="47">
        <f t="shared" si="44"/>
        <v>36.277075126202696</v>
      </c>
      <c r="R72" s="47">
        <f t="shared" si="45"/>
        <v>4.8048570970612676</v>
      </c>
      <c r="S72" s="47">
        <f t="shared" si="46"/>
        <v>2.7501701837985015</v>
      </c>
      <c r="T72" s="47">
        <f t="shared" si="47"/>
        <v>5.6220095693779948</v>
      </c>
      <c r="U72" s="47">
        <f t="shared" si="48"/>
        <v>3.2102500027400538</v>
      </c>
      <c r="V72" s="49">
        <f t="shared" si="38"/>
        <v>52.664361979180512</v>
      </c>
      <c r="W72" s="49"/>
      <c r="X72" s="17">
        <f t="shared" si="49"/>
        <v>3024.2651182265195</v>
      </c>
      <c r="Y72" s="17">
        <f t="shared" si="50"/>
        <v>1885.9301183976218</v>
      </c>
      <c r="Z72" s="17">
        <f t="shared" si="51"/>
        <v>304.52750074541478</v>
      </c>
      <c r="AA72" s="17">
        <f t="shared" si="52"/>
        <v>209.71204157007642</v>
      </c>
      <c r="AB72" s="17">
        <f t="shared" si="53"/>
        <v>365.29436677237692</v>
      </c>
      <c r="AC72" s="17">
        <f t="shared" si="54"/>
        <v>258.80109074102944</v>
      </c>
    </row>
    <row r="73" spans="1:29" x14ac:dyDescent="0.25">
      <c r="A73" s="33">
        <v>44754</v>
      </c>
      <c r="B73" s="23">
        <v>109672.13</v>
      </c>
      <c r="C73" s="23">
        <v>6042.93</v>
      </c>
      <c r="D73" s="23">
        <v>35.06</v>
      </c>
      <c r="E73" s="23">
        <v>1.6819999999999999</v>
      </c>
      <c r="F73" s="23">
        <v>3.4689999999999999</v>
      </c>
      <c r="G73" s="23">
        <f t="shared" si="33"/>
        <v>58.21272002051392</v>
      </c>
      <c r="H73" s="23">
        <f t="shared" si="34"/>
        <v>43.503579746088199</v>
      </c>
      <c r="I73" s="23">
        <f t="shared" si="35"/>
        <v>47.733151803948267</v>
      </c>
      <c r="J73" s="23">
        <f t="shared" si="36"/>
        <v>50.299043062200951</v>
      </c>
      <c r="K73" s="23">
        <f t="shared" si="37"/>
        <v>64.635736910750879</v>
      </c>
      <c r="L73" s="41">
        <f t="shared" si="39"/>
        <v>0.68098516354451022</v>
      </c>
      <c r="M73" s="41">
        <f t="shared" si="40"/>
        <v>9.2529893678100508E-2</v>
      </c>
      <c r="N73" s="41">
        <f t="shared" si="41"/>
        <v>5.0762988782976116E-2</v>
      </c>
      <c r="O73" s="41">
        <f t="shared" si="42"/>
        <v>0.10698349730803836</v>
      </c>
      <c r="P73" s="41">
        <f t="shared" si="43"/>
        <v>6.8738456686374613E-2</v>
      </c>
      <c r="Q73" s="47">
        <f t="shared" si="44"/>
        <v>37.667054130920747</v>
      </c>
      <c r="R73" s="47">
        <f t="shared" si="45"/>
        <v>5.1180682054221389</v>
      </c>
      <c r="S73" s="47">
        <f t="shared" si="46"/>
        <v>2.8078324590557791</v>
      </c>
      <c r="T73" s="47">
        <f t="shared" si="47"/>
        <v>5.9175344779059991</v>
      </c>
      <c r="U73" s="47">
        <f t="shared" si="48"/>
        <v>3.8021021712206378</v>
      </c>
      <c r="V73" s="49">
        <f t="shared" si="38"/>
        <v>55.31259144452531</v>
      </c>
      <c r="W73" s="49"/>
      <c r="X73" s="17">
        <f t="shared" si="49"/>
        <v>3187.6891181867231</v>
      </c>
      <c r="Y73" s="17">
        <f t="shared" si="50"/>
        <v>1958.190719888195</v>
      </c>
      <c r="Z73" s="17">
        <f t="shared" si="51"/>
        <v>324.37853774986064</v>
      </c>
      <c r="AA73" s="17">
        <f t="shared" si="52"/>
        <v>214.10903254067787</v>
      </c>
      <c r="AB73" s="17">
        <f t="shared" si="53"/>
        <v>384.4963234738035</v>
      </c>
      <c r="AC73" s="17">
        <f t="shared" si="54"/>
        <v>306.51450453418613</v>
      </c>
    </row>
    <row r="74" spans="1:29" x14ac:dyDescent="0.25">
      <c r="A74" s="33">
        <v>44755</v>
      </c>
      <c r="B74" s="23">
        <v>111991.22</v>
      </c>
      <c r="C74" s="23">
        <v>6491.01</v>
      </c>
      <c r="D74" s="23">
        <v>36.56</v>
      </c>
      <c r="E74" s="23">
        <v>1.788</v>
      </c>
      <c r="F74" s="23">
        <v>3.8559999999999999</v>
      </c>
      <c r="G74" s="23">
        <f t="shared" si="33"/>
        <v>59.443666632678507</v>
      </c>
      <c r="H74" s="23">
        <f t="shared" si="34"/>
        <v>46.729346718836055</v>
      </c>
      <c r="I74" s="23">
        <f t="shared" si="35"/>
        <v>49.775357385976854</v>
      </c>
      <c r="J74" s="23">
        <f t="shared" si="36"/>
        <v>53.4688995215311</v>
      </c>
      <c r="K74" s="23">
        <f t="shared" si="37"/>
        <v>71.846469163405999</v>
      </c>
      <c r="L74" s="41">
        <f t="shared" si="39"/>
        <v>0.6700289334618782</v>
      </c>
      <c r="M74" s="41">
        <f t="shared" si="40"/>
        <v>9.5766802471892287E-2</v>
      </c>
      <c r="N74" s="41">
        <f t="shared" si="41"/>
        <v>5.1004637914499641E-2</v>
      </c>
      <c r="O74" s="41">
        <f t="shared" si="42"/>
        <v>0.10957879573360051</v>
      </c>
      <c r="P74" s="41">
        <f t="shared" si="43"/>
        <v>7.3620830418129377E-2</v>
      </c>
      <c r="Q74" s="47">
        <f t="shared" si="44"/>
        <v>38.463548997615476</v>
      </c>
      <c r="R74" s="47">
        <f t="shared" si="45"/>
        <v>5.4975702022160045</v>
      </c>
      <c r="S74" s="47">
        <f t="shared" si="46"/>
        <v>2.9279621991751079</v>
      </c>
      <c r="T74" s="47">
        <f t="shared" si="47"/>
        <v>6.2904587672389587</v>
      </c>
      <c r="U74" s="47">
        <f t="shared" si="48"/>
        <v>4.2262628919650558</v>
      </c>
      <c r="V74" s="49">
        <f t="shared" si="38"/>
        <v>57.405803058210601</v>
      </c>
      <c r="W74" s="49"/>
      <c r="X74" s="17">
        <f t="shared" si="49"/>
        <v>3320.7349062790822</v>
      </c>
      <c r="Y74" s="17">
        <f t="shared" si="50"/>
        <v>1999.5979626998876</v>
      </c>
      <c r="Z74" s="17">
        <f t="shared" si="51"/>
        <v>348.43103135725931</v>
      </c>
      <c r="AA74" s="17">
        <f t="shared" si="52"/>
        <v>223.26943039609765</v>
      </c>
      <c r="AB74" s="17">
        <f t="shared" si="53"/>
        <v>408.72736407322282</v>
      </c>
      <c r="AC74" s="17">
        <f t="shared" si="54"/>
        <v>340.7091177526151</v>
      </c>
    </row>
    <row r="75" spans="1:29" x14ac:dyDescent="0.25">
      <c r="A75" s="33">
        <v>44756</v>
      </c>
      <c r="B75" s="23">
        <v>113063.35</v>
      </c>
      <c r="C75" s="23">
        <v>6685.44</v>
      </c>
      <c r="D75" s="23">
        <v>36.89</v>
      </c>
      <c r="E75" s="23">
        <v>1.778</v>
      </c>
      <c r="F75" s="23">
        <v>3.8250000000000002</v>
      </c>
      <c r="G75" s="23">
        <f t="shared" si="33"/>
        <v>60.012741050359587</v>
      </c>
      <c r="H75" s="23">
        <f t="shared" si="34"/>
        <v>48.129065234528262</v>
      </c>
      <c r="I75" s="23">
        <f t="shared" si="35"/>
        <v>50.224642614023139</v>
      </c>
      <c r="J75" s="23">
        <f t="shared" si="36"/>
        <v>53.169856459330148</v>
      </c>
      <c r="K75" s="23">
        <f t="shared" si="37"/>
        <v>71.268865287870327</v>
      </c>
      <c r="L75" s="41">
        <f t="shared" si="39"/>
        <v>0.67071634025808902</v>
      </c>
      <c r="M75" s="41">
        <f t="shared" si="40"/>
        <v>9.7800294128926948E-2</v>
      </c>
      <c r="N75" s="41">
        <f t="shared" si="41"/>
        <v>5.1029297953700911E-2</v>
      </c>
      <c r="O75" s="41">
        <f t="shared" si="42"/>
        <v>0.10804339488365484</v>
      </c>
      <c r="P75" s="41">
        <f t="shared" si="43"/>
        <v>7.2410672775628293E-2</v>
      </c>
      <c r="Q75" s="47">
        <f t="shared" si="44"/>
        <v>38.831773620820883</v>
      </c>
      <c r="R75" s="47">
        <f t="shared" si="45"/>
        <v>5.6622429687680285</v>
      </c>
      <c r="S75" s="47">
        <f t="shared" si="46"/>
        <v>2.95439074200136</v>
      </c>
      <c r="T75" s="47">
        <f t="shared" si="47"/>
        <v>6.2552772305094342</v>
      </c>
      <c r="U75" s="47">
        <f t="shared" si="48"/>
        <v>4.1922861934041338</v>
      </c>
      <c r="V75" s="49">
        <f t="shared" si="38"/>
        <v>57.895970755503839</v>
      </c>
      <c r="W75" s="49"/>
      <c r="X75" s="17">
        <f t="shared" si="49"/>
        <v>3347.3047850232952</v>
      </c>
      <c r="Y75" s="17">
        <f t="shared" si="50"/>
        <v>2018.7407933945567</v>
      </c>
      <c r="Z75" s="17">
        <f t="shared" si="51"/>
        <v>358.86784248939307</v>
      </c>
      <c r="AA75" s="17">
        <f t="shared" si="52"/>
        <v>225.28471792428999</v>
      </c>
      <c r="AB75" s="17">
        <f t="shared" si="53"/>
        <v>406.44141684686252</v>
      </c>
      <c r="AC75" s="17">
        <f t="shared" si="54"/>
        <v>337.97001436819318</v>
      </c>
    </row>
    <row r="76" spans="1:29" x14ac:dyDescent="0.25">
      <c r="A76" s="33">
        <v>44757</v>
      </c>
      <c r="B76" s="23">
        <v>114981.34</v>
      </c>
      <c r="C76" s="23">
        <v>7355.36</v>
      </c>
      <c r="D76" s="23">
        <v>39.049999999999997</v>
      </c>
      <c r="E76" s="23">
        <v>1.8460000000000001</v>
      </c>
      <c r="F76" s="23">
        <v>3.948</v>
      </c>
      <c r="G76" s="23">
        <f t="shared" si="33"/>
        <v>61.030788341609835</v>
      </c>
      <c r="H76" s="23">
        <f t="shared" si="34"/>
        <v>52.951877701907399</v>
      </c>
      <c r="I76" s="23">
        <f t="shared" si="35"/>
        <v>53.165418652144311</v>
      </c>
      <c r="J76" s="23">
        <f t="shared" si="36"/>
        <v>55.203349282296656</v>
      </c>
      <c r="K76" s="23">
        <f t="shared" si="37"/>
        <v>73.56064840693125</v>
      </c>
      <c r="L76" s="41">
        <f t="shared" si="39"/>
        <v>0.66182481248816716</v>
      </c>
      <c r="M76" s="41">
        <f t="shared" si="40"/>
        <v>0.10440294297126153</v>
      </c>
      <c r="N76" s="41">
        <f t="shared" si="41"/>
        <v>5.2411986245608867E-2</v>
      </c>
      <c r="O76" s="41">
        <f t="shared" si="42"/>
        <v>0.10884207278516679</v>
      </c>
      <c r="P76" s="41">
        <f t="shared" si="43"/>
        <v>7.2518185509795621E-2</v>
      </c>
      <c r="Q76" s="47">
        <f t="shared" si="44"/>
        <v>39.49051010339457</v>
      </c>
      <c r="R76" s="47">
        <f t="shared" si="45"/>
        <v>6.2296326708126326</v>
      </c>
      <c r="S76" s="47">
        <f t="shared" si="46"/>
        <v>3.1273775677731934</v>
      </c>
      <c r="T76" s="47">
        <f t="shared" si="47"/>
        <v>6.4945116802701994</v>
      </c>
      <c r="U76" s="47">
        <f t="shared" si="48"/>
        <v>4.3270969651135998</v>
      </c>
      <c r="V76" s="49">
        <f t="shared" si="38"/>
        <v>59.669128987364196</v>
      </c>
      <c r="W76" s="49"/>
      <c r="X76" s="17">
        <f t="shared" si="49"/>
        <v>3457.1145222014575</v>
      </c>
      <c r="Y76" s="17">
        <f t="shared" si="50"/>
        <v>2052.9864145823494</v>
      </c>
      <c r="Z76" s="17">
        <f t="shared" si="51"/>
        <v>394.82848906471111</v>
      </c>
      <c r="AA76" s="17">
        <f t="shared" si="52"/>
        <v>238.47569083609443</v>
      </c>
      <c r="AB76" s="17">
        <f t="shared" si="53"/>
        <v>421.98585798611259</v>
      </c>
      <c r="AC76" s="17">
        <f t="shared" si="54"/>
        <v>348.83806973218992</v>
      </c>
    </row>
    <row r="77" spans="1:29" x14ac:dyDescent="0.25">
      <c r="A77" s="33">
        <v>44758</v>
      </c>
      <c r="B77" s="23">
        <v>112820.76</v>
      </c>
      <c r="C77" s="23">
        <v>7261.14</v>
      </c>
      <c r="D77" s="23">
        <v>37.520000000000003</v>
      </c>
      <c r="E77" s="23">
        <v>1.829</v>
      </c>
      <c r="F77" s="23">
        <v>4.0860000000000003</v>
      </c>
      <c r="G77" s="23">
        <f t="shared" si="33"/>
        <v>59.883977035748238</v>
      </c>
      <c r="H77" s="23">
        <f t="shared" si="34"/>
        <v>52.273579710092768</v>
      </c>
      <c r="I77" s="23">
        <f t="shared" si="35"/>
        <v>51.082368958475158</v>
      </c>
      <c r="J77" s="23">
        <f t="shared" si="36"/>
        <v>54.694976076555022</v>
      </c>
      <c r="K77" s="23">
        <f t="shared" si="37"/>
        <v>76.131917272219113</v>
      </c>
      <c r="L77" s="41">
        <f t="shared" si="39"/>
        <v>0.65880600248674093</v>
      </c>
      <c r="M77" s="41">
        <f t="shared" si="40"/>
        <v>0.10456021426511618</v>
      </c>
      <c r="N77" s="41">
        <f t="shared" si="41"/>
        <v>5.1088747633985243E-2</v>
      </c>
      <c r="O77" s="41">
        <f t="shared" si="42"/>
        <v>0.10940361171947476</v>
      </c>
      <c r="P77" s="41">
        <f t="shared" si="43"/>
        <v>7.6141423894682814E-2</v>
      </c>
      <c r="Q77" s="47">
        <f t="shared" si="44"/>
        <v>38.748455729013543</v>
      </c>
      <c r="R77" s="47">
        <f t="shared" si="45"/>
        <v>6.1498329070697348</v>
      </c>
      <c r="S77" s="47">
        <f t="shared" si="46"/>
        <v>3.0048452328514785</v>
      </c>
      <c r="T77" s="47">
        <f t="shared" si="47"/>
        <v>6.4347030678300072</v>
      </c>
      <c r="U77" s="47">
        <f t="shared" si="48"/>
        <v>4.4783480748364157</v>
      </c>
      <c r="V77" s="49">
        <f t="shared" si="38"/>
        <v>58.816185011601185</v>
      </c>
      <c r="W77" s="49"/>
      <c r="X77" s="17">
        <f t="shared" si="49"/>
        <v>3412.4435429398168</v>
      </c>
      <c r="Y77" s="17">
        <f t="shared" si="50"/>
        <v>2014.4093603610443</v>
      </c>
      <c r="Z77" s="17">
        <f t="shared" si="51"/>
        <v>389.77085215235377</v>
      </c>
      <c r="AA77" s="17">
        <f t="shared" si="52"/>
        <v>229.1320850235663</v>
      </c>
      <c r="AB77" s="17">
        <f t="shared" si="53"/>
        <v>418.09974770130003</v>
      </c>
      <c r="AC77" s="17">
        <f t="shared" si="54"/>
        <v>361.03149770155221</v>
      </c>
    </row>
    <row r="78" spans="1:29" x14ac:dyDescent="0.25">
      <c r="A78" s="33">
        <v>44759</v>
      </c>
      <c r="B78" s="23">
        <v>122059.53</v>
      </c>
      <c r="C78" s="23">
        <v>8600.31</v>
      </c>
      <c r="D78" s="23">
        <v>41.61</v>
      </c>
      <c r="E78" s="23">
        <v>1.954</v>
      </c>
      <c r="F78" s="23">
        <v>5.2210000000000001</v>
      </c>
      <c r="G78" s="23">
        <f t="shared" si="33"/>
        <v>64.787811139671675</v>
      </c>
      <c r="H78" s="23">
        <f t="shared" si="34"/>
        <v>61.914381256456672</v>
      </c>
      <c r="I78" s="23">
        <f t="shared" si="35"/>
        <v>56.650782845473117</v>
      </c>
      <c r="J78" s="23">
        <f t="shared" si="36"/>
        <v>58.433014354066991</v>
      </c>
      <c r="K78" s="23">
        <f t="shared" si="37"/>
        <v>97.279672070057771</v>
      </c>
      <c r="L78" s="41">
        <f t="shared" si="39"/>
        <v>0.64361203511672804</v>
      </c>
      <c r="M78" s="41">
        <f t="shared" si="40"/>
        <v>0.11183035322255482</v>
      </c>
      <c r="N78" s="41">
        <f t="shared" si="41"/>
        <v>5.1161595475710565E-2</v>
      </c>
      <c r="O78" s="41">
        <f t="shared" si="42"/>
        <v>0.10554227471008573</v>
      </c>
      <c r="P78" s="41">
        <f t="shared" si="43"/>
        <v>8.785374147492081E-2</v>
      </c>
      <c r="Q78" s="47">
        <f t="shared" si="44"/>
        <v>41.921524855081636</v>
      </c>
      <c r="R78" s="47">
        <f t="shared" si="45"/>
        <v>7.2840448537007827</v>
      </c>
      <c r="S78" s="47">
        <f t="shared" si="46"/>
        <v>3.3323989909101814</v>
      </c>
      <c r="T78" s="47">
        <f t="shared" si="47"/>
        <v>6.8744722769490618</v>
      </c>
      <c r="U78" s="47">
        <f t="shared" si="48"/>
        <v>5.7223336511798637</v>
      </c>
      <c r="V78" s="49">
        <f t="shared" si="38"/>
        <v>65.134774627821528</v>
      </c>
      <c r="W78" s="49"/>
      <c r="X78" s="17">
        <f t="shared" si="49"/>
        <v>3803.1248936699444</v>
      </c>
      <c r="Y78" s="17">
        <f t="shared" si="50"/>
        <v>2179.3671639268314</v>
      </c>
      <c r="Z78" s="17">
        <f t="shared" si="51"/>
        <v>461.65618036209315</v>
      </c>
      <c r="AA78" s="17">
        <f t="shared" si="52"/>
        <v>254.10943650934416</v>
      </c>
      <c r="AB78" s="17">
        <f t="shared" si="53"/>
        <v>446.67408803080383</v>
      </c>
      <c r="AC78" s="17">
        <f t="shared" si="54"/>
        <v>461.31802484087223</v>
      </c>
    </row>
    <row r="79" spans="1:29" x14ac:dyDescent="0.25">
      <c r="A79" s="33">
        <v>44760</v>
      </c>
      <c r="B79" s="23">
        <v>127041.86</v>
      </c>
      <c r="C79" s="23">
        <v>8374.6</v>
      </c>
      <c r="D79" s="23">
        <v>42.3</v>
      </c>
      <c r="E79" s="23">
        <v>2.0129999999999999</v>
      </c>
      <c r="F79" s="23">
        <v>5.0389999999999997</v>
      </c>
      <c r="G79" s="23">
        <f t="shared" si="33"/>
        <v>67.43237527223485</v>
      </c>
      <c r="H79" s="23">
        <f t="shared" si="34"/>
        <v>60.289475294532657</v>
      </c>
      <c r="I79" s="23">
        <f t="shared" si="35"/>
        <v>57.590197413206255</v>
      </c>
      <c r="J79" s="23">
        <f t="shared" si="36"/>
        <v>60.19736842105263</v>
      </c>
      <c r="K79" s="23">
        <f t="shared" si="37"/>
        <v>93.888578349170842</v>
      </c>
      <c r="L79" s="41">
        <f t="shared" si="39"/>
        <v>0.65398563699606838</v>
      </c>
      <c r="M79" s="41">
        <f t="shared" si="40"/>
        <v>0.10631108909407379</v>
      </c>
      <c r="N79" s="41">
        <f t="shared" si="41"/>
        <v>5.0775666716541192E-2</v>
      </c>
      <c r="O79" s="41">
        <f t="shared" si="42"/>
        <v>0.10614867298438187</v>
      </c>
      <c r="P79" s="41">
        <f t="shared" si="43"/>
        <v>8.2778934208934701E-2</v>
      </c>
      <c r="Q79" s="47">
        <f t="shared" si="44"/>
        <v>43.632713411446055</v>
      </c>
      <c r="R79" s="47">
        <f t="shared" si="45"/>
        <v>7.092879446415604</v>
      </c>
      <c r="S79" s="47">
        <f t="shared" si="46"/>
        <v>3.3876586713650729</v>
      </c>
      <c r="T79" s="47">
        <f t="shared" si="47"/>
        <v>7.0820433436532548</v>
      </c>
      <c r="U79" s="47">
        <f t="shared" si="48"/>
        <v>5.5228575499512225</v>
      </c>
      <c r="V79" s="49">
        <f t="shared" si="38"/>
        <v>66.71815242283121</v>
      </c>
      <c r="W79" s="49"/>
      <c r="X79" s="17">
        <f t="shared" si="49"/>
        <v>3881.5879546237366</v>
      </c>
      <c r="Y79" s="17">
        <f t="shared" si="50"/>
        <v>2268.3264316042309</v>
      </c>
      <c r="Z79" s="17">
        <f t="shared" si="51"/>
        <v>449.54028960123367</v>
      </c>
      <c r="AA79" s="17">
        <f t="shared" si="52"/>
        <v>258.32321952283729</v>
      </c>
      <c r="AB79" s="17">
        <f t="shared" si="53"/>
        <v>460.1611766663296</v>
      </c>
      <c r="AC79" s="17">
        <f t="shared" si="54"/>
        <v>445.23683722910459</v>
      </c>
    </row>
    <row r="80" spans="1:29" x14ac:dyDescent="0.25">
      <c r="A80" s="33">
        <v>44761</v>
      </c>
      <c r="B80" s="23">
        <v>127346.65</v>
      </c>
      <c r="C80" s="23">
        <v>8342.48</v>
      </c>
      <c r="D80" s="23">
        <v>40.96</v>
      </c>
      <c r="E80" s="23">
        <v>1.895</v>
      </c>
      <c r="F80" s="23">
        <v>4.5629999999999997</v>
      </c>
      <c r="G80" s="23">
        <f t="shared" si="33"/>
        <v>67.594154339852594</v>
      </c>
      <c r="H80" s="23">
        <f t="shared" si="34"/>
        <v>60.058240615090007</v>
      </c>
      <c r="I80" s="23">
        <f t="shared" si="35"/>
        <v>55.765827093260725</v>
      </c>
      <c r="J80" s="23">
        <f t="shared" si="36"/>
        <v>56.668660287081337</v>
      </c>
      <c r="K80" s="23">
        <f t="shared" si="37"/>
        <v>85.019564002235882</v>
      </c>
      <c r="L80" s="41">
        <f t="shared" si="39"/>
        <v>0.6651927002169824</v>
      </c>
      <c r="M80" s="41">
        <f t="shared" si="40"/>
        <v>0.10746035023348656</v>
      </c>
      <c r="N80" s="41">
        <f t="shared" si="41"/>
        <v>4.9890033816576446E-2</v>
      </c>
      <c r="O80" s="41">
        <f t="shared" si="42"/>
        <v>0.10139547911069141</v>
      </c>
      <c r="P80" s="41">
        <f t="shared" si="43"/>
        <v>7.6061436622263084E-2</v>
      </c>
      <c r="Q80" s="47">
        <f t="shared" si="44"/>
        <v>43.73739398461047</v>
      </c>
      <c r="R80" s="47">
        <f t="shared" si="45"/>
        <v>7.0656753664811749</v>
      </c>
      <c r="S80" s="47">
        <f t="shared" si="46"/>
        <v>3.280342770191806</v>
      </c>
      <c r="T80" s="47">
        <f t="shared" si="47"/>
        <v>6.666901210244867</v>
      </c>
      <c r="U80" s="47">
        <f t="shared" si="48"/>
        <v>5.0011508236609306</v>
      </c>
      <c r="V80" s="49">
        <f t="shared" si="38"/>
        <v>65.751464155189254</v>
      </c>
      <c r="W80" s="49"/>
      <c r="X80" s="17">
        <f t="shared" si="49"/>
        <v>3808.089839028853</v>
      </c>
      <c r="Y80" s="17">
        <f t="shared" si="50"/>
        <v>2273.7684427105592</v>
      </c>
      <c r="Z80" s="17">
        <f t="shared" si="51"/>
        <v>447.81611959884646</v>
      </c>
      <c r="AA80" s="17">
        <f t="shared" si="52"/>
        <v>250.13993077199567</v>
      </c>
      <c r="AB80" s="17">
        <f t="shared" si="53"/>
        <v>433.18699939527801</v>
      </c>
      <c r="AC80" s="17">
        <f t="shared" si="54"/>
        <v>403.17834655217388</v>
      </c>
    </row>
    <row r="81" spans="1:29" x14ac:dyDescent="0.25">
      <c r="A81" s="33">
        <v>44762</v>
      </c>
      <c r="B81" s="23">
        <v>127465.5</v>
      </c>
      <c r="C81" s="23">
        <v>8672.75</v>
      </c>
      <c r="D81" s="23">
        <v>41.44</v>
      </c>
      <c r="E81" s="23">
        <v>1.9259999999999999</v>
      </c>
      <c r="F81" s="23">
        <v>4.9870000000000001</v>
      </c>
      <c r="G81" s="23">
        <f t="shared" si="33"/>
        <v>67.657238568949253</v>
      </c>
      <c r="H81" s="23">
        <f t="shared" si="34"/>
        <v>62.435883130019107</v>
      </c>
      <c r="I81" s="23">
        <f t="shared" si="35"/>
        <v>56.419332879509867</v>
      </c>
      <c r="J81" s="23">
        <f t="shared" si="36"/>
        <v>57.595693779904309</v>
      </c>
      <c r="K81" s="23">
        <f t="shared" si="37"/>
        <v>92.919694428917467</v>
      </c>
      <c r="L81" s="41">
        <f t="shared" si="39"/>
        <v>0.65650030346895782</v>
      </c>
      <c r="M81" s="41">
        <f t="shared" si="40"/>
        <v>0.1101519608630253</v>
      </c>
      <c r="N81" s="41">
        <f t="shared" si="41"/>
        <v>4.9768657346609596E-2</v>
      </c>
      <c r="O81" s="41">
        <f t="shared" si="42"/>
        <v>0.10161269912545677</v>
      </c>
      <c r="P81" s="41">
        <f t="shared" si="43"/>
        <v>8.1966379195950442E-2</v>
      </c>
      <c r="Q81" s="47">
        <f t="shared" si="44"/>
        <v>43.778213191673011</v>
      </c>
      <c r="R81" s="47">
        <f t="shared" si="45"/>
        <v>7.3453980152963636</v>
      </c>
      <c r="S81" s="47">
        <f t="shared" si="46"/>
        <v>3.3187842870299913</v>
      </c>
      <c r="T81" s="47">
        <f t="shared" si="47"/>
        <v>6.7759639741063928</v>
      </c>
      <c r="U81" s="47">
        <f t="shared" si="48"/>
        <v>5.4658643781716121</v>
      </c>
      <c r="V81" s="49">
        <f t="shared" si="38"/>
        <v>66.684223846277376</v>
      </c>
      <c r="W81" s="49"/>
      <c r="X81" s="17">
        <f t="shared" si="49"/>
        <v>3875.422098247504</v>
      </c>
      <c r="Y81" s="17">
        <f t="shared" si="50"/>
        <v>2275.8905038673793</v>
      </c>
      <c r="Z81" s="17">
        <f t="shared" si="51"/>
        <v>465.54468830022915</v>
      </c>
      <c r="AA81" s="17">
        <f t="shared" si="52"/>
        <v>253.07125808572999</v>
      </c>
      <c r="AB81" s="17">
        <f t="shared" si="53"/>
        <v>440.27343579699493</v>
      </c>
      <c r="AC81" s="17">
        <f t="shared" si="54"/>
        <v>440.64221219717103</v>
      </c>
    </row>
    <row r="82" spans="1:29" x14ac:dyDescent="0.25">
      <c r="A82" s="33">
        <v>44763</v>
      </c>
      <c r="B82" s="23">
        <v>125317.05</v>
      </c>
      <c r="C82" s="23">
        <v>8482.7099999999991</v>
      </c>
      <c r="D82" s="23">
        <v>40.31</v>
      </c>
      <c r="E82" s="23">
        <v>1.867</v>
      </c>
      <c r="F82" s="23">
        <v>4.6989999999999998</v>
      </c>
      <c r="G82" s="23">
        <f t="shared" si="33"/>
        <v>66.516865729212554</v>
      </c>
      <c r="H82" s="23">
        <f t="shared" si="34"/>
        <v>61.067768606940632</v>
      </c>
      <c r="I82" s="23">
        <f t="shared" si="35"/>
        <v>54.880871341048334</v>
      </c>
      <c r="J82" s="23">
        <f t="shared" si="36"/>
        <v>55.831339712918663</v>
      </c>
      <c r="K82" s="23">
        <f t="shared" si="37"/>
        <v>87.553568101360156</v>
      </c>
      <c r="L82" s="41">
        <f t="shared" si="39"/>
        <v>0.66041476421428769</v>
      </c>
      <c r="M82" s="41">
        <f t="shared" si="40"/>
        <v>0.1102387698996998</v>
      </c>
      <c r="N82" s="41">
        <f t="shared" si="41"/>
        <v>4.953513027961895E-2</v>
      </c>
      <c r="O82" s="41">
        <f t="shared" si="42"/>
        <v>0.10078603414215627</v>
      </c>
      <c r="P82" s="41">
        <f t="shared" si="43"/>
        <v>7.902530146423728E-2</v>
      </c>
      <c r="Q82" s="47">
        <f t="shared" si="44"/>
        <v>43.040324883608086</v>
      </c>
      <c r="R82" s="47">
        <f t="shared" si="45"/>
        <v>7.1844433655224247</v>
      </c>
      <c r="S82" s="47">
        <f t="shared" si="46"/>
        <v>3.2282865494734305</v>
      </c>
      <c r="T82" s="47">
        <f t="shared" si="47"/>
        <v>6.5683929074021989</v>
      </c>
      <c r="U82" s="47">
        <f t="shared" si="48"/>
        <v>5.1502098883153007</v>
      </c>
      <c r="V82" s="49">
        <f t="shared" si="38"/>
        <v>65.171657594321445</v>
      </c>
      <c r="W82" s="49"/>
      <c r="X82" s="17">
        <f t="shared" si="49"/>
        <v>3781.0253886449887</v>
      </c>
      <c r="Y82" s="17">
        <f t="shared" si="50"/>
        <v>2237.5300302252263</v>
      </c>
      <c r="Z82" s="17">
        <f t="shared" si="51"/>
        <v>455.34352804949253</v>
      </c>
      <c r="AA82" s="17">
        <f t="shared" si="52"/>
        <v>246.17042503464714</v>
      </c>
      <c r="AB82" s="17">
        <f t="shared" si="53"/>
        <v>426.78634716146911</v>
      </c>
      <c r="AC82" s="17">
        <f t="shared" si="54"/>
        <v>415.1950581741541</v>
      </c>
    </row>
    <row r="83" spans="1:29" x14ac:dyDescent="0.25">
      <c r="A83" s="33">
        <v>44764</v>
      </c>
      <c r="B83" s="23">
        <v>123995.08</v>
      </c>
      <c r="C83" s="23">
        <v>8551.94</v>
      </c>
      <c r="D83" s="23">
        <v>40.47</v>
      </c>
      <c r="E83" s="23">
        <v>1.8480000000000001</v>
      </c>
      <c r="F83" s="23">
        <v>4.8179999999999996</v>
      </c>
      <c r="G83" s="23">
        <f t="shared" si="33"/>
        <v>65.815179079326953</v>
      </c>
      <c r="H83" s="23">
        <f t="shared" si="34"/>
        <v>61.566161410733123</v>
      </c>
      <c r="I83" s="23">
        <f t="shared" si="35"/>
        <v>55.098706603131376</v>
      </c>
      <c r="J83" s="23">
        <f t="shared" si="36"/>
        <v>55.26315789473685</v>
      </c>
      <c r="K83" s="23">
        <f t="shared" si="37"/>
        <v>89.770821688093903</v>
      </c>
      <c r="L83" s="41">
        <f t="shared" si="39"/>
        <v>0.65666227969992563</v>
      </c>
      <c r="M83" s="41">
        <f t="shared" si="40"/>
        <v>0.11168513920313287</v>
      </c>
      <c r="N83" s="41">
        <f t="shared" si="41"/>
        <v>4.9976371564156838E-2</v>
      </c>
      <c r="O83" s="41">
        <f t="shared" si="42"/>
        <v>0.10025106878276799</v>
      </c>
      <c r="P83" s="41">
        <f t="shared" si="43"/>
        <v>8.1425140750016736E-2</v>
      </c>
      <c r="Q83" s="47">
        <f t="shared" si="44"/>
        <v>42.586292345446815</v>
      </c>
      <c r="R83" s="47">
        <f t="shared" si="45"/>
        <v>7.2430778130274227</v>
      </c>
      <c r="S83" s="47">
        <f t="shared" si="46"/>
        <v>3.241100388419492</v>
      </c>
      <c r="T83" s="47">
        <f t="shared" si="47"/>
        <v>6.5015479876161031</v>
      </c>
      <c r="U83" s="47">
        <f t="shared" si="48"/>
        <v>5.2806365698878741</v>
      </c>
      <c r="V83" s="49">
        <f t="shared" si="38"/>
        <v>64.852655104397698</v>
      </c>
      <c r="W83" s="49"/>
      <c r="X83" s="17">
        <f t="shared" si="49"/>
        <v>3768.2863068476545</v>
      </c>
      <c r="Y83" s="17">
        <f t="shared" si="50"/>
        <v>2213.9263180882358</v>
      </c>
      <c r="Z83" s="17">
        <f t="shared" si="51"/>
        <v>459.05972634542235</v>
      </c>
      <c r="AA83" s="17">
        <f t="shared" si="52"/>
        <v>247.14753413922523</v>
      </c>
      <c r="AB83" s="17">
        <f t="shared" si="53"/>
        <v>422.44304743138457</v>
      </c>
      <c r="AC83" s="17">
        <f t="shared" si="54"/>
        <v>425.70968084338682</v>
      </c>
    </row>
    <row r="84" spans="1:29" x14ac:dyDescent="0.25">
      <c r="A84" s="33">
        <v>44765</v>
      </c>
      <c r="B84" s="23">
        <v>124414.23</v>
      </c>
      <c r="C84" s="23">
        <v>8802.31</v>
      </c>
      <c r="D84" s="23">
        <v>40.770000000000003</v>
      </c>
      <c r="E84" s="23">
        <v>1.8779999999999999</v>
      </c>
      <c r="F84" s="23">
        <v>4.8499999999999996</v>
      </c>
      <c r="G84" s="23">
        <f t="shared" si="33"/>
        <v>66.037659135076737</v>
      </c>
      <c r="H84" s="23">
        <f t="shared" si="34"/>
        <v>63.368596861917901</v>
      </c>
      <c r="I84" s="23">
        <f t="shared" si="35"/>
        <v>55.507147719537095</v>
      </c>
      <c r="J84" s="23">
        <f t="shared" si="36"/>
        <v>56.16028708133971</v>
      </c>
      <c r="K84" s="23">
        <f t="shared" si="37"/>
        <v>90.367057946711384</v>
      </c>
      <c r="L84" s="41">
        <f t="shared" si="39"/>
        <v>0.65363451530529382</v>
      </c>
      <c r="M84" s="41">
        <f t="shared" si="40"/>
        <v>0.11403934343995487</v>
      </c>
      <c r="N84" s="41">
        <f t="shared" si="41"/>
        <v>4.9945864321044225E-2</v>
      </c>
      <c r="O84" s="41">
        <f t="shared" si="42"/>
        <v>0.10106713077632014</v>
      </c>
      <c r="P84" s="41">
        <f t="shared" si="43"/>
        <v>8.1313146157386926E-2</v>
      </c>
      <c r="Q84" s="47">
        <f t="shared" si="44"/>
        <v>42.730250028579029</v>
      </c>
      <c r="R84" s="47">
        <f t="shared" si="45"/>
        <v>7.4551290425785739</v>
      </c>
      <c r="S84" s="47">
        <f t="shared" si="46"/>
        <v>3.2651263364433585</v>
      </c>
      <c r="T84" s="47">
        <f t="shared" si="47"/>
        <v>6.6070925978046757</v>
      </c>
      <c r="U84" s="47">
        <f t="shared" si="48"/>
        <v>5.3157092909830199</v>
      </c>
      <c r="V84" s="49">
        <f t="shared" si="38"/>
        <v>65.37330729638866</v>
      </c>
      <c r="W84" s="49"/>
      <c r="X84" s="17">
        <f t="shared" si="49"/>
        <v>3800.7272084823048</v>
      </c>
      <c r="Y84" s="17">
        <f t="shared" si="50"/>
        <v>2221.4102216126876</v>
      </c>
      <c r="Z84" s="17">
        <f t="shared" si="51"/>
        <v>472.49934164734253</v>
      </c>
      <c r="AA84" s="17">
        <f t="shared" si="52"/>
        <v>248.97961371030922</v>
      </c>
      <c r="AB84" s="17">
        <f t="shared" si="53"/>
        <v>429.30088911046545</v>
      </c>
      <c r="AC84" s="17">
        <f t="shared" si="54"/>
        <v>428.53714240149986</v>
      </c>
    </row>
    <row r="85" spans="1:29" x14ac:dyDescent="0.25">
      <c r="A85" s="33">
        <v>44766</v>
      </c>
      <c r="B85" s="23">
        <v>114999.71</v>
      </c>
      <c r="C85" s="23">
        <v>7772.83</v>
      </c>
      <c r="D85" s="23">
        <v>36.5</v>
      </c>
      <c r="E85" s="23">
        <v>1.681</v>
      </c>
      <c r="F85" s="23">
        <v>4.1520000000000001</v>
      </c>
      <c r="G85" s="23">
        <f t="shared" si="33"/>
        <v>61.040538928808033</v>
      </c>
      <c r="H85" s="23">
        <f t="shared" si="34"/>
        <v>55.957280616817783</v>
      </c>
      <c r="I85" s="23">
        <f t="shared" si="35"/>
        <v>49.693669162695706</v>
      </c>
      <c r="J85" s="23">
        <f t="shared" si="36"/>
        <v>50.269138755980869</v>
      </c>
      <c r="K85" s="23">
        <f t="shared" si="37"/>
        <v>77.361654555617662</v>
      </c>
      <c r="L85" s="41">
        <f t="shared" si="39"/>
        <v>0.66417054385201757</v>
      </c>
      <c r="M85" s="41">
        <f t="shared" si="40"/>
        <v>0.11070192233780847</v>
      </c>
      <c r="N85" s="41">
        <f t="shared" si="41"/>
        <v>4.9155218442442729E-2</v>
      </c>
      <c r="O85" s="41">
        <f t="shared" si="42"/>
        <v>9.9448905186443379E-2</v>
      </c>
      <c r="P85" s="41">
        <f t="shared" si="43"/>
        <v>7.6523410181287874E-2</v>
      </c>
      <c r="Q85" s="47">
        <f t="shared" si="44"/>
        <v>39.49681930687575</v>
      </c>
      <c r="R85" s="47">
        <f t="shared" si="45"/>
        <v>6.5832094843315012</v>
      </c>
      <c r="S85" s="47">
        <f t="shared" si="46"/>
        <v>2.9231570095703354</v>
      </c>
      <c r="T85" s="47">
        <f t="shared" si="47"/>
        <v>5.9140163242330468</v>
      </c>
      <c r="U85" s="47">
        <f t="shared" si="48"/>
        <v>4.550685562095155</v>
      </c>
      <c r="V85" s="49">
        <f t="shared" si="38"/>
        <v>59.467887687105787</v>
      </c>
      <c r="W85" s="49"/>
      <c r="X85" s="17">
        <f t="shared" si="49"/>
        <v>3444.5861584503309</v>
      </c>
      <c r="Y85" s="17">
        <f t="shared" si="50"/>
        <v>2053.3144100678419</v>
      </c>
      <c r="Z85" s="17">
        <f t="shared" si="51"/>
        <v>417.23786798428068</v>
      </c>
      <c r="AA85" s="17">
        <f t="shared" si="52"/>
        <v>222.90301448188094</v>
      </c>
      <c r="AB85" s="17">
        <f t="shared" si="53"/>
        <v>384.26772875116745</v>
      </c>
      <c r="AC85" s="17">
        <f t="shared" si="54"/>
        <v>366.86313716516031</v>
      </c>
    </row>
    <row r="86" spans="1:29" x14ac:dyDescent="0.25">
      <c r="A86" s="33">
        <v>44767</v>
      </c>
      <c r="B86" s="23">
        <v>114550.47</v>
      </c>
      <c r="C86" s="23">
        <v>7810.05</v>
      </c>
      <c r="D86" s="23">
        <v>36.549999999999997</v>
      </c>
      <c r="E86" s="23">
        <v>1.679</v>
      </c>
      <c r="F86" s="23">
        <v>4.2270000000000003</v>
      </c>
      <c r="G86" s="23">
        <f t="shared" si="33"/>
        <v>60.802087443074903</v>
      </c>
      <c r="H86" s="23">
        <f t="shared" si="34"/>
        <v>56.225230640754752</v>
      </c>
      <c r="I86" s="23">
        <f t="shared" si="35"/>
        <v>49.76174268209666</v>
      </c>
      <c r="J86" s="23">
        <f t="shared" si="36"/>
        <v>50.209330143540676</v>
      </c>
      <c r="K86" s="23">
        <f t="shared" si="37"/>
        <v>78.759083286752386</v>
      </c>
      <c r="L86" s="41">
        <f t="shared" si="39"/>
        <v>0.66206138888445143</v>
      </c>
      <c r="M86" s="41">
        <f t="shared" si="40"/>
        <v>0.11131362530997935</v>
      </c>
      <c r="N86" s="41">
        <f t="shared" si="41"/>
        <v>4.9258668364371865E-2</v>
      </c>
      <c r="O86" s="41">
        <f t="shared" si="42"/>
        <v>9.9403461737193485E-2</v>
      </c>
      <c r="P86" s="41">
        <f t="shared" si="43"/>
        <v>7.7962855704003978E-2</v>
      </c>
      <c r="Q86" s="47">
        <f t="shared" si="44"/>
        <v>39.342527169048438</v>
      </c>
      <c r="R86" s="47">
        <f t="shared" si="45"/>
        <v>6.6147330165593798</v>
      </c>
      <c r="S86" s="47">
        <f t="shared" si="46"/>
        <v>2.9271613342409792</v>
      </c>
      <c r="T86" s="47">
        <f t="shared" si="47"/>
        <v>5.9069800168871414</v>
      </c>
      <c r="U86" s="47">
        <f t="shared" si="48"/>
        <v>4.6328872521619031</v>
      </c>
      <c r="V86" s="49">
        <f t="shared" si="38"/>
        <v>59.424288788897833</v>
      </c>
      <c r="W86" s="49"/>
      <c r="X86" s="17">
        <f t="shared" si="49"/>
        <v>3445.0379525540075</v>
      </c>
      <c r="Y86" s="17">
        <f t="shared" si="50"/>
        <v>2045.2932510094506</v>
      </c>
      <c r="Z86" s="17">
        <f t="shared" si="51"/>
        <v>419.23580096961234</v>
      </c>
      <c r="AA86" s="17">
        <f t="shared" si="52"/>
        <v>223.20836107706157</v>
      </c>
      <c r="AB86" s="17">
        <f t="shared" si="53"/>
        <v>383.81053930589536</v>
      </c>
      <c r="AC86" s="17">
        <f t="shared" si="54"/>
        <v>373.49000019198763</v>
      </c>
    </row>
    <row r="87" spans="1:29" x14ac:dyDescent="0.25">
      <c r="A87" s="33">
        <v>44768</v>
      </c>
      <c r="B87" s="23">
        <v>120959.56</v>
      </c>
      <c r="C87" s="23">
        <v>8620.7900000000009</v>
      </c>
      <c r="D87" s="23">
        <v>40.479999999999997</v>
      </c>
      <c r="E87" s="23">
        <v>1.728</v>
      </c>
      <c r="F87" s="23">
        <v>4.7290000000000001</v>
      </c>
      <c r="G87" s="23">
        <f t="shared" si="33"/>
        <v>64.203959566432729</v>
      </c>
      <c r="H87" s="23">
        <f t="shared" si="34"/>
        <v>62.061818561406426</v>
      </c>
      <c r="I87" s="23">
        <f t="shared" si="35"/>
        <v>55.11232130701157</v>
      </c>
      <c r="J87" s="23">
        <f t="shared" si="36"/>
        <v>51.674641148325364</v>
      </c>
      <c r="K87" s="23">
        <f t="shared" si="37"/>
        <v>88.112539593814049</v>
      </c>
      <c r="L87" s="41">
        <f t="shared" si="39"/>
        <v>0.65578646850748767</v>
      </c>
      <c r="M87" s="41">
        <f t="shared" si="40"/>
        <v>0.11525570894657998</v>
      </c>
      <c r="N87" s="41">
        <f t="shared" si="41"/>
        <v>5.1174859286844739E-2</v>
      </c>
      <c r="O87" s="41">
        <f t="shared" si="42"/>
        <v>9.5965563661616807E-2</v>
      </c>
      <c r="P87" s="41">
        <f t="shared" si="43"/>
        <v>8.181739959747078E-2</v>
      </c>
      <c r="Q87" s="47">
        <f t="shared" si="44"/>
        <v>41.543738542985849</v>
      </c>
      <c r="R87" s="47">
        <f t="shared" si="45"/>
        <v>7.3013904189889871</v>
      </c>
      <c r="S87" s="47">
        <f t="shared" si="46"/>
        <v>3.2419012533536207</v>
      </c>
      <c r="T87" s="47">
        <f t="shared" si="47"/>
        <v>6.0793695468618107</v>
      </c>
      <c r="U87" s="47">
        <f t="shared" si="48"/>
        <v>5.1830905643420007</v>
      </c>
      <c r="V87" s="49">
        <f t="shared" si="38"/>
        <v>63.349490326532269</v>
      </c>
      <c r="W87" s="49"/>
      <c r="X87" s="17">
        <f t="shared" si="49"/>
        <v>3682.5488655157146</v>
      </c>
      <c r="Y87" s="17">
        <f t="shared" si="50"/>
        <v>2159.7272513423354</v>
      </c>
      <c r="Z87" s="17">
        <f t="shared" si="51"/>
        <v>462.75552661517207</v>
      </c>
      <c r="AA87" s="17">
        <f t="shared" si="52"/>
        <v>247.20860345826134</v>
      </c>
      <c r="AB87" s="17">
        <f t="shared" si="53"/>
        <v>395.01168071506089</v>
      </c>
      <c r="AC87" s="17">
        <f t="shared" si="54"/>
        <v>417.84580338488507</v>
      </c>
    </row>
    <row r="88" spans="1:29" x14ac:dyDescent="0.25">
      <c r="A88" s="33">
        <v>44769</v>
      </c>
      <c r="B88" s="23">
        <v>124207.72</v>
      </c>
      <c r="C88" s="23">
        <v>8983.94</v>
      </c>
      <c r="D88" s="23">
        <v>40.94</v>
      </c>
      <c r="E88" s="23">
        <v>1.7529999999999999</v>
      </c>
      <c r="F88" s="23">
        <v>4.8689999999999998</v>
      </c>
      <c r="G88" s="23">
        <f t="shared" si="33"/>
        <v>65.928045974363641</v>
      </c>
      <c r="H88" s="23">
        <f t="shared" si="34"/>
        <v>64.676167062016546</v>
      </c>
      <c r="I88" s="23">
        <f t="shared" si="35"/>
        <v>55.738597685500338</v>
      </c>
      <c r="J88" s="23">
        <f t="shared" si="36"/>
        <v>52.422248803827756</v>
      </c>
      <c r="K88" s="23">
        <f t="shared" si="37"/>
        <v>90.721073225265499</v>
      </c>
      <c r="L88" s="41">
        <f t="shared" si="39"/>
        <v>0.65578393405646085</v>
      </c>
      <c r="M88" s="41">
        <f t="shared" si="40"/>
        <v>0.11696937071533685</v>
      </c>
      <c r="N88" s="41">
        <f t="shared" si="41"/>
        <v>5.0402713951622269E-2</v>
      </c>
      <c r="O88" s="41">
        <f t="shared" si="42"/>
        <v>9.480768160220307E-2</v>
      </c>
      <c r="P88" s="41">
        <f t="shared" si="43"/>
        <v>8.2036299674376867E-2</v>
      </c>
      <c r="Q88" s="47">
        <f t="shared" si="44"/>
        <v>42.659323865764676</v>
      </c>
      <c r="R88" s="47">
        <f t="shared" si="45"/>
        <v>7.6089608308254713</v>
      </c>
      <c r="S88" s="47">
        <f t="shared" si="46"/>
        <v>3.2787410403235486</v>
      </c>
      <c r="T88" s="47">
        <f t="shared" si="47"/>
        <v>6.1673233886856211</v>
      </c>
      <c r="U88" s="47">
        <f t="shared" si="48"/>
        <v>5.3365337191332634</v>
      </c>
      <c r="V88" s="49">
        <f t="shared" si="38"/>
        <v>65.050882844732584</v>
      </c>
      <c r="W88" s="49"/>
      <c r="X88" s="17">
        <f t="shared" si="49"/>
        <v>3780.932345269036</v>
      </c>
      <c r="Y88" s="17">
        <f t="shared" si="50"/>
        <v>2217.7229952812195</v>
      </c>
      <c r="Z88" s="17">
        <f t="shared" si="51"/>
        <v>482.24906137130228</v>
      </c>
      <c r="AA88" s="17">
        <f t="shared" si="52"/>
        <v>250.01779213392342</v>
      </c>
      <c r="AB88" s="17">
        <f t="shared" si="53"/>
        <v>400.72654878096165</v>
      </c>
      <c r="AC88" s="17">
        <f t="shared" si="54"/>
        <v>430.21594770162937</v>
      </c>
    </row>
    <row r="89" spans="1:29" x14ac:dyDescent="0.25">
      <c r="A89" s="33">
        <v>44770</v>
      </c>
      <c r="B89" s="23">
        <v>123822.14</v>
      </c>
      <c r="C89" s="23">
        <v>8968.44</v>
      </c>
      <c r="D89" s="23">
        <v>42.66</v>
      </c>
      <c r="E89" s="23">
        <v>1.746</v>
      </c>
      <c r="F89" s="23">
        <v>4.8819999999999997</v>
      </c>
      <c r="G89" s="23">
        <f t="shared" si="33"/>
        <v>65.72338449304192</v>
      </c>
      <c r="H89" s="23">
        <f t="shared" si="34"/>
        <v>64.564581211102436</v>
      </c>
      <c r="I89" s="23">
        <f t="shared" si="35"/>
        <v>58.080326752893122</v>
      </c>
      <c r="J89" s="23">
        <f t="shared" si="36"/>
        <v>52.212918660287087</v>
      </c>
      <c r="K89" s="23">
        <f t="shared" si="37"/>
        <v>90.963294205328864</v>
      </c>
      <c r="L89" s="41">
        <f t="shared" si="39"/>
        <v>0.65393098805643446</v>
      </c>
      <c r="M89" s="41">
        <f t="shared" si="40"/>
        <v>0.11680021629632521</v>
      </c>
      <c r="N89" s="41">
        <f t="shared" si="41"/>
        <v>5.2534954924578922E-2</v>
      </c>
      <c r="O89" s="41">
        <f t="shared" si="42"/>
        <v>9.4455506077615298E-2</v>
      </c>
      <c r="P89" s="41">
        <f t="shared" si="43"/>
        <v>8.2278334645046053E-2</v>
      </c>
      <c r="Q89" s="47">
        <f t="shared" si="44"/>
        <v>42.526895848438848</v>
      </c>
      <c r="R89" s="47">
        <f t="shared" si="45"/>
        <v>7.5958330836591061</v>
      </c>
      <c r="S89" s="47">
        <f t="shared" si="46"/>
        <v>3.4164898089937124</v>
      </c>
      <c r="T89" s="47">
        <f t="shared" si="47"/>
        <v>6.1426963129749543</v>
      </c>
      <c r="U89" s="47">
        <f t="shared" si="48"/>
        <v>5.3507820120781657</v>
      </c>
      <c r="V89" s="49">
        <f t="shared" si="38"/>
        <v>65.032697066144792</v>
      </c>
      <c r="W89" s="49"/>
      <c r="X89" s="17">
        <f t="shared" si="49"/>
        <v>3783.2682238364118</v>
      </c>
      <c r="Y89" s="17">
        <f t="shared" si="50"/>
        <v>2210.8384825269354</v>
      </c>
      <c r="Z89" s="17">
        <f t="shared" si="51"/>
        <v>481.41703661921628</v>
      </c>
      <c r="AA89" s="17">
        <f t="shared" si="52"/>
        <v>260.52171500813807</v>
      </c>
      <c r="AB89" s="17">
        <f t="shared" si="53"/>
        <v>399.1263857225095</v>
      </c>
      <c r="AC89" s="17">
        <f t="shared" si="54"/>
        <v>431.36460395961274</v>
      </c>
    </row>
    <row r="90" spans="1:29" x14ac:dyDescent="0.25">
      <c r="A90" s="33">
        <v>44771</v>
      </c>
      <c r="B90" s="23">
        <v>123244.64</v>
      </c>
      <c r="C90" s="23">
        <v>8844.0400000000009</v>
      </c>
      <c r="D90" s="23">
        <v>42.77</v>
      </c>
      <c r="E90" s="23">
        <v>1.758</v>
      </c>
      <c r="F90" s="23">
        <v>4.8460000000000001</v>
      </c>
      <c r="G90" s="23">
        <f t="shared" si="33"/>
        <v>65.416854057170497</v>
      </c>
      <c r="H90" s="23">
        <f t="shared" si="34"/>
        <v>63.669014768927312</v>
      </c>
      <c r="I90" s="23">
        <f t="shared" si="35"/>
        <v>58.230088495575231</v>
      </c>
      <c r="J90" s="23">
        <f t="shared" si="36"/>
        <v>52.571770334928239</v>
      </c>
      <c r="K90" s="23">
        <f t="shared" si="37"/>
        <v>90.292528414384194</v>
      </c>
      <c r="L90" s="41">
        <f t="shared" si="39"/>
        <v>0.65381810491695891</v>
      </c>
      <c r="M90" s="41">
        <f t="shared" si="40"/>
        <v>0.11569983184447334</v>
      </c>
      <c r="N90" s="41">
        <f t="shared" si="41"/>
        <v>5.2908086230626344E-2</v>
      </c>
      <c r="O90" s="41">
        <f t="shared" si="42"/>
        <v>9.5533832423710885E-2</v>
      </c>
      <c r="P90" s="41">
        <f t="shared" si="43"/>
        <v>8.2040144584230326E-2</v>
      </c>
      <c r="Q90" s="47">
        <f t="shared" si="44"/>
        <v>42.328552625227928</v>
      </c>
      <c r="R90" s="47">
        <f t="shared" si="45"/>
        <v>7.4904723257561496</v>
      </c>
      <c r="S90" s="47">
        <f t="shared" si="46"/>
        <v>3.42529932326913</v>
      </c>
      <c r="T90" s="47">
        <f t="shared" si="47"/>
        <v>6.1849141570503834</v>
      </c>
      <c r="U90" s="47">
        <f t="shared" si="48"/>
        <v>5.3113252008461274</v>
      </c>
      <c r="V90" s="49">
        <f t="shared" si="38"/>
        <v>64.74056363214973</v>
      </c>
      <c r="W90" s="49"/>
      <c r="X90" s="17">
        <f t="shared" si="49"/>
        <v>3766.5133238190028</v>
      </c>
      <c r="Y90" s="17">
        <f t="shared" si="50"/>
        <v>2200.5272472045667</v>
      </c>
      <c r="Z90" s="17">
        <f t="shared" si="51"/>
        <v>474.73936699602314</v>
      </c>
      <c r="AA90" s="17">
        <f t="shared" si="52"/>
        <v>261.19347751753554</v>
      </c>
      <c r="AB90" s="17">
        <f t="shared" si="53"/>
        <v>401.86952239414188</v>
      </c>
      <c r="AC90" s="17">
        <f t="shared" si="54"/>
        <v>428.18370970673567</v>
      </c>
    </row>
    <row r="91" spans="1:29" x14ac:dyDescent="0.25">
      <c r="A91" s="33">
        <v>44772</v>
      </c>
      <c r="B91" s="23">
        <v>121882.78</v>
      </c>
      <c r="C91" s="23">
        <v>8782.8700000000008</v>
      </c>
      <c r="D91" s="23">
        <v>45.05</v>
      </c>
      <c r="E91" s="23">
        <v>1.7549999999999999</v>
      </c>
      <c r="F91" s="23">
        <v>4.8440000000000003</v>
      </c>
      <c r="G91" s="23">
        <f t="shared" si="33"/>
        <v>64.693994248692846</v>
      </c>
      <c r="H91" s="23">
        <f t="shared" si="34"/>
        <v>63.228646607610159</v>
      </c>
      <c r="I91" s="23">
        <f t="shared" si="35"/>
        <v>61.33424098025867</v>
      </c>
      <c r="J91" s="23">
        <f t="shared" si="36"/>
        <v>52.482057416267949</v>
      </c>
      <c r="K91" s="23">
        <f t="shared" si="37"/>
        <v>90.25526364822062</v>
      </c>
      <c r="L91" s="41">
        <f t="shared" si="39"/>
        <v>0.65010486014525704</v>
      </c>
      <c r="M91" s="41">
        <f t="shared" si="40"/>
        <v>0.11552358126305967</v>
      </c>
      <c r="N91" s="41">
        <f t="shared" si="41"/>
        <v>5.6031178526270937E-2</v>
      </c>
      <c r="O91" s="41">
        <f t="shared" si="42"/>
        <v>9.5888739520340618E-2</v>
      </c>
      <c r="P91" s="41">
        <f t="shared" si="43"/>
        <v>8.2451640545071786E-2</v>
      </c>
      <c r="Q91" s="47">
        <f t="shared" si="44"/>
        <v>41.860819807977677</v>
      </c>
      <c r="R91" s="47">
        <f t="shared" si="45"/>
        <v>7.4386643067776621</v>
      </c>
      <c r="S91" s="47">
        <f t="shared" si="46"/>
        <v>3.6078965282505098</v>
      </c>
      <c r="T91" s="47">
        <f t="shared" si="47"/>
        <v>6.1743596960315257</v>
      </c>
      <c r="U91" s="47">
        <f t="shared" si="48"/>
        <v>5.3091331557776815</v>
      </c>
      <c r="V91" s="49">
        <f t="shared" si="38"/>
        <v>64.390873494815054</v>
      </c>
      <c r="W91" s="49"/>
      <c r="X91" s="17">
        <f t="shared" si="49"/>
        <v>3751.9751364093722</v>
      </c>
      <c r="Y91" s="17">
        <f t="shared" si="50"/>
        <v>2176.211300994833</v>
      </c>
      <c r="Z91" s="17">
        <f t="shared" si="51"/>
        <v>471.45582157117803</v>
      </c>
      <c r="AA91" s="17">
        <f t="shared" si="52"/>
        <v>275.11728225777358</v>
      </c>
      <c r="AB91" s="17">
        <f t="shared" si="53"/>
        <v>401.1837382262338</v>
      </c>
      <c r="AC91" s="17">
        <f t="shared" si="54"/>
        <v>428.00699335935366</v>
      </c>
    </row>
    <row r="92" spans="1:29" x14ac:dyDescent="0.25">
      <c r="A92" s="33">
        <v>44773</v>
      </c>
      <c r="B92" s="23">
        <v>121028.62</v>
      </c>
      <c r="C92" s="23">
        <v>8480.48</v>
      </c>
      <c r="D92" s="23">
        <v>42.56</v>
      </c>
      <c r="E92" s="23">
        <v>1.782</v>
      </c>
      <c r="F92" s="23">
        <v>4.6379999999999999</v>
      </c>
      <c r="G92" s="23">
        <f t="shared" si="33"/>
        <v>64.240615829465256</v>
      </c>
      <c r="H92" s="23">
        <f t="shared" si="34"/>
        <v>61.05171464258332</v>
      </c>
      <c r="I92" s="23">
        <f t="shared" si="35"/>
        <v>57.944179714091213</v>
      </c>
      <c r="J92" s="23">
        <f t="shared" si="36"/>
        <v>53.289473684210535</v>
      </c>
      <c r="K92" s="23">
        <f t="shared" si="37"/>
        <v>86.416992733370606</v>
      </c>
      <c r="L92" s="41">
        <f t="shared" si="39"/>
        <v>0.65449023569395071</v>
      </c>
      <c r="M92" s="41">
        <f t="shared" si="40"/>
        <v>0.11309115832438764</v>
      </c>
      <c r="N92" s="41">
        <f t="shared" si="41"/>
        <v>5.3667406725481141E-2</v>
      </c>
      <c r="O92" s="41">
        <f t="shared" si="42"/>
        <v>9.8712515131243211E-2</v>
      </c>
      <c r="P92" s="41">
        <f t="shared" si="43"/>
        <v>8.0038684124937309E-2</v>
      </c>
      <c r="Q92" s="47">
        <f t="shared" si="44"/>
        <v>41.567457301418649</v>
      </c>
      <c r="R92" s="47">
        <f t="shared" si="45"/>
        <v>7.1825546638333275</v>
      </c>
      <c r="S92" s="47">
        <f t="shared" si="46"/>
        <v>3.4084811596524243</v>
      </c>
      <c r="T92" s="47">
        <f t="shared" si="47"/>
        <v>6.2693498452012424</v>
      </c>
      <c r="U92" s="47">
        <f t="shared" si="48"/>
        <v>5.0833525137276805</v>
      </c>
      <c r="V92" s="49">
        <f t="shared" si="38"/>
        <v>63.511195483833326</v>
      </c>
      <c r="W92" s="49"/>
      <c r="X92" s="17">
        <f t="shared" si="49"/>
        <v>3693.2561653697235</v>
      </c>
      <c r="Y92" s="17">
        <f t="shared" si="50"/>
        <v>2160.9603143923141</v>
      </c>
      <c r="Z92" s="17">
        <f t="shared" si="51"/>
        <v>455.22382384322475</v>
      </c>
      <c r="AA92" s="17">
        <f t="shared" si="52"/>
        <v>259.91102181777683</v>
      </c>
      <c r="AB92" s="17">
        <f t="shared" si="53"/>
        <v>407.35579573740671</v>
      </c>
      <c r="AC92" s="17">
        <f t="shared" si="54"/>
        <v>409.80520957900126</v>
      </c>
    </row>
    <row r="93" spans="1:29" x14ac:dyDescent="0.25">
      <c r="A93" s="33">
        <v>44774</v>
      </c>
      <c r="B93" s="23">
        <v>119058.89</v>
      </c>
      <c r="C93" s="23">
        <v>8239.7199999999993</v>
      </c>
      <c r="D93" s="23">
        <v>41.01</v>
      </c>
      <c r="E93" s="23">
        <v>1.6919999999999999</v>
      </c>
      <c r="F93" s="23">
        <v>4.5039999999999996</v>
      </c>
      <c r="G93" s="23">
        <f t="shared" si="33"/>
        <v>63.195105534315452</v>
      </c>
      <c r="H93" s="23">
        <f t="shared" si="34"/>
        <v>59.318462418965268</v>
      </c>
      <c r="I93" s="23">
        <f t="shared" si="35"/>
        <v>55.833900612661665</v>
      </c>
      <c r="J93" s="23">
        <f t="shared" si="36"/>
        <v>50.598086124401917</v>
      </c>
      <c r="K93" s="23">
        <f t="shared" si="37"/>
        <v>83.920253400409905</v>
      </c>
      <c r="L93" s="41">
        <f t="shared" si="39"/>
        <v>0.65907285479304289</v>
      </c>
      <c r="M93" s="41">
        <f t="shared" si="40"/>
        <v>0.11248048415904983</v>
      </c>
      <c r="N93" s="41">
        <f t="shared" si="41"/>
        <v>5.2936505071922997E-2</v>
      </c>
      <c r="O93" s="41">
        <f t="shared" si="42"/>
        <v>9.594478671069559E-2</v>
      </c>
      <c r="P93" s="41">
        <f t="shared" si="43"/>
        <v>7.9565369265288802E-2</v>
      </c>
      <c r="Q93" s="47">
        <f t="shared" si="44"/>
        <v>40.890950639851134</v>
      </c>
      <c r="R93" s="47">
        <f t="shared" si="45"/>
        <v>6.9786426375253221</v>
      </c>
      <c r="S93" s="47">
        <f t="shared" si="46"/>
        <v>3.2843470948624511</v>
      </c>
      <c r="T93" s="47">
        <f t="shared" si="47"/>
        <v>5.9527160146355227</v>
      </c>
      <c r="U93" s="47">
        <f t="shared" si="48"/>
        <v>4.9364854941417571</v>
      </c>
      <c r="V93" s="49">
        <f t="shared" si="38"/>
        <v>62.043141881016183</v>
      </c>
      <c r="W93" s="49"/>
      <c r="X93" s="17">
        <f t="shared" si="49"/>
        <v>3603.2837041987905</v>
      </c>
      <c r="Y93" s="17">
        <f t="shared" si="50"/>
        <v>2125.7908779394488</v>
      </c>
      <c r="Z93" s="17">
        <f t="shared" si="51"/>
        <v>442.30006388759784</v>
      </c>
      <c r="AA93" s="17">
        <f t="shared" si="52"/>
        <v>250.4452773671764</v>
      </c>
      <c r="AB93" s="17">
        <f t="shared" si="53"/>
        <v>386.78227070016396</v>
      </c>
      <c r="AC93" s="17">
        <f t="shared" si="54"/>
        <v>397.96521430440305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topLeftCell="H1" workbookViewId="0">
      <selection activeCell="X9" sqref="X9"/>
    </sheetView>
  </sheetViews>
  <sheetFormatPr defaultRowHeight="15" x14ac:dyDescent="0.25"/>
  <cols>
    <col min="1" max="1" width="10.7109375" bestFit="1" customWidth="1"/>
    <col min="2" max="3" width="12" bestFit="1" customWidth="1"/>
    <col min="4" max="4" width="13.85546875" style="47" bestFit="1" customWidth="1"/>
    <col min="5" max="5" width="12" bestFit="1" customWidth="1"/>
    <col min="6" max="6" width="12.140625" bestFit="1" customWidth="1"/>
    <col min="7" max="7" width="16.42578125" style="47" bestFit="1" customWidth="1"/>
    <col min="8" max="8" width="12" bestFit="1" customWidth="1"/>
    <col min="9" max="9" width="15.28515625" bestFit="1" customWidth="1"/>
    <col min="10" max="10" width="19.5703125" style="47" bestFit="1" customWidth="1"/>
    <col min="11" max="11" width="12.5703125" bestFit="1" customWidth="1"/>
    <col min="12" max="12" width="20" bestFit="1" customWidth="1"/>
    <col min="13" max="13" width="24.28515625" style="47" bestFit="1" customWidth="1"/>
    <col min="14" max="14" width="12" bestFit="1" customWidth="1"/>
    <col min="15" max="15" width="12.5703125" bestFit="1" customWidth="1"/>
    <col min="16" max="16" width="16.85546875" style="47" bestFit="1" customWidth="1"/>
    <col min="17" max="17" width="13.42578125" bestFit="1" customWidth="1"/>
    <col min="18" max="18" width="12" bestFit="1" customWidth="1"/>
    <col min="19" max="19" width="25" style="47" bestFit="1" customWidth="1"/>
    <col min="20" max="20" width="12" bestFit="1" customWidth="1"/>
    <col min="21" max="21" width="13.28515625" bestFit="1" customWidth="1"/>
    <col min="22" max="22" width="17.5703125" style="47" bestFit="1" customWidth="1"/>
    <col min="23" max="23" width="13.28515625" style="47" customWidth="1"/>
  </cols>
  <sheetData>
    <row r="1" spans="1:23" x14ac:dyDescent="0.25">
      <c r="A1" s="24" t="s">
        <v>1</v>
      </c>
      <c r="B1" t="s">
        <v>40</v>
      </c>
      <c r="C1" s="47" t="s">
        <v>48</v>
      </c>
      <c r="D1" s="47" t="str">
        <f>"Comparacao "&amp;B1</f>
        <v>Comparacao rf</v>
      </c>
      <c r="E1" t="s">
        <v>0</v>
      </c>
      <c r="F1" s="47" t="s">
        <v>49</v>
      </c>
      <c r="G1" s="47" t="str">
        <f>"Comparacao "&amp;E1</f>
        <v>Comparacao acao</v>
      </c>
      <c r="H1" t="s">
        <v>41</v>
      </c>
      <c r="I1" s="47" t="s">
        <v>50</v>
      </c>
      <c r="J1" s="47" t="str">
        <f>"Comparacao "&amp;H1</f>
        <v>Comparacao acao_us</v>
      </c>
      <c r="K1" t="s">
        <v>42</v>
      </c>
      <c r="L1" s="47" t="s">
        <v>51</v>
      </c>
      <c r="M1" s="47" t="str">
        <f>"Comparacao "&amp;K1</f>
        <v>Comparacao commodities</v>
      </c>
      <c r="N1" t="s">
        <v>43</v>
      </c>
      <c r="O1" s="47" t="s">
        <v>52</v>
      </c>
      <c r="P1" s="47" t="str">
        <f>"Comparacao "&amp;N1</f>
        <v>Comparacao valor</v>
      </c>
      <c r="Q1" s="47" t="s">
        <v>53</v>
      </c>
      <c r="R1" t="s">
        <v>44</v>
      </c>
      <c r="S1" s="47" t="str">
        <f>"Comparacao "&amp;Q1</f>
        <v>Comparacao original cripto</v>
      </c>
      <c r="T1" t="s">
        <v>45</v>
      </c>
      <c r="U1" s="47" t="s">
        <v>54</v>
      </c>
      <c r="V1" s="47" t="str">
        <f>"Comparacao "&amp;T1</f>
        <v>Comparacao index</v>
      </c>
      <c r="W1" s="47" t="s">
        <v>55</v>
      </c>
    </row>
    <row r="2" spans="1:23" x14ac:dyDescent="0.25">
      <c r="A2" s="33">
        <v>44683</v>
      </c>
      <c r="B2">
        <v>99.999999999999986</v>
      </c>
      <c r="C2">
        <v>99.999999999999986</v>
      </c>
      <c r="D2" s="47" t="b">
        <f>ROUND(C2,5)=ROUND(B2,5)</f>
        <v>1</v>
      </c>
      <c r="E2">
        <v>99.999999999999986</v>
      </c>
      <c r="F2" s="47">
        <v>99.999999999999986</v>
      </c>
      <c r="G2" s="47" t="b">
        <f>ROUND(F2,5)=ROUND(E2,5)</f>
        <v>1</v>
      </c>
      <c r="H2">
        <v>100</v>
      </c>
      <c r="I2" s="47">
        <v>100</v>
      </c>
      <c r="J2" s="47" t="b">
        <f>ROUND(I2,5)=ROUND(H2,5)</f>
        <v>1</v>
      </c>
      <c r="K2">
        <v>99.999999999999972</v>
      </c>
      <c r="L2" s="47">
        <v>99.999999999999972</v>
      </c>
      <c r="M2" s="47" t="b">
        <f>ROUND(L2,5)=ROUND(K2,5)</f>
        <v>1</v>
      </c>
      <c r="N2">
        <v>100</v>
      </c>
      <c r="O2" s="47">
        <v>100</v>
      </c>
      <c r="P2" s="47" t="b">
        <f>ROUND(O2,5)=ROUND(N2,5)</f>
        <v>1</v>
      </c>
      <c r="Q2" s="47">
        <v>100</v>
      </c>
      <c r="R2">
        <v>100</v>
      </c>
      <c r="S2" s="47" t="b">
        <f>ROUND(R2,5)=ROUND(Q2,5)</f>
        <v>1</v>
      </c>
      <c r="T2">
        <v>99.999999999999986</v>
      </c>
      <c r="U2" s="47">
        <v>99.999999999999986</v>
      </c>
      <c r="V2" s="47" t="b">
        <f>ROUND(U2,5)=ROUND(T2,5)</f>
        <v>1</v>
      </c>
      <c r="W2" s="54">
        <f t="shared" ref="W2:W22" si="0">U2/T2-1</f>
        <v>0</v>
      </c>
    </row>
    <row r="3" spans="1:23" x14ac:dyDescent="0.25">
      <c r="A3" s="33">
        <v>44684</v>
      </c>
      <c r="B3">
        <v>99.847703090416175</v>
      </c>
      <c r="C3" s="47">
        <v>99.847703090416175</v>
      </c>
      <c r="D3" s="47" t="b">
        <f t="shared" ref="D3:D62" si="1">ROUND(C3,5)=ROUND(B3,5)</f>
        <v>1</v>
      </c>
      <c r="E3">
        <v>99.105230831164718</v>
      </c>
      <c r="F3" s="47">
        <v>99.105230831164718</v>
      </c>
      <c r="G3" s="47" t="b">
        <f t="shared" ref="G3:G62" si="2">ROUND(F3,5)=ROUND(E3,5)</f>
        <v>1</v>
      </c>
      <c r="H3">
        <v>100.58663918566822</v>
      </c>
      <c r="I3" s="47">
        <v>100.5866391856682</v>
      </c>
      <c r="J3" s="47" t="b">
        <f t="shared" ref="J3:J62" si="3">ROUND(I3,5)=ROUND(H3,5)</f>
        <v>1</v>
      </c>
      <c r="K3">
        <v>99.432005160666094</v>
      </c>
      <c r="L3" s="47">
        <v>99.432005240276368</v>
      </c>
      <c r="M3" s="47" t="b">
        <f t="shared" ref="M3:M62" si="4">ROUND(L3,5)=ROUND(K3,5)</f>
        <v>1</v>
      </c>
      <c r="N3">
        <v>100.26492624669829</v>
      </c>
      <c r="O3" s="47">
        <v>100.26492624669829</v>
      </c>
      <c r="P3" s="47" t="b">
        <f t="shared" ref="P3:P62" si="5">ROUND(O3,5)=ROUND(N3,5)</f>
        <v>1</v>
      </c>
      <c r="Q3" s="47">
        <v>104.6854222103787</v>
      </c>
      <c r="R3">
        <v>104.68542221037872</v>
      </c>
      <c r="S3" s="47" t="b">
        <f t="shared" ref="S3:S62" si="6">ROUND(R3,5)=ROUND(Q3,5)</f>
        <v>1</v>
      </c>
      <c r="T3">
        <v>100.25686201731395</v>
      </c>
      <c r="U3" s="47">
        <v>100.25686202129449</v>
      </c>
      <c r="V3" s="47" t="b">
        <f t="shared" ref="V3:V62" si="7">ROUND(U3,5)=ROUND(T3,5)</f>
        <v>1</v>
      </c>
      <c r="W3" s="54">
        <f t="shared" si="0"/>
        <v>3.9703573762039923E-11</v>
      </c>
    </row>
    <row r="4" spans="1:23" x14ac:dyDescent="0.25">
      <c r="A4" s="33">
        <v>44685</v>
      </c>
      <c r="B4">
        <v>99.532879567476272</v>
      </c>
      <c r="C4" s="47">
        <v>99.532879567476286</v>
      </c>
      <c r="D4" s="47" t="b">
        <f t="shared" si="1"/>
        <v>1</v>
      </c>
      <c r="E4">
        <v>101.5548135010629</v>
      </c>
      <c r="F4" s="47">
        <v>101.5548135010629</v>
      </c>
      <c r="G4" s="47" t="b">
        <f t="shared" si="2"/>
        <v>1</v>
      </c>
      <c r="H4">
        <v>102.64705322536443</v>
      </c>
      <c r="I4" s="47">
        <v>102.6470532253644</v>
      </c>
      <c r="J4" s="47" t="b">
        <f t="shared" si="3"/>
        <v>1</v>
      </c>
      <c r="K4">
        <v>102.39172256194526</v>
      </c>
      <c r="L4" s="47">
        <v>102.3917237628404</v>
      </c>
      <c r="M4" s="47" t="b">
        <f t="shared" si="4"/>
        <v>1</v>
      </c>
      <c r="N4">
        <v>101.24978293377916</v>
      </c>
      <c r="O4" s="47">
        <v>101.2497829337792</v>
      </c>
      <c r="P4" s="47" t="b">
        <f t="shared" si="5"/>
        <v>1</v>
      </c>
      <c r="Q4" s="47">
        <v>98.447089660453145</v>
      </c>
      <c r="R4">
        <v>98.44708966045313</v>
      </c>
      <c r="S4" s="47" t="b">
        <f t="shared" si="6"/>
        <v>1</v>
      </c>
      <c r="T4">
        <v>100.49729473710558</v>
      </c>
      <c r="U4" s="47">
        <v>100.4972947971503</v>
      </c>
      <c r="V4" s="47" t="b">
        <f t="shared" si="7"/>
        <v>1</v>
      </c>
      <c r="W4" s="54">
        <f t="shared" si="0"/>
        <v>5.9747606862003977E-10</v>
      </c>
    </row>
    <row r="5" spans="1:23" x14ac:dyDescent="0.25">
      <c r="A5" s="33">
        <v>44686</v>
      </c>
      <c r="B5">
        <v>100.1115837141063</v>
      </c>
      <c r="C5" s="47">
        <v>100.1115837141063</v>
      </c>
      <c r="D5" s="47" t="b">
        <f t="shared" si="1"/>
        <v>1</v>
      </c>
      <c r="E5">
        <v>99.142490262572963</v>
      </c>
      <c r="F5" s="47">
        <v>99.142490262572963</v>
      </c>
      <c r="G5" s="47" t="b">
        <f t="shared" si="2"/>
        <v>1</v>
      </c>
      <c r="H5">
        <v>99.438943205570183</v>
      </c>
      <c r="I5" s="47">
        <v>99.438943205570197</v>
      </c>
      <c r="J5" s="47" t="b">
        <f t="shared" si="3"/>
        <v>1</v>
      </c>
      <c r="K5">
        <v>100.36148774309598</v>
      </c>
      <c r="L5" s="47">
        <v>100.3614877888548</v>
      </c>
      <c r="M5" s="47" t="b">
        <f t="shared" si="4"/>
        <v>1</v>
      </c>
      <c r="N5">
        <v>100.86390598273172</v>
      </c>
      <c r="O5" s="47">
        <v>100.86390598273169</v>
      </c>
      <c r="P5" s="47" t="b">
        <f t="shared" si="5"/>
        <v>1</v>
      </c>
      <c r="Q5" s="47">
        <v>99.070001149568853</v>
      </c>
      <c r="R5">
        <v>99.070001149568853</v>
      </c>
      <c r="S5" s="47" t="b">
        <f t="shared" si="6"/>
        <v>1</v>
      </c>
      <c r="T5">
        <v>99.755410682371291</v>
      </c>
      <c r="U5" s="47">
        <v>99.755410684659253</v>
      </c>
      <c r="V5" s="47" t="b">
        <f t="shared" si="7"/>
        <v>1</v>
      </c>
      <c r="W5" s="54">
        <f t="shared" si="0"/>
        <v>2.2935653376521259E-11</v>
      </c>
    </row>
    <row r="6" spans="1:23" x14ac:dyDescent="0.25">
      <c r="A6" s="33">
        <v>44687</v>
      </c>
      <c r="B6">
        <v>99.621996429653478</v>
      </c>
      <c r="C6" s="47">
        <v>99.621996429653478</v>
      </c>
      <c r="D6" s="47" t="b">
        <f t="shared" si="1"/>
        <v>1</v>
      </c>
      <c r="E6">
        <v>97.383526807936605</v>
      </c>
      <c r="F6" s="47">
        <v>97.383526807936605</v>
      </c>
      <c r="G6" s="47" t="b">
        <f t="shared" si="2"/>
        <v>1</v>
      </c>
      <c r="H6">
        <v>98.821439197538808</v>
      </c>
      <c r="I6" s="47">
        <v>98.821439197538808</v>
      </c>
      <c r="J6" s="47" t="b">
        <f t="shared" si="3"/>
        <v>1</v>
      </c>
      <c r="K6">
        <v>99.989984093543356</v>
      </c>
      <c r="L6" s="47">
        <v>99.989983780069608</v>
      </c>
      <c r="M6" s="47" t="b">
        <f t="shared" si="4"/>
        <v>1</v>
      </c>
      <c r="N6">
        <v>101.03092393929317</v>
      </c>
      <c r="O6" s="47">
        <v>101.0309239392932</v>
      </c>
      <c r="P6" s="47" t="b">
        <f t="shared" si="5"/>
        <v>1</v>
      </c>
      <c r="Q6" s="47">
        <v>98.696859376286994</v>
      </c>
      <c r="R6">
        <v>98.69685937628698</v>
      </c>
      <c r="S6" s="47" t="b">
        <f t="shared" si="6"/>
        <v>1</v>
      </c>
      <c r="T6">
        <v>99.014603164092676</v>
      </c>
      <c r="U6" s="47">
        <v>99.014603148419013</v>
      </c>
      <c r="V6" s="47" t="b">
        <f t="shared" si="7"/>
        <v>1</v>
      </c>
      <c r="W6" s="54">
        <f t="shared" si="0"/>
        <v>-1.5829648702947452E-10</v>
      </c>
    </row>
    <row r="7" spans="1:23" x14ac:dyDescent="0.25">
      <c r="A7" s="33">
        <v>44690</v>
      </c>
      <c r="B7">
        <v>99.247324301653606</v>
      </c>
      <c r="C7" s="47">
        <v>99.247324301653634</v>
      </c>
      <c r="D7" s="47" t="b">
        <f t="shared" si="1"/>
        <v>1</v>
      </c>
      <c r="E7">
        <v>94.382648046109395</v>
      </c>
      <c r="F7" s="47">
        <v>94.382648046109395</v>
      </c>
      <c r="G7" s="47" t="b">
        <f t="shared" si="2"/>
        <v>1</v>
      </c>
      <c r="H7">
        <v>96.220022174007894</v>
      </c>
      <c r="I7" s="47">
        <v>96.220022174007894</v>
      </c>
      <c r="J7" s="47" t="b">
        <f t="shared" si="3"/>
        <v>1</v>
      </c>
      <c r="K7">
        <v>94.96735068403575</v>
      </c>
      <c r="L7" s="47">
        <v>94.967350091967319</v>
      </c>
      <c r="M7" s="47" t="b">
        <f t="shared" si="4"/>
        <v>1</v>
      </c>
      <c r="N7">
        <v>99.568047008634139</v>
      </c>
      <c r="O7" s="47">
        <v>99.568047008634139</v>
      </c>
      <c r="P7" s="47" t="b">
        <f t="shared" si="5"/>
        <v>1</v>
      </c>
      <c r="Q7" s="47">
        <v>85.871638231279945</v>
      </c>
      <c r="R7">
        <v>85.871638231279917</v>
      </c>
      <c r="S7" s="47" t="b">
        <f t="shared" si="6"/>
        <v>1</v>
      </c>
      <c r="T7">
        <v>96.23882822563121</v>
      </c>
      <c r="U7" s="47">
        <v>96.238828196027811</v>
      </c>
      <c r="V7" s="47" t="b">
        <f t="shared" si="7"/>
        <v>1</v>
      </c>
      <c r="W7" s="54">
        <f t="shared" si="0"/>
        <v>-3.0760349822855915E-10</v>
      </c>
    </row>
    <row r="8" spans="1:23" x14ac:dyDescent="0.25">
      <c r="A8" s="33">
        <v>44691</v>
      </c>
      <c r="B8">
        <v>99.727929000814015</v>
      </c>
      <c r="C8" s="47">
        <v>99.727929000814044</v>
      </c>
      <c r="D8" s="47" t="b">
        <f t="shared" si="1"/>
        <v>1</v>
      </c>
      <c r="E8">
        <v>95.011541837803733</v>
      </c>
      <c r="F8" s="47">
        <v>95.011541837803733</v>
      </c>
      <c r="G8" s="47" t="b">
        <f t="shared" si="2"/>
        <v>1</v>
      </c>
      <c r="H8">
        <v>96.33812455415449</v>
      </c>
      <c r="I8" s="47">
        <v>96.33812455415449</v>
      </c>
      <c r="J8" s="47" t="b">
        <f t="shared" si="3"/>
        <v>1</v>
      </c>
      <c r="K8">
        <v>94.178944992014536</v>
      </c>
      <c r="L8" s="47">
        <v>94.178944204199539</v>
      </c>
      <c r="M8" s="47" t="b">
        <f t="shared" si="4"/>
        <v>1</v>
      </c>
      <c r="N8">
        <v>98.727174652008571</v>
      </c>
      <c r="O8" s="47">
        <v>98.727174652008571</v>
      </c>
      <c r="P8" s="47" t="b">
        <f t="shared" si="5"/>
        <v>1</v>
      </c>
      <c r="Q8" s="47">
        <v>76.67601915366599</v>
      </c>
      <c r="R8">
        <v>76.67601915366599</v>
      </c>
      <c r="S8" s="47" t="b">
        <f t="shared" si="6"/>
        <v>1</v>
      </c>
      <c r="T8">
        <v>95.610338430709206</v>
      </c>
      <c r="U8" s="47">
        <v>95.610338391318464</v>
      </c>
      <c r="V8" s="47" t="b">
        <f t="shared" si="7"/>
        <v>1</v>
      </c>
      <c r="W8" s="54">
        <f t="shared" si="0"/>
        <v>-4.1199244016354442E-10</v>
      </c>
    </row>
    <row r="9" spans="1:23" x14ac:dyDescent="0.25">
      <c r="A9" s="33">
        <v>44692</v>
      </c>
      <c r="B9">
        <v>99.309899745196574</v>
      </c>
      <c r="C9" s="47">
        <v>99.309899745196617</v>
      </c>
      <c r="D9" s="47" t="b">
        <f t="shared" si="1"/>
        <v>1</v>
      </c>
      <c r="E9">
        <v>95.547353551973629</v>
      </c>
      <c r="F9" s="47">
        <v>95.547353551973629</v>
      </c>
      <c r="G9" s="47" t="b">
        <f t="shared" si="2"/>
        <v>1</v>
      </c>
      <c r="H9">
        <v>95.577971212089054</v>
      </c>
      <c r="I9" s="47">
        <v>95.577971212089068</v>
      </c>
      <c r="J9" s="47" t="b">
        <f t="shared" si="3"/>
        <v>1</v>
      </c>
      <c r="K9">
        <v>96.116467545017812</v>
      </c>
      <c r="L9" s="47">
        <v>96.116467551510709</v>
      </c>
      <c r="M9" s="47" t="b">
        <f t="shared" si="4"/>
        <v>1</v>
      </c>
      <c r="N9">
        <v>99.533492175421884</v>
      </c>
      <c r="O9" s="47">
        <v>99.533492175421841</v>
      </c>
      <c r="P9" s="47" t="b">
        <f t="shared" si="5"/>
        <v>1</v>
      </c>
      <c r="Q9" s="47">
        <v>74.862513951400572</v>
      </c>
      <c r="R9">
        <v>74.862513951400572</v>
      </c>
      <c r="S9" s="47" t="b">
        <f t="shared" si="6"/>
        <v>1</v>
      </c>
      <c r="T9">
        <v>95.403605217205694</v>
      </c>
      <c r="U9" s="47">
        <v>95.403605217530369</v>
      </c>
      <c r="V9" s="47" t="b">
        <f t="shared" si="7"/>
        <v>1</v>
      </c>
      <c r="W9" s="54">
        <f t="shared" si="0"/>
        <v>3.4032776596859549E-12</v>
      </c>
    </row>
    <row r="10" spans="1:23" x14ac:dyDescent="0.25">
      <c r="A10" s="33">
        <v>44693</v>
      </c>
      <c r="B10">
        <v>99.324853850262812</v>
      </c>
      <c r="C10" s="47">
        <v>99.324853850262855</v>
      </c>
      <c r="D10" s="47" t="b">
        <f t="shared" si="1"/>
        <v>1</v>
      </c>
      <c r="E10">
        <v>96.682048434733275</v>
      </c>
      <c r="F10" s="47">
        <v>96.682048434733275</v>
      </c>
      <c r="G10" s="47" t="b">
        <f t="shared" si="2"/>
        <v>1</v>
      </c>
      <c r="H10">
        <v>95.176513670287946</v>
      </c>
      <c r="I10" s="47">
        <v>95.176513670287946</v>
      </c>
      <c r="J10" s="47" t="b">
        <f t="shared" si="3"/>
        <v>1</v>
      </c>
      <c r="K10">
        <v>94.832299792183917</v>
      </c>
      <c r="L10" s="47">
        <v>94.832299130414896</v>
      </c>
      <c r="M10" s="47" t="b">
        <f t="shared" si="4"/>
        <v>1</v>
      </c>
      <c r="N10">
        <v>98.007252999732145</v>
      </c>
      <c r="O10" s="47">
        <v>98.007252999732145</v>
      </c>
      <c r="P10" s="47" t="b">
        <f t="shared" si="5"/>
        <v>1</v>
      </c>
      <c r="Q10" s="47">
        <v>75.889724018537876</v>
      </c>
      <c r="R10">
        <v>75.889724018537862</v>
      </c>
      <c r="S10" s="47" t="b">
        <f t="shared" si="6"/>
        <v>1</v>
      </c>
      <c r="T10">
        <v>95.57765938066882</v>
      </c>
      <c r="U10" s="47">
        <v>95.577659347580408</v>
      </c>
      <c r="V10" s="47" t="b">
        <f t="shared" si="7"/>
        <v>1</v>
      </c>
      <c r="W10" s="54">
        <f t="shared" si="0"/>
        <v>-3.4619396238610989E-10</v>
      </c>
    </row>
    <row r="11" spans="1:23" x14ac:dyDescent="0.25">
      <c r="A11" s="33">
        <v>44694</v>
      </c>
      <c r="B11">
        <v>99.679856608630331</v>
      </c>
      <c r="C11" s="47">
        <v>99.679856608630359</v>
      </c>
      <c r="D11" s="47" t="b">
        <f t="shared" si="1"/>
        <v>1</v>
      </c>
      <c r="E11">
        <v>99.363934178576102</v>
      </c>
      <c r="F11" s="47">
        <v>99.363934178576102</v>
      </c>
      <c r="G11" s="47" t="b">
        <f t="shared" si="2"/>
        <v>1</v>
      </c>
      <c r="H11">
        <v>97.384579993231597</v>
      </c>
      <c r="I11" s="47">
        <v>97.384579993231597</v>
      </c>
      <c r="J11" s="47" t="b">
        <f t="shared" si="3"/>
        <v>1</v>
      </c>
      <c r="K11">
        <v>97.155527084130085</v>
      </c>
      <c r="L11" s="47">
        <v>97.155527234374588</v>
      </c>
      <c r="M11" s="47" t="b">
        <f t="shared" si="4"/>
        <v>1</v>
      </c>
      <c r="N11">
        <v>97.212456683425003</v>
      </c>
      <c r="O11" s="47">
        <v>97.212456683425003</v>
      </c>
      <c r="P11" s="47" t="b">
        <f t="shared" si="5"/>
        <v>1</v>
      </c>
      <c r="Q11" s="47">
        <v>78.493948015865101</v>
      </c>
      <c r="R11">
        <v>78.493948015865101</v>
      </c>
      <c r="S11" s="47" t="b">
        <f t="shared" si="6"/>
        <v>1</v>
      </c>
      <c r="T11">
        <v>96.953687153181491</v>
      </c>
      <c r="U11" s="47">
        <v>96.953687160693732</v>
      </c>
      <c r="V11" s="47" t="b">
        <f t="shared" si="7"/>
        <v>1</v>
      </c>
      <c r="W11" s="54">
        <f t="shared" si="0"/>
        <v>7.74826869331946E-11</v>
      </c>
    </row>
    <row r="12" spans="1:23" x14ac:dyDescent="0.25">
      <c r="A12" s="33">
        <v>44697</v>
      </c>
      <c r="B12">
        <v>99.786396236831578</v>
      </c>
      <c r="C12" s="47">
        <v>99.786396236831621</v>
      </c>
      <c r="D12" s="47" t="b">
        <f t="shared" si="1"/>
        <v>1</v>
      </c>
      <c r="E12">
        <v>100.89664861840301</v>
      </c>
      <c r="F12" s="47">
        <v>100.89664861840301</v>
      </c>
      <c r="G12" s="47" t="b">
        <f t="shared" si="2"/>
        <v>1</v>
      </c>
      <c r="H12">
        <v>97.075608854577723</v>
      </c>
      <c r="I12" s="47">
        <v>97.075608854577723</v>
      </c>
      <c r="J12" s="47" t="b">
        <f t="shared" si="3"/>
        <v>1</v>
      </c>
      <c r="K12">
        <v>98.924626236460881</v>
      </c>
      <c r="L12" s="47">
        <v>98.924626467449627</v>
      </c>
      <c r="M12" s="47" t="b">
        <f t="shared" si="4"/>
        <v>1</v>
      </c>
      <c r="N12">
        <v>98.1397161230813</v>
      </c>
      <c r="O12" s="47">
        <v>98.139716123081286</v>
      </c>
      <c r="P12" s="47" t="b">
        <f t="shared" si="5"/>
        <v>1</v>
      </c>
      <c r="Q12" s="47">
        <v>77.695638070346462</v>
      </c>
      <c r="R12">
        <v>77.695638070346448</v>
      </c>
      <c r="S12" s="47" t="b">
        <f t="shared" si="6"/>
        <v>1</v>
      </c>
      <c r="T12">
        <v>97.362856277548858</v>
      </c>
      <c r="U12" s="47">
        <v>97.362856289098318</v>
      </c>
      <c r="V12" s="47" t="b">
        <f t="shared" si="7"/>
        <v>1</v>
      </c>
      <c r="W12" s="54">
        <f t="shared" si="0"/>
        <v>1.1862288928909948E-10</v>
      </c>
    </row>
    <row r="13" spans="1:23" x14ac:dyDescent="0.25">
      <c r="A13" s="33">
        <v>44698</v>
      </c>
      <c r="B13">
        <v>100.59225345022034</v>
      </c>
      <c r="C13" s="47">
        <v>100.5922534502204</v>
      </c>
      <c r="D13" s="47" t="b">
        <f t="shared" si="1"/>
        <v>1</v>
      </c>
      <c r="E13">
        <v>101.8861272009064</v>
      </c>
      <c r="F13" s="47">
        <v>101.8861272009064</v>
      </c>
      <c r="G13" s="47" t="b">
        <f t="shared" si="2"/>
        <v>1</v>
      </c>
      <c r="H13">
        <v>99.172502725814496</v>
      </c>
      <c r="I13" s="47">
        <v>99.17250272581451</v>
      </c>
      <c r="J13" s="47" t="b">
        <f t="shared" si="3"/>
        <v>1</v>
      </c>
      <c r="K13">
        <v>99.815493673286625</v>
      </c>
      <c r="L13" s="47">
        <v>99.815493937801818</v>
      </c>
      <c r="M13" s="47" t="b">
        <f t="shared" si="4"/>
        <v>1</v>
      </c>
      <c r="N13">
        <v>97.523467758547838</v>
      </c>
      <c r="O13" s="47">
        <v>97.523467758547838</v>
      </c>
      <c r="P13" s="47" t="b">
        <f t="shared" si="5"/>
        <v>1</v>
      </c>
      <c r="Q13" s="47">
        <v>72.363009854548537</v>
      </c>
      <c r="R13">
        <v>72.363009854548537</v>
      </c>
      <c r="S13" s="47" t="b">
        <f t="shared" si="6"/>
        <v>1</v>
      </c>
      <c r="T13">
        <v>97.690704570576472</v>
      </c>
      <c r="U13" s="47">
        <v>97.690704583802273</v>
      </c>
      <c r="V13" s="47" t="b">
        <f t="shared" si="7"/>
        <v>1</v>
      </c>
      <c r="W13" s="54">
        <f t="shared" si="0"/>
        <v>1.3538437038107531E-10</v>
      </c>
    </row>
    <row r="14" spans="1:23" x14ac:dyDescent="0.25">
      <c r="A14" s="33">
        <v>44699</v>
      </c>
      <c r="B14">
        <v>100.44270506027775</v>
      </c>
      <c r="C14" s="47">
        <v>100.4427050602778</v>
      </c>
      <c r="D14" s="47" t="b">
        <f t="shared" si="1"/>
        <v>1</v>
      </c>
      <c r="E14">
        <v>98.967142144889948</v>
      </c>
      <c r="F14" s="47">
        <v>98.967142144889948</v>
      </c>
      <c r="G14" s="47" t="b">
        <f t="shared" si="2"/>
        <v>1</v>
      </c>
      <c r="H14">
        <v>96.444787525922195</v>
      </c>
      <c r="I14" s="47">
        <v>96.444787525922209</v>
      </c>
      <c r="J14" s="47" t="b">
        <f t="shared" si="3"/>
        <v>1</v>
      </c>
      <c r="K14">
        <v>97.902551266096296</v>
      </c>
      <c r="L14" s="47">
        <v>97.902550976846172</v>
      </c>
      <c r="M14" s="47" t="b">
        <f t="shared" si="4"/>
        <v>1</v>
      </c>
      <c r="N14">
        <v>97.57530000836627</v>
      </c>
      <c r="O14" s="47">
        <v>97.57530000836627</v>
      </c>
      <c r="P14" s="47" t="b">
        <f t="shared" si="5"/>
        <v>1</v>
      </c>
      <c r="Q14" s="47">
        <v>75.441197120113856</v>
      </c>
      <c r="R14">
        <v>75.441197120113841</v>
      </c>
      <c r="S14" s="47" t="b">
        <f t="shared" si="6"/>
        <v>1</v>
      </c>
      <c r="T14">
        <v>96.840434976200001</v>
      </c>
      <c r="U14" s="47">
        <v>96.840434961737515</v>
      </c>
      <c r="V14" s="47" t="b">
        <f t="shared" si="7"/>
        <v>1</v>
      </c>
      <c r="W14" s="54">
        <f t="shared" si="0"/>
        <v>-1.4934342651429233E-10</v>
      </c>
    </row>
    <row r="15" spans="1:23" x14ac:dyDescent="0.25">
      <c r="A15" s="33">
        <v>44700</v>
      </c>
      <c r="B15">
        <v>100.59824844725046</v>
      </c>
      <c r="C15" s="47">
        <v>100.5982484472505</v>
      </c>
      <c r="D15" s="47" t="b">
        <f t="shared" si="1"/>
        <v>1</v>
      </c>
      <c r="E15">
        <v>100.01693572827951</v>
      </c>
      <c r="F15" s="47">
        <v>100.01693572827951</v>
      </c>
      <c r="G15" s="47" t="b">
        <f t="shared" si="2"/>
        <v>1</v>
      </c>
      <c r="H15">
        <v>96.773371843938463</v>
      </c>
      <c r="I15" s="47">
        <v>96.773371843938492</v>
      </c>
      <c r="J15" s="47" t="b">
        <f t="shared" si="3"/>
        <v>1</v>
      </c>
      <c r="K15">
        <v>100.38995991228219</v>
      </c>
      <c r="L15" s="47">
        <v>100.38995948217119</v>
      </c>
      <c r="M15" s="47" t="b">
        <f t="shared" si="4"/>
        <v>1</v>
      </c>
      <c r="N15">
        <v>99.009387103419158</v>
      </c>
      <c r="O15" s="47">
        <v>99.00938710341913</v>
      </c>
      <c r="P15" s="47" t="b">
        <f t="shared" si="5"/>
        <v>1</v>
      </c>
      <c r="Q15" s="47">
        <v>72.140595912347067</v>
      </c>
      <c r="R15">
        <v>72.140595912347052</v>
      </c>
      <c r="S15" s="47" t="b">
        <f t="shared" si="6"/>
        <v>1</v>
      </c>
      <c r="T15">
        <v>97.053720762637681</v>
      </c>
      <c r="U15" s="47">
        <v>97.053720741132139</v>
      </c>
      <c r="V15" s="47" t="b">
        <f t="shared" si="7"/>
        <v>1</v>
      </c>
      <c r="W15" s="54">
        <f t="shared" si="0"/>
        <v>-2.2158386236981187E-10</v>
      </c>
    </row>
    <row r="16" spans="1:23" x14ac:dyDescent="0.25">
      <c r="A16" s="33">
        <v>44701</v>
      </c>
      <c r="B16">
        <v>100.61585118499067</v>
      </c>
      <c r="C16" s="47">
        <v>100.6158511849906</v>
      </c>
      <c r="D16" s="47" t="b">
        <f t="shared" si="1"/>
        <v>1</v>
      </c>
      <c r="E16">
        <v>100.6560192582124</v>
      </c>
      <c r="F16" s="47">
        <v>100.6560192582124</v>
      </c>
      <c r="G16" s="47" t="b">
        <f t="shared" si="2"/>
        <v>1</v>
      </c>
      <c r="H16">
        <v>97.021118578353224</v>
      </c>
      <c r="I16" s="47">
        <v>97.021118578353239</v>
      </c>
      <c r="J16" s="47" t="b">
        <f t="shared" si="3"/>
        <v>1</v>
      </c>
      <c r="K16">
        <v>100.31400645294497</v>
      </c>
      <c r="L16" s="47">
        <v>100.31400530906561</v>
      </c>
      <c r="M16" s="47" t="b">
        <f t="shared" si="4"/>
        <v>1</v>
      </c>
      <c r="N16">
        <v>99.078496769843724</v>
      </c>
      <c r="O16" s="47">
        <v>99.07849676984371</v>
      </c>
      <c r="P16" s="47" t="b">
        <f t="shared" si="5"/>
        <v>1</v>
      </c>
      <c r="Q16" s="47">
        <v>72.961346834367234</v>
      </c>
      <c r="R16">
        <v>72.96134683436722</v>
      </c>
      <c r="S16" s="47" t="b">
        <f t="shared" si="6"/>
        <v>1</v>
      </c>
      <c r="T16">
        <v>97.318137033213887</v>
      </c>
      <c r="U16" s="47">
        <v>97.318136976019915</v>
      </c>
      <c r="V16" s="47" t="b">
        <f t="shared" si="7"/>
        <v>1</v>
      </c>
      <c r="W16" s="54">
        <f t="shared" si="0"/>
        <v>-5.8770110999972758E-10</v>
      </c>
    </row>
    <row r="17" spans="1:23" x14ac:dyDescent="0.25">
      <c r="A17" s="33">
        <v>44704</v>
      </c>
      <c r="B17">
        <v>100.92096880534955</v>
      </c>
      <c r="C17" s="47">
        <v>100.9209688053496</v>
      </c>
      <c r="D17" s="47" t="b">
        <f t="shared" si="1"/>
        <v>1</v>
      </c>
      <c r="E17">
        <v>102.217139407212</v>
      </c>
      <c r="F17" s="47">
        <v>102.217139407212</v>
      </c>
      <c r="G17" s="47" t="b">
        <f t="shared" si="2"/>
        <v>1</v>
      </c>
      <c r="H17">
        <v>98.193833341467126</v>
      </c>
      <c r="I17" s="47">
        <v>98.193833341467155</v>
      </c>
      <c r="J17" s="47" t="b">
        <f t="shared" si="3"/>
        <v>1</v>
      </c>
      <c r="K17">
        <v>101.21560609822983</v>
      </c>
      <c r="L17" s="47">
        <v>101.2156049981847</v>
      </c>
      <c r="M17" s="47" t="b">
        <f t="shared" si="4"/>
        <v>0</v>
      </c>
      <c r="N17">
        <v>99.539248384921862</v>
      </c>
      <c r="O17" s="47">
        <v>99.539248384921862</v>
      </c>
      <c r="P17" s="47" t="b">
        <f t="shared" si="5"/>
        <v>1</v>
      </c>
      <c r="Q17" s="47">
        <v>72.072494104461498</v>
      </c>
      <c r="R17">
        <v>72.072494104461498</v>
      </c>
      <c r="S17" s="47" t="b">
        <f t="shared" si="6"/>
        <v>1</v>
      </c>
      <c r="T17">
        <v>97.932513631317121</v>
      </c>
      <c r="U17" s="47">
        <v>97.932513576314889</v>
      </c>
      <c r="V17" s="47" t="b">
        <f t="shared" si="7"/>
        <v>1</v>
      </c>
      <c r="W17" s="54">
        <f t="shared" si="0"/>
        <v>-5.6163407258225106E-10</v>
      </c>
    </row>
    <row r="18" spans="1:23" x14ac:dyDescent="0.25">
      <c r="A18" s="33">
        <v>44705</v>
      </c>
      <c r="B18">
        <v>100.34101132416048</v>
      </c>
      <c r="C18" s="47">
        <v>100.3410113241605</v>
      </c>
      <c r="D18" s="47" t="b">
        <f t="shared" si="1"/>
        <v>1</v>
      </c>
      <c r="E18">
        <v>102.20528363363189</v>
      </c>
      <c r="F18" s="47">
        <v>102.20528363363189</v>
      </c>
      <c r="G18" s="47" t="b">
        <f t="shared" si="2"/>
        <v>1</v>
      </c>
      <c r="H18">
        <v>97.467640343395004</v>
      </c>
      <c r="I18" s="47">
        <v>97.467640343395018</v>
      </c>
      <c r="J18" s="47" t="b">
        <f t="shared" si="3"/>
        <v>1</v>
      </c>
      <c r="K18">
        <v>100.98852047359765</v>
      </c>
      <c r="L18" s="47">
        <v>100.9885199389136</v>
      </c>
      <c r="M18" s="47" t="b">
        <f t="shared" si="4"/>
        <v>1</v>
      </c>
      <c r="N18">
        <v>100.28796866091058</v>
      </c>
      <c r="O18" s="47">
        <v>100.28796866091059</v>
      </c>
      <c r="P18" s="47" t="b">
        <f t="shared" si="5"/>
        <v>1</v>
      </c>
      <c r="Q18" s="47">
        <v>71.357764069208017</v>
      </c>
      <c r="R18">
        <v>71.357764069208017</v>
      </c>
      <c r="S18" s="47" t="b">
        <f t="shared" si="6"/>
        <v>1</v>
      </c>
      <c r="T18">
        <v>97.532699820009967</v>
      </c>
      <c r="U18" s="47">
        <v>97.532699793275782</v>
      </c>
      <c r="V18" s="47" t="b">
        <f t="shared" si="7"/>
        <v>1</v>
      </c>
      <c r="W18" s="54">
        <f t="shared" si="0"/>
        <v>-2.7410484992884676E-10</v>
      </c>
    </row>
    <row r="19" spans="1:23" x14ac:dyDescent="0.25">
      <c r="A19" s="33">
        <v>44706</v>
      </c>
      <c r="B19">
        <v>100.03067017214806</v>
      </c>
      <c r="C19" s="47">
        <v>100.03067017214811</v>
      </c>
      <c r="D19" s="47" t="b">
        <f t="shared" si="1"/>
        <v>1</v>
      </c>
      <c r="E19">
        <v>103.5135425277808</v>
      </c>
      <c r="F19" s="47">
        <v>103.5135425277808</v>
      </c>
      <c r="G19" s="47" t="b">
        <f t="shared" si="2"/>
        <v>1</v>
      </c>
      <c r="H19">
        <v>97.969559850278728</v>
      </c>
      <c r="I19" s="47">
        <v>97.969559850278728</v>
      </c>
      <c r="J19" s="47" t="b">
        <f t="shared" si="3"/>
        <v>1</v>
      </c>
      <c r="K19">
        <v>100.9969548756855</v>
      </c>
      <c r="L19" s="47">
        <v>100.9969538951819</v>
      </c>
      <c r="M19" s="47" t="b">
        <f t="shared" si="4"/>
        <v>1</v>
      </c>
      <c r="N19">
        <v>99.683232715377159</v>
      </c>
      <c r="O19" s="47">
        <v>99.683232715377144</v>
      </c>
      <c r="P19" s="47" t="b">
        <f t="shared" si="5"/>
        <v>1</v>
      </c>
      <c r="Q19" s="47">
        <v>68.642137271125634</v>
      </c>
      <c r="R19">
        <v>68.642137271125634</v>
      </c>
      <c r="S19" s="47" t="b">
        <f t="shared" si="6"/>
        <v>1</v>
      </c>
      <c r="T19">
        <v>97.448766734167833</v>
      </c>
      <c r="U19" s="47">
        <v>97.448766685142658</v>
      </c>
      <c r="V19" s="47" t="b">
        <f t="shared" si="7"/>
        <v>1</v>
      </c>
      <c r="W19" s="54">
        <f t="shared" si="0"/>
        <v>-5.0308668342324836E-10</v>
      </c>
    </row>
    <row r="20" spans="1:23" x14ac:dyDescent="0.25">
      <c r="A20" s="33">
        <v>44707</v>
      </c>
      <c r="B20">
        <v>100.34717057169752</v>
      </c>
      <c r="C20" s="47">
        <v>100.3471705716975</v>
      </c>
      <c r="D20" s="47" t="b">
        <f t="shared" si="1"/>
        <v>1</v>
      </c>
      <c r="E20">
        <v>104.99797588343</v>
      </c>
      <c r="F20" s="47">
        <v>104.99797588343</v>
      </c>
      <c r="G20" s="47" t="b">
        <f t="shared" si="2"/>
        <v>1</v>
      </c>
      <c r="H20">
        <v>99.415007896456785</v>
      </c>
      <c r="I20" s="47">
        <v>99.415007896456828</v>
      </c>
      <c r="J20" s="47" t="b">
        <f t="shared" si="3"/>
        <v>1</v>
      </c>
      <c r="K20">
        <v>102.22918840547146</v>
      </c>
      <c r="L20" s="47">
        <v>102.22918913403799</v>
      </c>
      <c r="M20" s="47" t="b">
        <f t="shared" si="4"/>
        <v>1</v>
      </c>
      <c r="N20">
        <v>99.498928554103443</v>
      </c>
      <c r="O20" s="47">
        <v>99.498928554103443</v>
      </c>
      <c r="P20" s="47" t="b">
        <f t="shared" si="5"/>
        <v>1</v>
      </c>
      <c r="Q20" s="47">
        <v>66.270724688684851</v>
      </c>
      <c r="R20">
        <v>66.270724688684837</v>
      </c>
      <c r="S20" s="47" t="b">
        <f t="shared" si="6"/>
        <v>1</v>
      </c>
      <c r="T20">
        <v>97.921125634939955</v>
      </c>
      <c r="U20" s="47">
        <v>97.921125671368316</v>
      </c>
      <c r="V20" s="47" t="b">
        <f t="shared" si="7"/>
        <v>1</v>
      </c>
      <c r="W20" s="54">
        <f t="shared" si="0"/>
        <v>3.7201730584968118E-10</v>
      </c>
    </row>
    <row r="21" spans="1:23" x14ac:dyDescent="0.25">
      <c r="A21" s="33">
        <v>44708</v>
      </c>
      <c r="B21">
        <v>100.77099160842629</v>
      </c>
      <c r="C21" s="47">
        <v>100.7709916084263</v>
      </c>
      <c r="D21" s="47" t="b">
        <f t="shared" si="1"/>
        <v>1</v>
      </c>
      <c r="E21">
        <v>106.318586677019</v>
      </c>
      <c r="F21" s="47">
        <v>106.318586677019</v>
      </c>
      <c r="G21" s="47" t="b">
        <f t="shared" si="2"/>
        <v>1</v>
      </c>
      <c r="H21">
        <v>101.19988872263377</v>
      </c>
      <c r="I21" s="47">
        <v>101.1998887226338</v>
      </c>
      <c r="J21" s="47" t="b">
        <f t="shared" si="3"/>
        <v>1</v>
      </c>
      <c r="K21">
        <v>103.38089117102916</v>
      </c>
      <c r="L21" s="47">
        <v>103.3808923857744</v>
      </c>
      <c r="M21" s="47" t="b">
        <f t="shared" si="4"/>
        <v>1</v>
      </c>
      <c r="N21">
        <v>99.55076959202799</v>
      </c>
      <c r="O21" s="47">
        <v>99.55076959202799</v>
      </c>
      <c r="P21" s="47" t="b">
        <f t="shared" si="5"/>
        <v>1</v>
      </c>
      <c r="Q21" s="47">
        <v>67.801373505701832</v>
      </c>
      <c r="R21">
        <v>67.801373505701818</v>
      </c>
      <c r="S21" s="47" t="b">
        <f t="shared" si="6"/>
        <v>1</v>
      </c>
      <c r="T21">
        <v>98.845334705173357</v>
      </c>
      <c r="U21" s="47">
        <v>98.84533476591065</v>
      </c>
      <c r="V21" s="47" t="b">
        <f t="shared" si="7"/>
        <v>1</v>
      </c>
      <c r="W21" s="54">
        <f t="shared" si="0"/>
        <v>6.1446803201192779E-10</v>
      </c>
    </row>
    <row r="22" spans="1:23" x14ac:dyDescent="0.25">
      <c r="A22" s="33">
        <v>44712</v>
      </c>
      <c r="B22">
        <v>100.40192102277442</v>
      </c>
      <c r="C22" s="47">
        <v>100.4019210227744</v>
      </c>
      <c r="D22" s="47" t="b">
        <f t="shared" si="1"/>
        <v>1</v>
      </c>
      <c r="E22">
        <v>105.94008723182293</v>
      </c>
      <c r="F22" s="47">
        <v>105.94008669307</v>
      </c>
      <c r="G22" s="47" t="b">
        <f t="shared" si="2"/>
        <v>1</v>
      </c>
      <c r="H22">
        <v>101.3110148039076</v>
      </c>
      <c r="I22" s="47">
        <v>101.3110148039076</v>
      </c>
      <c r="J22" s="47" t="b">
        <f t="shared" si="3"/>
        <v>1</v>
      </c>
      <c r="K22">
        <v>102.07608483346685</v>
      </c>
      <c r="L22" s="47">
        <v>102.0760850620824</v>
      </c>
      <c r="M22" s="47" t="b">
        <f t="shared" si="4"/>
        <v>0</v>
      </c>
      <c r="N22">
        <v>98.56591290494714</v>
      </c>
      <c r="O22" s="47">
        <v>98.56591290494714</v>
      </c>
      <c r="P22" s="47" t="b">
        <f t="shared" si="5"/>
        <v>1</v>
      </c>
      <c r="Q22" s="47">
        <v>70.479306510492307</v>
      </c>
      <c r="R22">
        <v>70.479306510492279</v>
      </c>
      <c r="S22" s="47" t="b">
        <f t="shared" si="6"/>
        <v>1</v>
      </c>
      <c r="T22">
        <v>98.761291475867012</v>
      </c>
      <c r="U22" s="47">
        <v>98.761291366078396</v>
      </c>
      <c r="V22" s="47" t="b">
        <f t="shared" si="7"/>
        <v>1</v>
      </c>
      <c r="W22" s="54">
        <f t="shared" si="0"/>
        <v>-1.1116563225499476E-9</v>
      </c>
    </row>
    <row r="23" spans="1:23" x14ac:dyDescent="0.25">
      <c r="A23" s="36">
        <v>44713</v>
      </c>
      <c r="B23">
        <v>100.60579509742335</v>
      </c>
      <c r="C23" s="47">
        <v>100.6057950974234</v>
      </c>
      <c r="D23" s="47" t="b">
        <f t="shared" si="1"/>
        <v>1</v>
      </c>
      <c r="E23">
        <v>106.75983210858082</v>
      </c>
      <c r="F23" s="47">
        <v>106.75983200383961</v>
      </c>
      <c r="G23" s="47" t="b">
        <f t="shared" si="2"/>
        <v>1</v>
      </c>
      <c r="H23">
        <v>100.627940567477</v>
      </c>
      <c r="I23" s="47">
        <v>100.627940567477</v>
      </c>
      <c r="J23" s="47" t="b">
        <f t="shared" si="3"/>
        <v>1</v>
      </c>
      <c r="K23">
        <v>102.36536081198271</v>
      </c>
      <c r="L23" s="47">
        <v>102.3653605517887</v>
      </c>
      <c r="M23" s="47" t="b">
        <f t="shared" si="4"/>
        <v>1</v>
      </c>
      <c r="N23">
        <v>99.193682476586758</v>
      </c>
      <c r="O23" s="47">
        <v>99.19368247658673</v>
      </c>
      <c r="P23" s="47" t="b">
        <f t="shared" si="5"/>
        <v>1</v>
      </c>
      <c r="Q23" s="47">
        <v>71.55830863093756</v>
      </c>
      <c r="R23">
        <v>71.558308630937546</v>
      </c>
      <c r="S23" s="47" t="b">
        <f t="shared" si="6"/>
        <v>1</v>
      </c>
      <c r="T23">
        <v>99.105845616728018</v>
      </c>
      <c r="U23" s="47">
        <v>98.5147718585511</v>
      </c>
      <c r="V23" s="47" t="b">
        <f t="shared" si="7"/>
        <v>0</v>
      </c>
      <c r="W23" s="54">
        <f>U23/T23-1</f>
        <v>-5.9640655351731464E-3</v>
      </c>
    </row>
    <row r="24" spans="1:23" x14ac:dyDescent="0.25">
      <c r="A24" s="36">
        <v>44714</v>
      </c>
      <c r="B24">
        <v>100.4597494750211</v>
      </c>
      <c r="C24" s="47">
        <v>100.4597494750211</v>
      </c>
      <c r="D24" s="47" t="b">
        <f t="shared" si="1"/>
        <v>1</v>
      </c>
      <c r="E24">
        <v>107.38364798044398</v>
      </c>
      <c r="F24" s="47">
        <v>107.3836479175993</v>
      </c>
      <c r="G24" s="47" t="b">
        <f t="shared" si="2"/>
        <v>1</v>
      </c>
      <c r="H24">
        <v>102.29982793937509</v>
      </c>
      <c r="I24" s="47">
        <v>102.29982793937511</v>
      </c>
      <c r="J24" s="47" t="b">
        <f t="shared" si="3"/>
        <v>1</v>
      </c>
      <c r="K24">
        <v>105.21713051488405</v>
      </c>
      <c r="L24" s="47">
        <v>105.2171297535867</v>
      </c>
      <c r="M24" s="47" t="b">
        <f t="shared" si="4"/>
        <v>1</v>
      </c>
      <c r="N24">
        <v>100.41467557475971</v>
      </c>
      <c r="O24" s="47">
        <v>100.4146755747597</v>
      </c>
      <c r="P24" s="47" t="b">
        <f t="shared" si="5"/>
        <v>1</v>
      </c>
      <c r="Q24" s="47">
        <v>69.386823683626019</v>
      </c>
      <c r="R24">
        <v>69.386823683626005</v>
      </c>
      <c r="S24" s="47" t="b">
        <f t="shared" si="6"/>
        <v>1</v>
      </c>
      <c r="T24">
        <v>99.375959224626058</v>
      </c>
      <c r="U24" s="47">
        <v>98.845680947547137</v>
      </c>
      <c r="V24" s="47" t="b">
        <f t="shared" si="7"/>
        <v>0</v>
      </c>
      <c r="W24" s="54">
        <f>U24/T24-1</f>
        <v>-5.3360820988936908E-3</v>
      </c>
    </row>
    <row r="25" spans="1:23" x14ac:dyDescent="0.25">
      <c r="A25" s="33">
        <v>44715</v>
      </c>
      <c r="B25">
        <v>100.46477161985067</v>
      </c>
      <c r="C25" s="47">
        <v>100.46477161985069</v>
      </c>
      <c r="D25" s="47" t="b">
        <f t="shared" si="1"/>
        <v>1</v>
      </c>
      <c r="E25">
        <v>105.62688760737916</v>
      </c>
      <c r="F25" s="47">
        <v>105.62688670442211</v>
      </c>
      <c r="G25" s="47" t="b">
        <f t="shared" si="2"/>
        <v>1</v>
      </c>
      <c r="H25">
        <v>100.77622033555072</v>
      </c>
      <c r="I25" s="47">
        <v>100.7762203355507</v>
      </c>
      <c r="J25" s="47" t="b">
        <f t="shared" si="3"/>
        <v>1</v>
      </c>
      <c r="K25">
        <v>104.77022239477202</v>
      </c>
      <c r="L25" s="47">
        <v>104.7702227415209</v>
      </c>
      <c r="M25" s="47" t="b">
        <f t="shared" si="4"/>
        <v>1</v>
      </c>
      <c r="N25">
        <v>99.395264054466594</v>
      </c>
      <c r="O25" s="47">
        <v>99.395264054466566</v>
      </c>
      <c r="P25" s="47" t="b">
        <f t="shared" si="5"/>
        <v>1</v>
      </c>
      <c r="Q25" s="47">
        <v>70.103166276946993</v>
      </c>
      <c r="R25">
        <v>70.103166276946965</v>
      </c>
      <c r="S25" s="47" t="b">
        <f t="shared" si="6"/>
        <v>1</v>
      </c>
      <c r="T25">
        <v>98.790815432693563</v>
      </c>
      <c r="U25" s="47">
        <v>98.223263722565576</v>
      </c>
      <c r="V25" s="47" t="b">
        <f t="shared" si="7"/>
        <v>0</v>
      </c>
      <c r="W25" s="54">
        <f>U25/T25-1</f>
        <v>-5.7449845680711542E-3</v>
      </c>
    </row>
    <row r="26" spans="1:23" x14ac:dyDescent="0.25">
      <c r="A26" s="33">
        <v>44718</v>
      </c>
      <c r="B26">
        <v>100.6304886591886</v>
      </c>
      <c r="C26" s="47">
        <v>100.6304886591886</v>
      </c>
      <c r="D26" s="47" t="b">
        <f t="shared" si="1"/>
        <v>1</v>
      </c>
      <c r="E26">
        <v>103.88580333382261</v>
      </c>
      <c r="F26" s="47">
        <v>103.88580316541071</v>
      </c>
      <c r="G26" s="47" t="b">
        <f t="shared" si="2"/>
        <v>1</v>
      </c>
      <c r="H26">
        <v>101.39600925226199</v>
      </c>
      <c r="I26" s="47">
        <v>101.396009252262</v>
      </c>
      <c r="J26" s="47" t="b">
        <f t="shared" si="3"/>
        <v>1</v>
      </c>
      <c r="K26">
        <v>105.60182604417022</v>
      </c>
      <c r="L26" s="47">
        <v>105.6018265461269</v>
      </c>
      <c r="M26" s="47" t="b">
        <f t="shared" si="4"/>
        <v>1</v>
      </c>
      <c r="N26">
        <v>98.957554853600755</v>
      </c>
      <c r="O26" s="47">
        <v>98.957554853600698</v>
      </c>
      <c r="P26" s="47" t="b">
        <f t="shared" si="5"/>
        <v>1</v>
      </c>
      <c r="Q26" s="47">
        <v>73.339403410015962</v>
      </c>
      <c r="R26">
        <v>73.339403410015919</v>
      </c>
      <c r="S26" s="47" t="b">
        <f t="shared" si="6"/>
        <v>1</v>
      </c>
      <c r="T26">
        <v>98.894436189167834</v>
      </c>
      <c r="U26" s="47">
        <v>98.238253010857122</v>
      </c>
      <c r="V26" s="47" t="b">
        <f t="shared" si="7"/>
        <v>0</v>
      </c>
      <c r="W26" s="54">
        <f>U26/T26-1</f>
        <v>-6.6351880206440006E-3</v>
      </c>
    </row>
    <row r="27" spans="1:23" x14ac:dyDescent="0.25">
      <c r="A27" s="33">
        <v>44719</v>
      </c>
      <c r="B27">
        <v>100.34155235976024</v>
      </c>
      <c r="C27" s="47">
        <v>100.3415523597603</v>
      </c>
      <c r="D27" s="47" t="b">
        <f t="shared" si="1"/>
        <v>1</v>
      </c>
      <c r="E27">
        <v>103.91149476210545</v>
      </c>
      <c r="F27" s="47">
        <v>103.91149395716231</v>
      </c>
      <c r="G27" s="47" t="b">
        <f t="shared" si="2"/>
        <v>1</v>
      </c>
      <c r="H27">
        <v>102.10196597457819</v>
      </c>
      <c r="I27" s="47">
        <v>102.10196597457821</v>
      </c>
      <c r="J27" s="47" t="b">
        <f t="shared" si="3"/>
        <v>1</v>
      </c>
      <c r="K27">
        <v>106.21623883033907</v>
      </c>
      <c r="L27" s="47">
        <v>106.21623961662969</v>
      </c>
      <c r="M27" s="47" t="b">
        <f t="shared" si="4"/>
        <v>1</v>
      </c>
      <c r="N27">
        <v>99.602601841846422</v>
      </c>
      <c r="O27" s="47">
        <v>99.602601841846422</v>
      </c>
      <c r="P27" s="47" t="b">
        <f t="shared" si="5"/>
        <v>1</v>
      </c>
      <c r="Q27" s="47">
        <v>72.523447234028026</v>
      </c>
      <c r="R27">
        <v>72.523447234027998</v>
      </c>
      <c r="S27" s="47" t="b">
        <f t="shared" si="6"/>
        <v>1</v>
      </c>
      <c r="T27">
        <v>98.839817387200156</v>
      </c>
      <c r="U27" s="47">
        <v>98.207782571561097</v>
      </c>
      <c r="V27" s="47" t="b">
        <f t="shared" si="7"/>
        <v>0</v>
      </c>
      <c r="W27" s="54">
        <f>U27/T27-1</f>
        <v>-6.3945364565284324E-3</v>
      </c>
    </row>
    <row r="28" spans="1:23" x14ac:dyDescent="0.25">
      <c r="A28" s="33">
        <v>44720</v>
      </c>
      <c r="B28">
        <v>100.19373394040524</v>
      </c>
      <c r="C28" s="47">
        <v>100.19373394040529</v>
      </c>
      <c r="D28" s="47" t="b">
        <f t="shared" si="1"/>
        <v>1</v>
      </c>
      <c r="E28">
        <v>102.07311320265605</v>
      </c>
      <c r="F28" s="47">
        <v>102.0731127820393</v>
      </c>
      <c r="G28" s="47" t="b">
        <f t="shared" si="2"/>
        <v>1</v>
      </c>
      <c r="H28">
        <v>101.58126607025653</v>
      </c>
      <c r="I28" s="47">
        <v>101.5812660702565</v>
      </c>
      <c r="J28" s="47" t="b">
        <f t="shared" si="3"/>
        <v>1</v>
      </c>
      <c r="K28">
        <v>105.88859203980114</v>
      </c>
      <c r="L28" s="47">
        <v>105.88859223778719</v>
      </c>
      <c r="M28" s="47" t="b">
        <f t="shared" si="4"/>
        <v>1</v>
      </c>
      <c r="N28">
        <v>99.510449761209628</v>
      </c>
      <c r="O28" s="47">
        <v>99.510449761209586</v>
      </c>
      <c r="P28" s="47" t="b">
        <f t="shared" si="5"/>
        <v>1</v>
      </c>
      <c r="Q28" s="47">
        <v>72.490482728623547</v>
      </c>
      <c r="R28">
        <v>72.490482728623519</v>
      </c>
      <c r="S28" s="47" t="b">
        <f t="shared" si="6"/>
        <v>1</v>
      </c>
      <c r="T28">
        <v>98.270289365474895</v>
      </c>
      <c r="U28" s="47">
        <v>97.623836956731793</v>
      </c>
      <c r="V28" s="47" t="b">
        <f t="shared" si="7"/>
        <v>0</v>
      </c>
      <c r="W28" s="54">
        <f>U28/T28-1</f>
        <v>-6.5783098118180616E-3</v>
      </c>
    </row>
    <row r="29" spans="1:23" x14ac:dyDescent="0.25">
      <c r="A29" s="33">
        <v>44721</v>
      </c>
      <c r="B29">
        <v>100.86978921623199</v>
      </c>
      <c r="C29" s="47">
        <v>100.86978921623199</v>
      </c>
      <c r="D29" s="47" t="b">
        <f t="shared" si="1"/>
        <v>1</v>
      </c>
      <c r="E29">
        <v>101.16542101222473</v>
      </c>
      <c r="F29" s="47">
        <v>101.1654202104976</v>
      </c>
      <c r="G29" s="47" t="b">
        <f t="shared" si="2"/>
        <v>1</v>
      </c>
      <c r="H29">
        <v>99.15477545617594</v>
      </c>
      <c r="I29" s="47">
        <v>99.154775456175955</v>
      </c>
      <c r="J29" s="47" t="b">
        <f t="shared" si="3"/>
        <v>1</v>
      </c>
      <c r="K29">
        <v>104.13518018233816</v>
      </c>
      <c r="L29" s="47">
        <v>104.13518074306199</v>
      </c>
      <c r="M29" s="47" t="b">
        <f t="shared" si="4"/>
        <v>1</v>
      </c>
      <c r="N29">
        <v>99.193682476586773</v>
      </c>
      <c r="O29" s="47">
        <v>99.19368247658673</v>
      </c>
      <c r="P29" s="47" t="b">
        <f t="shared" si="5"/>
        <v>1</v>
      </c>
      <c r="Q29" s="47">
        <v>70.372370336541024</v>
      </c>
      <c r="R29">
        <v>70.372370336540982</v>
      </c>
      <c r="S29" s="47" t="b">
        <f t="shared" si="6"/>
        <v>1</v>
      </c>
      <c r="T29">
        <v>97.751651973677269</v>
      </c>
      <c r="U29" s="47">
        <v>97.136764301559396</v>
      </c>
      <c r="V29" s="47" t="b">
        <f t="shared" si="7"/>
        <v>0</v>
      </c>
      <c r="W29" s="54">
        <f>U29/T29-1</f>
        <v>-6.2903046618941749E-3</v>
      </c>
    </row>
    <row r="30" spans="1:23" x14ac:dyDescent="0.25">
      <c r="A30" s="33">
        <v>44722</v>
      </c>
      <c r="B30">
        <v>101.01419721567325</v>
      </c>
      <c r="C30" s="47">
        <v>101.01419721567321</v>
      </c>
      <c r="D30" s="47" t="b">
        <f t="shared" si="1"/>
        <v>1</v>
      </c>
      <c r="E30">
        <v>99.379238553308355</v>
      </c>
      <c r="F30" s="47">
        <v>99.379238020692341</v>
      </c>
      <c r="G30" s="47" t="b">
        <f t="shared" si="2"/>
        <v>1</v>
      </c>
      <c r="H30">
        <v>97.535920739930987</v>
      </c>
      <c r="I30" s="47">
        <v>97.535920739930987</v>
      </c>
      <c r="J30" s="47" t="b">
        <f t="shared" si="3"/>
        <v>1</v>
      </c>
      <c r="K30">
        <v>103.63977541538664</v>
      </c>
      <c r="L30" s="47">
        <v>103.63977567539131</v>
      </c>
      <c r="M30" s="47" t="b">
        <f t="shared" si="4"/>
        <v>1</v>
      </c>
      <c r="N30">
        <v>100.52409628389663</v>
      </c>
      <c r="O30" s="47">
        <v>100.5240962838966</v>
      </c>
      <c r="P30" s="47" t="b">
        <f t="shared" si="5"/>
        <v>1</v>
      </c>
      <c r="Q30" s="47">
        <v>67.905256441015013</v>
      </c>
      <c r="R30">
        <v>67.905256441014984</v>
      </c>
      <c r="S30" s="47" t="b">
        <f t="shared" si="6"/>
        <v>1</v>
      </c>
      <c r="T30">
        <v>97.007426743104347</v>
      </c>
      <c r="U30" s="47">
        <v>96.440372911511901</v>
      </c>
      <c r="V30" s="47" t="b">
        <f t="shared" si="7"/>
        <v>0</v>
      </c>
      <c r="W30" s="54">
        <f>U30/T30-1</f>
        <v>-5.8454682350673748E-3</v>
      </c>
    </row>
    <row r="31" spans="1:23" x14ac:dyDescent="0.25">
      <c r="A31" s="33">
        <v>44725</v>
      </c>
      <c r="B31">
        <v>100.50955482095952</v>
      </c>
      <c r="C31" s="47">
        <v>100.50955482095949</v>
      </c>
      <c r="D31" s="47" t="b">
        <f t="shared" si="1"/>
        <v>1</v>
      </c>
      <c r="E31">
        <v>96.156850129417961</v>
      </c>
      <c r="F31" s="47">
        <v>96.156849386493548</v>
      </c>
      <c r="G31" s="47" t="b">
        <f t="shared" si="2"/>
        <v>1</v>
      </c>
      <c r="H31">
        <v>93.86459027001122</v>
      </c>
      <c r="I31" s="47">
        <v>93.864590270011234</v>
      </c>
      <c r="J31" s="47" t="b">
        <f t="shared" si="3"/>
        <v>1</v>
      </c>
      <c r="K31">
        <v>101.10980263729017</v>
      </c>
      <c r="L31" s="47">
        <v>101.10980265132331</v>
      </c>
      <c r="M31" s="47" t="b">
        <f t="shared" si="4"/>
        <v>1</v>
      </c>
      <c r="N31">
        <v>97.869024878776855</v>
      </c>
      <c r="O31" s="47">
        <v>97.86902487877687</v>
      </c>
      <c r="P31" s="47" t="b">
        <f t="shared" si="5"/>
        <v>1</v>
      </c>
      <c r="Q31" s="47">
        <v>55.612327920915838</v>
      </c>
      <c r="R31">
        <v>55.612327920915817</v>
      </c>
      <c r="S31" s="47" t="b">
        <f t="shared" si="6"/>
        <v>1</v>
      </c>
      <c r="T31">
        <v>94.107838900197152</v>
      </c>
      <c r="U31" s="47">
        <v>93.757805604884254</v>
      </c>
      <c r="V31" s="47" t="b">
        <f t="shared" si="7"/>
        <v>0</v>
      </c>
      <c r="W31" s="54">
        <f>U31/T31-1</f>
        <v>-3.7194913771647631E-3</v>
      </c>
    </row>
    <row r="32" spans="1:23" x14ac:dyDescent="0.25">
      <c r="A32" s="33">
        <v>44726</v>
      </c>
      <c r="B32">
        <v>100.7905032136461</v>
      </c>
      <c r="C32" s="47">
        <v>100.7905032136461</v>
      </c>
      <c r="D32" s="47" t="b">
        <f t="shared" si="1"/>
        <v>1</v>
      </c>
      <c r="E32">
        <v>94.506761727071734</v>
      </c>
      <c r="F32" s="47">
        <v>94.506761281317097</v>
      </c>
      <c r="G32" s="47" t="b">
        <f t="shared" si="2"/>
        <v>1</v>
      </c>
      <c r="H32">
        <v>93.86767989452116</v>
      </c>
      <c r="I32" s="47">
        <v>93.867679894521174</v>
      </c>
      <c r="J32" s="47" t="b">
        <f t="shared" si="3"/>
        <v>1</v>
      </c>
      <c r="K32">
        <v>100.15608884398954</v>
      </c>
      <c r="L32" s="47">
        <v>100.1560885005489</v>
      </c>
      <c r="M32" s="47" t="b">
        <f t="shared" si="4"/>
        <v>1</v>
      </c>
      <c r="N32">
        <v>97.085758557682027</v>
      </c>
      <c r="O32" s="47">
        <v>97.08575855768197</v>
      </c>
      <c r="P32" s="47" t="b">
        <f t="shared" si="5"/>
        <v>1</v>
      </c>
      <c r="Q32" s="47">
        <v>56.813170220118231</v>
      </c>
      <c r="R32">
        <v>56.813170220118188</v>
      </c>
      <c r="S32" s="47" t="b">
        <f t="shared" si="6"/>
        <v>1</v>
      </c>
      <c r="T32">
        <v>93.896617213642429</v>
      </c>
      <c r="U32" s="47">
        <v>93.498590447214013</v>
      </c>
      <c r="V32" s="47" t="b">
        <f t="shared" si="7"/>
        <v>0</v>
      </c>
      <c r="W32" s="54">
        <f>U32/T32-1</f>
        <v>-4.2389894145258289E-3</v>
      </c>
    </row>
    <row r="33" spans="1:23" x14ac:dyDescent="0.25">
      <c r="A33" s="33">
        <v>44727</v>
      </c>
      <c r="B33">
        <v>100.51945716708971</v>
      </c>
      <c r="C33" s="47">
        <v>100.5194571670897</v>
      </c>
      <c r="D33" s="47" t="b">
        <f t="shared" si="1"/>
        <v>1</v>
      </c>
      <c r="E33">
        <v>95.02398929218306</v>
      </c>
      <c r="F33" s="47">
        <v>95.023988619213782</v>
      </c>
      <c r="G33" s="47" t="b">
        <f t="shared" si="2"/>
        <v>1</v>
      </c>
      <c r="H33">
        <v>94.928437099072283</v>
      </c>
      <c r="I33" s="47">
        <v>94.928437099072283</v>
      </c>
      <c r="J33" s="47" t="b">
        <f t="shared" si="3"/>
        <v>1</v>
      </c>
      <c r="K33">
        <v>101.14899575616572</v>
      </c>
      <c r="L33" s="47">
        <v>101.1489945275583</v>
      </c>
      <c r="M33" s="47" t="b">
        <f t="shared" si="4"/>
        <v>0</v>
      </c>
      <c r="N33">
        <v>98.352818908067292</v>
      </c>
      <c r="O33" s="47">
        <v>98.352818908067277</v>
      </c>
      <c r="P33" s="47" t="b">
        <f t="shared" si="5"/>
        <v>1</v>
      </c>
      <c r="Q33" s="47">
        <v>51.15646880804136</v>
      </c>
      <c r="R33">
        <v>51.156468808041332</v>
      </c>
      <c r="S33" s="47" t="b">
        <f t="shared" si="6"/>
        <v>1</v>
      </c>
      <c r="T33">
        <v>93.570945567331364</v>
      </c>
      <c r="U33" s="47">
        <v>93.308151684003121</v>
      </c>
      <c r="V33" s="47" t="b">
        <f t="shared" si="7"/>
        <v>0</v>
      </c>
      <c r="W33" s="54">
        <f>U33/T33-1</f>
        <v>-2.8084987464312983E-3</v>
      </c>
    </row>
    <row r="34" spans="1:23" x14ac:dyDescent="0.25">
      <c r="A34" s="33">
        <v>44729</v>
      </c>
      <c r="B34">
        <v>100.92308204579062</v>
      </c>
      <c r="C34" s="47">
        <v>100.92308204579059</v>
      </c>
      <c r="D34" s="47" t="b">
        <f t="shared" si="1"/>
        <v>1</v>
      </c>
      <c r="E34">
        <v>92.105007776985047</v>
      </c>
      <c r="F34" s="47">
        <v>92.105007177334656</v>
      </c>
      <c r="G34" s="47" t="b">
        <f t="shared" si="2"/>
        <v>1</v>
      </c>
      <c r="H34">
        <v>92.31535061107806</v>
      </c>
      <c r="I34" s="47">
        <v>92.315350611078046</v>
      </c>
      <c r="J34" s="47" t="b">
        <f t="shared" si="3"/>
        <v>1</v>
      </c>
      <c r="K34">
        <v>99.220247161647208</v>
      </c>
      <c r="L34" s="47">
        <v>99.220247124240714</v>
      </c>
      <c r="M34" s="47" t="b">
        <f t="shared" si="4"/>
        <v>1</v>
      </c>
      <c r="N34">
        <v>98.640787568977856</v>
      </c>
      <c r="O34" s="47">
        <v>98.640787568977856</v>
      </c>
      <c r="P34" s="47" t="b">
        <f t="shared" si="5"/>
        <v>1</v>
      </c>
      <c r="Q34" s="47">
        <v>48.46918666200289</v>
      </c>
      <c r="R34">
        <v>48.469186662002855</v>
      </c>
      <c r="S34" s="47" t="b">
        <f t="shared" si="6"/>
        <v>1</v>
      </c>
      <c r="T34">
        <v>92.418402899543693</v>
      </c>
      <c r="U34" s="47">
        <v>92.188839813347968</v>
      </c>
      <c r="V34" s="47" t="b">
        <f t="shared" si="7"/>
        <v>0</v>
      </c>
      <c r="W34" s="54">
        <f>U34/T34-1</f>
        <v>-2.483954266611299E-3</v>
      </c>
    </row>
    <row r="35" spans="1:23" x14ac:dyDescent="0.25">
      <c r="A35" s="33">
        <v>44733</v>
      </c>
      <c r="B35">
        <v>101.39282733909639</v>
      </c>
      <c r="C35" s="47">
        <v>101.3928273390964</v>
      </c>
      <c r="D35" s="47" t="b">
        <f t="shared" si="1"/>
        <v>1</v>
      </c>
      <c r="E35">
        <v>90.744689933228074</v>
      </c>
      <c r="F35" s="47">
        <v>90.744689791901251</v>
      </c>
      <c r="G35" s="47" t="b">
        <f t="shared" si="2"/>
        <v>1</v>
      </c>
      <c r="H35">
        <v>94.259906449529424</v>
      </c>
      <c r="I35" s="47">
        <v>94.259906449529382</v>
      </c>
      <c r="J35" s="47" t="b">
        <f t="shared" si="3"/>
        <v>1</v>
      </c>
      <c r="K35">
        <v>99.605722969504129</v>
      </c>
      <c r="L35" s="47">
        <v>99.605723005398403</v>
      </c>
      <c r="M35" s="47" t="b">
        <f t="shared" si="4"/>
        <v>1</v>
      </c>
      <c r="N35">
        <v>98.272188034536583</v>
      </c>
      <c r="O35" s="47">
        <v>98.272188034536555</v>
      </c>
      <c r="P35" s="47" t="b">
        <f t="shared" si="5"/>
        <v>1</v>
      </c>
      <c r="Q35" s="47">
        <v>51.894213007679561</v>
      </c>
      <c r="R35">
        <v>51.894213007679518</v>
      </c>
      <c r="S35" s="47" t="b">
        <f t="shared" si="6"/>
        <v>1</v>
      </c>
      <c r="T35">
        <v>92.910132694730834</v>
      </c>
      <c r="U35" s="47">
        <v>92.588452154617869</v>
      </c>
      <c r="V35" s="47" t="b">
        <f t="shared" si="7"/>
        <v>0</v>
      </c>
      <c r="W35" s="54">
        <f>U35/T35-1</f>
        <v>-3.4622761886465847E-3</v>
      </c>
    </row>
    <row r="36" spans="1:23" x14ac:dyDescent="0.25">
      <c r="A36" s="33">
        <v>44734</v>
      </c>
      <c r="B36">
        <v>101.26800492894199</v>
      </c>
      <c r="C36" s="47">
        <v>101.26800492894201</v>
      </c>
      <c r="D36" s="47" t="b">
        <f t="shared" si="1"/>
        <v>1</v>
      </c>
      <c r="E36">
        <v>90.070255314132083</v>
      </c>
      <c r="F36" s="47">
        <v>90.070255050331895</v>
      </c>
      <c r="G36" s="47" t="b">
        <f t="shared" si="2"/>
        <v>1</v>
      </c>
      <c r="H36">
        <v>93.678168123240539</v>
      </c>
      <c r="I36" s="47">
        <v>93.678168123240496</v>
      </c>
      <c r="J36" s="47" t="b">
        <f t="shared" si="3"/>
        <v>1</v>
      </c>
      <c r="K36">
        <v>97.536648503399363</v>
      </c>
      <c r="L36" s="47">
        <v>97.536649368883786</v>
      </c>
      <c r="M36" s="47" t="b">
        <f t="shared" si="4"/>
        <v>1</v>
      </c>
      <c r="N36">
        <v>98.663821195084083</v>
      </c>
      <c r="O36" s="47">
        <v>98.663821195083997</v>
      </c>
      <c r="P36" s="47" t="b">
        <f t="shared" si="5"/>
        <v>1</v>
      </c>
      <c r="Q36" s="47">
        <v>55.852839559172772</v>
      </c>
      <c r="R36">
        <v>55.852839559172736</v>
      </c>
      <c r="S36" s="47" t="b">
        <f t="shared" si="6"/>
        <v>1</v>
      </c>
      <c r="T36">
        <v>92.941488119950108</v>
      </c>
      <c r="U36" s="47">
        <v>92.534911387342049</v>
      </c>
      <c r="V36" s="47" t="b">
        <f t="shared" si="7"/>
        <v>0</v>
      </c>
      <c r="W36" s="54">
        <f>U36/T36-1</f>
        <v>-4.3745451125479784E-3</v>
      </c>
    </row>
    <row r="37" spans="1:23" x14ac:dyDescent="0.25">
      <c r="A37" s="33">
        <v>44735</v>
      </c>
      <c r="B37">
        <v>101.2151877513125</v>
      </c>
      <c r="C37" s="47">
        <v>101.2151877513125</v>
      </c>
      <c r="D37" s="47" t="b">
        <f t="shared" si="1"/>
        <v>1</v>
      </c>
      <c r="E37">
        <v>89.035996802907377</v>
      </c>
      <c r="F37" s="47">
        <v>89.035996367626836</v>
      </c>
      <c r="G37" s="47" t="b">
        <f t="shared" si="2"/>
        <v>1</v>
      </c>
      <c r="H37">
        <v>94.757081521908276</v>
      </c>
      <c r="I37" s="47">
        <v>94.757081521908248</v>
      </c>
      <c r="J37" s="47" t="b">
        <f t="shared" si="3"/>
        <v>1</v>
      </c>
      <c r="K37">
        <v>95.538891714867944</v>
      </c>
      <c r="L37" s="47">
        <v>95.538892680925699</v>
      </c>
      <c r="M37" s="47" t="b">
        <f t="shared" si="4"/>
        <v>1</v>
      </c>
      <c r="N37">
        <v>98.059085249550606</v>
      </c>
      <c r="O37" s="47">
        <v>98.059085249550577</v>
      </c>
      <c r="P37" s="47" t="b">
        <f t="shared" si="5"/>
        <v>1</v>
      </c>
      <c r="Q37" s="47">
        <v>57.048310144678553</v>
      </c>
      <c r="R37">
        <v>57.048310144678503</v>
      </c>
      <c r="S37" s="47" t="b">
        <f t="shared" si="6"/>
        <v>1</v>
      </c>
      <c r="T37">
        <v>92.809298821672087</v>
      </c>
      <c r="U37" s="47">
        <v>92.363028416679938</v>
      </c>
      <c r="V37" s="47" t="b">
        <f t="shared" si="7"/>
        <v>0</v>
      </c>
      <c r="W37" s="54">
        <f>U37/T37-1</f>
        <v>-4.8084665077540167E-3</v>
      </c>
    </row>
    <row r="38" spans="1:23" x14ac:dyDescent="0.25">
      <c r="A38" s="33">
        <v>44736</v>
      </c>
      <c r="B38">
        <v>101.30084549299707</v>
      </c>
      <c r="C38" s="47">
        <v>101.3008454929971</v>
      </c>
      <c r="D38" s="47" t="b">
        <f t="shared" si="1"/>
        <v>1</v>
      </c>
      <c r="E38">
        <v>89.660295089836012</v>
      </c>
      <c r="F38" s="47">
        <v>89.660294899354653</v>
      </c>
      <c r="G38" s="47" t="b">
        <f t="shared" si="2"/>
        <v>0</v>
      </c>
      <c r="H38">
        <v>97.204472692138395</v>
      </c>
      <c r="I38" s="47">
        <v>97.204472692138353</v>
      </c>
      <c r="J38" s="47" t="b">
        <f t="shared" si="3"/>
        <v>1</v>
      </c>
      <c r="K38">
        <v>97.277059533487176</v>
      </c>
      <c r="L38" s="47">
        <v>97.277059460225431</v>
      </c>
      <c r="M38" s="47" t="b">
        <f t="shared" si="4"/>
        <v>1</v>
      </c>
      <c r="N38">
        <v>97.961176959413748</v>
      </c>
      <c r="O38" s="47">
        <v>97.961176959413706</v>
      </c>
      <c r="P38" s="47" t="b">
        <f t="shared" si="5"/>
        <v>1</v>
      </c>
      <c r="Q38" s="47">
        <v>57.547560138314807</v>
      </c>
      <c r="R38">
        <v>57.547560138314772</v>
      </c>
      <c r="S38" s="47" t="b">
        <f t="shared" si="6"/>
        <v>1</v>
      </c>
      <c r="T38">
        <v>93.426173792055593</v>
      </c>
      <c r="U38" s="47">
        <v>92.971245682425163</v>
      </c>
      <c r="V38" s="47" t="b">
        <f t="shared" si="7"/>
        <v>0</v>
      </c>
      <c r="W38" s="54">
        <f>U38/T38-1</f>
        <v>-4.8693860742171635E-3</v>
      </c>
    </row>
    <row r="39" spans="1:23" x14ac:dyDescent="0.25">
      <c r="A39" s="33">
        <v>44739</v>
      </c>
      <c r="B39">
        <v>101.10478971816003</v>
      </c>
      <c r="C39" s="47">
        <v>101.10478971816001</v>
      </c>
      <c r="D39" s="47" t="b">
        <f t="shared" si="1"/>
        <v>1</v>
      </c>
      <c r="E39">
        <v>91.62156226779797</v>
      </c>
      <c r="F39" s="47">
        <v>91.62156226779797</v>
      </c>
      <c r="G39" s="47" t="b">
        <f t="shared" si="2"/>
        <v>1</v>
      </c>
      <c r="H39">
        <v>97.17485092655555</v>
      </c>
      <c r="I39" s="47">
        <v>97.174850926555507</v>
      </c>
      <c r="J39" s="47" t="b">
        <f t="shared" si="3"/>
        <v>1</v>
      </c>
      <c r="K39">
        <v>97.777842343651216</v>
      </c>
      <c r="L39" s="47">
        <v>97.777842343651216</v>
      </c>
      <c r="M39" s="47" t="b">
        <f t="shared" si="4"/>
        <v>1</v>
      </c>
      <c r="N39">
        <v>97.851747462170778</v>
      </c>
      <c r="O39" s="47">
        <v>97.851747462170721</v>
      </c>
      <c r="P39" s="47" t="b">
        <f t="shared" si="5"/>
        <v>1</v>
      </c>
      <c r="Q39" s="47">
        <v>53.691220050915753</v>
      </c>
      <c r="R39">
        <v>53.69122005091571</v>
      </c>
      <c r="S39" s="47" t="b">
        <f t="shared" si="6"/>
        <v>1</v>
      </c>
      <c r="T39">
        <v>93.40946474462865</v>
      </c>
      <c r="U39" s="47">
        <v>93.053463715599051</v>
      </c>
      <c r="V39" s="47" t="b">
        <f t="shared" si="7"/>
        <v>0</v>
      </c>
      <c r="W39" s="54">
        <f>U39/T39-1</f>
        <v>-3.8111879776088209E-3</v>
      </c>
    </row>
    <row r="40" spans="1:23" x14ac:dyDescent="0.25">
      <c r="A40" s="33">
        <v>44740</v>
      </c>
      <c r="B40">
        <v>100.52908536942682</v>
      </c>
      <c r="C40" s="47">
        <v>100.5290853694268</v>
      </c>
      <c r="D40" s="47" t="b">
        <f t="shared" si="1"/>
        <v>1</v>
      </c>
      <c r="E40">
        <v>91.853826076225204</v>
      </c>
      <c r="F40" s="47">
        <v>91.853826076225232</v>
      </c>
      <c r="G40" s="47" t="b">
        <f t="shared" si="2"/>
        <v>1</v>
      </c>
      <c r="H40">
        <v>96.104596413012061</v>
      </c>
      <c r="I40" s="47">
        <v>96.104596413012032</v>
      </c>
      <c r="J40" s="47" t="b">
        <f t="shared" si="3"/>
        <v>1</v>
      </c>
      <c r="K40">
        <v>97.609750670569696</v>
      </c>
      <c r="L40" s="47">
        <v>97.609750670569696</v>
      </c>
      <c r="M40" s="47" t="b">
        <f t="shared" si="4"/>
        <v>1</v>
      </c>
      <c r="N40">
        <v>97.690485715109332</v>
      </c>
      <c r="O40" s="47">
        <v>97.69048571510929</v>
      </c>
      <c r="P40" s="47" t="b">
        <f t="shared" si="5"/>
        <v>1</v>
      </c>
      <c r="Q40" s="47">
        <v>52.095378621626857</v>
      </c>
      <c r="R40">
        <v>52.095378621626828</v>
      </c>
      <c r="S40" s="47" t="b">
        <f t="shared" si="6"/>
        <v>1</v>
      </c>
      <c r="T40">
        <v>92.892823516465867</v>
      </c>
      <c r="U40" s="47">
        <v>92.576275521600635</v>
      </c>
      <c r="V40" s="47" t="b">
        <f t="shared" si="7"/>
        <v>0</v>
      </c>
      <c r="W40" s="54">
        <f>U40/T40-1</f>
        <v>-3.4076689983389974E-3</v>
      </c>
    </row>
    <row r="41" spans="1:23" x14ac:dyDescent="0.25">
      <c r="A41" s="33">
        <v>44741</v>
      </c>
      <c r="B41">
        <v>100.41191732854402</v>
      </c>
      <c r="C41" s="47">
        <v>100.41191732854401</v>
      </c>
      <c r="D41" s="47" t="b">
        <f t="shared" si="1"/>
        <v>1</v>
      </c>
      <c r="E41">
        <v>91.091266592679617</v>
      </c>
      <c r="F41" s="47">
        <v>91.091266592679631</v>
      </c>
      <c r="G41" s="47" t="b">
        <f t="shared" si="2"/>
        <v>1</v>
      </c>
      <c r="H41">
        <v>95.947362953663017</v>
      </c>
      <c r="I41" s="47">
        <v>95.947362953662989</v>
      </c>
      <c r="J41" s="47" t="b">
        <f t="shared" si="3"/>
        <v>1</v>
      </c>
      <c r="K41">
        <v>95.870506415347577</v>
      </c>
      <c r="L41" s="47">
        <v>95.870506415347592</v>
      </c>
      <c r="M41" s="47" t="b">
        <f t="shared" si="4"/>
        <v>1</v>
      </c>
      <c r="N41">
        <v>97.61561983918476</v>
      </c>
      <c r="O41" s="47">
        <v>97.615619839184689</v>
      </c>
      <c r="P41" s="47" t="b">
        <f t="shared" si="5"/>
        <v>1</v>
      </c>
      <c r="Q41" s="47">
        <v>52.55953952941033</v>
      </c>
      <c r="R41">
        <v>52.559539529410301</v>
      </c>
      <c r="S41" s="47" t="b">
        <f t="shared" si="6"/>
        <v>1</v>
      </c>
      <c r="T41">
        <v>92.604578416073238</v>
      </c>
      <c r="U41" s="47">
        <v>92.271970389958113</v>
      </c>
      <c r="V41" s="47" t="b">
        <f t="shared" si="7"/>
        <v>0</v>
      </c>
      <c r="W41" s="54">
        <f>U41/T41-1</f>
        <v>-3.5917017474094148E-3</v>
      </c>
    </row>
    <row r="42" spans="1:23" x14ac:dyDescent="0.25">
      <c r="A42" s="33">
        <v>44742</v>
      </c>
      <c r="B42">
        <v>100.54435454199007</v>
      </c>
      <c r="C42" s="47">
        <v>100.5443545419901</v>
      </c>
      <c r="D42" s="47" t="b">
        <f t="shared" si="1"/>
        <v>1</v>
      </c>
      <c r="E42">
        <v>89.902653788077259</v>
      </c>
      <c r="F42" s="47">
        <v>89.902653788077259</v>
      </c>
      <c r="G42" s="47" t="b">
        <f t="shared" si="2"/>
        <v>1</v>
      </c>
      <c r="H42">
        <v>95.771753550719708</v>
      </c>
      <c r="I42" s="47">
        <v>95.771753550719694</v>
      </c>
      <c r="J42" s="47" t="b">
        <f t="shared" si="3"/>
        <v>1</v>
      </c>
      <c r="K42">
        <v>93.710534204906338</v>
      </c>
      <c r="L42" s="47">
        <v>93.710534204906338</v>
      </c>
      <c r="M42" s="47" t="b">
        <f t="shared" si="4"/>
        <v>1</v>
      </c>
      <c r="N42">
        <v>97.022405100757439</v>
      </c>
      <c r="O42" s="47">
        <v>97.022405100757396</v>
      </c>
      <c r="P42" s="47" t="b">
        <f t="shared" si="5"/>
        <v>1</v>
      </c>
      <c r="Q42" s="47">
        <v>51.458144441491783</v>
      </c>
      <c r="R42">
        <v>51.45814444149174</v>
      </c>
      <c r="S42" s="47" t="b">
        <f t="shared" si="6"/>
        <v>1</v>
      </c>
      <c r="T42">
        <v>92.126987249485211</v>
      </c>
      <c r="U42" s="47">
        <v>91.801718987584039</v>
      </c>
      <c r="V42" s="47" t="b">
        <f t="shared" si="7"/>
        <v>0</v>
      </c>
      <c r="W42" s="54">
        <f>U42/T42-1</f>
        <v>-3.5306512414253755E-3</v>
      </c>
    </row>
    <row r="43" spans="1:23" x14ac:dyDescent="0.25">
      <c r="A43" s="33">
        <v>44743</v>
      </c>
      <c r="B43">
        <v>100.86818045145313</v>
      </c>
      <c r="C43" s="47" t="e">
        <v>#N/A</v>
      </c>
      <c r="D43" s="47" t="e">
        <f t="shared" si="1"/>
        <v>#N/A</v>
      </c>
      <c r="E43">
        <v>89.890697549775396</v>
      </c>
      <c r="F43" s="47" t="e">
        <v>#N/A</v>
      </c>
      <c r="G43" s="47" t="e">
        <f t="shared" si="2"/>
        <v>#N/A</v>
      </c>
      <c r="H43">
        <v>96.361499528722007</v>
      </c>
      <c r="I43" s="47" t="e">
        <v>#N/A</v>
      </c>
      <c r="J43" s="47" t="e">
        <f t="shared" si="3"/>
        <v>#N/A</v>
      </c>
      <c r="K43">
        <v>93.349935999189768</v>
      </c>
      <c r="L43" s="47" t="e">
        <v>#N/A</v>
      </c>
      <c r="M43" s="47" t="e">
        <f t="shared" si="4"/>
        <v>#N/A</v>
      </c>
      <c r="N43">
        <v>96.941774227226759</v>
      </c>
      <c r="O43" s="47" t="e">
        <v>#N/A</v>
      </c>
      <c r="P43" s="47" t="e">
        <f t="shared" si="5"/>
        <v>#N/A</v>
      </c>
      <c r="Q43" s="47" t="e">
        <v>#N/A</v>
      </c>
      <c r="R43">
        <v>51.621702137823092</v>
      </c>
      <c r="S43" s="47" t="e">
        <f t="shared" si="6"/>
        <v>#N/A</v>
      </c>
      <c r="T43">
        <v>92.338031318046745</v>
      </c>
      <c r="U43" s="47" t="e">
        <v>#N/A</v>
      </c>
      <c r="V43" s="47" t="e">
        <f t="shared" si="7"/>
        <v>#N/A</v>
      </c>
    </row>
    <row r="44" spans="1:23" x14ac:dyDescent="0.25">
      <c r="A44" s="33">
        <v>44747</v>
      </c>
      <c r="B44">
        <v>100.39482018356341</v>
      </c>
      <c r="C44" s="47" t="e">
        <v>#N/A</v>
      </c>
      <c r="D44" s="47" t="e">
        <f t="shared" si="1"/>
        <v>#N/A</v>
      </c>
      <c r="E44">
        <v>87.932455310317422</v>
      </c>
      <c r="F44" s="47" t="e">
        <v>#N/A</v>
      </c>
      <c r="G44" s="47" t="e">
        <f t="shared" si="2"/>
        <v>#N/A</v>
      </c>
      <c r="H44">
        <v>95.549891394172448</v>
      </c>
      <c r="I44" s="47" t="e">
        <v>#N/A</v>
      </c>
      <c r="J44" s="47" t="e">
        <f t="shared" si="3"/>
        <v>#N/A</v>
      </c>
      <c r="K44">
        <v>89.325025079054925</v>
      </c>
      <c r="L44" s="47" t="e">
        <v>#N/A</v>
      </c>
      <c r="M44" s="47" t="e">
        <f t="shared" si="4"/>
        <v>#N/A</v>
      </c>
      <c r="N44">
        <v>94.885673770034302</v>
      </c>
      <c r="O44" s="47" t="e">
        <v>#N/A</v>
      </c>
      <c r="P44" s="47" t="e">
        <f t="shared" si="5"/>
        <v>#N/A</v>
      </c>
      <c r="Q44" s="47" t="e">
        <v>#N/A</v>
      </c>
      <c r="R44">
        <v>55.845300570424932</v>
      </c>
      <c r="S44" s="47" t="e">
        <f t="shared" si="6"/>
        <v>#N/A</v>
      </c>
      <c r="T44">
        <v>91.701272951193459</v>
      </c>
      <c r="U44" s="47" t="e">
        <v>#N/A</v>
      </c>
      <c r="V44" s="47" t="e">
        <f t="shared" si="7"/>
        <v>#N/A</v>
      </c>
    </row>
    <row r="45" spans="1:23" x14ac:dyDescent="0.25">
      <c r="A45" s="33">
        <v>44748</v>
      </c>
      <c r="B45">
        <v>100.27366585758421</v>
      </c>
      <c r="C45" s="47" t="e">
        <v>#N/A</v>
      </c>
      <c r="D45" s="47" t="e">
        <f t="shared" si="1"/>
        <v>#N/A</v>
      </c>
      <c r="E45">
        <v>88.399443399124351</v>
      </c>
      <c r="F45" s="47" t="e">
        <v>#N/A</v>
      </c>
      <c r="G45" s="47" t="e">
        <f t="shared" si="2"/>
        <v>#N/A</v>
      </c>
      <c r="H45">
        <v>95.592105261336954</v>
      </c>
      <c r="I45" s="47" t="e">
        <v>#N/A</v>
      </c>
      <c r="J45" s="47" t="e">
        <f t="shared" si="3"/>
        <v>#N/A</v>
      </c>
      <c r="K45">
        <v>88.675842068272772</v>
      </c>
      <c r="L45" s="47" t="e">
        <v>#N/A</v>
      </c>
      <c r="M45" s="47" t="e">
        <f t="shared" si="4"/>
        <v>#N/A</v>
      </c>
      <c r="N45">
        <v>93.382477008556847</v>
      </c>
      <c r="O45" s="47" t="e">
        <v>#N/A</v>
      </c>
      <c r="P45" s="47" t="e">
        <f t="shared" si="5"/>
        <v>#N/A</v>
      </c>
      <c r="Q45" s="47" t="e">
        <v>#N/A</v>
      </c>
      <c r="R45">
        <v>58.007208068324289</v>
      </c>
      <c r="S45" s="47" t="e">
        <f t="shared" si="6"/>
        <v>#N/A</v>
      </c>
      <c r="T45">
        <v>91.865674319056879</v>
      </c>
      <c r="U45" s="47" t="e">
        <v>#N/A</v>
      </c>
      <c r="V45" s="47" t="e">
        <f t="shared" si="7"/>
        <v>#N/A</v>
      </c>
    </row>
    <row r="46" spans="1:23" x14ac:dyDescent="0.25">
      <c r="A46" s="33">
        <v>44749</v>
      </c>
      <c r="B46">
        <v>100.23511445882384</v>
      </c>
      <c r="C46" s="47" t="e">
        <v>#N/A</v>
      </c>
      <c r="D46" s="47" t="e">
        <f t="shared" si="1"/>
        <v>#N/A</v>
      </c>
      <c r="E46">
        <v>89.871246774905146</v>
      </c>
      <c r="F46" s="47" t="e">
        <v>#N/A</v>
      </c>
      <c r="G46" s="47" t="e">
        <f t="shared" si="2"/>
        <v>#N/A</v>
      </c>
      <c r="H46">
        <v>96.932042111358044</v>
      </c>
      <c r="I46" s="47" t="e">
        <v>#N/A</v>
      </c>
      <c r="J46" s="47" t="e">
        <f t="shared" si="3"/>
        <v>#N/A</v>
      </c>
      <c r="K46">
        <v>91.623229418749176</v>
      </c>
      <c r="L46" s="47" t="e">
        <v>#N/A</v>
      </c>
      <c r="M46" s="47" t="e">
        <f t="shared" si="4"/>
        <v>#N/A</v>
      </c>
      <c r="N46">
        <v>93.434309258375322</v>
      </c>
      <c r="O46" s="47" t="e">
        <v>#N/A</v>
      </c>
      <c r="P46" s="47" t="e">
        <f t="shared" si="5"/>
        <v>#N/A</v>
      </c>
      <c r="Q46" s="47" t="e">
        <v>#N/A</v>
      </c>
      <c r="R46">
        <v>57.139948395957212</v>
      </c>
      <c r="S46" s="47" t="e">
        <f t="shared" si="6"/>
        <v>#N/A</v>
      </c>
      <c r="T46">
        <v>92.410209068196082</v>
      </c>
      <c r="U46" s="47" t="e">
        <v>#N/A</v>
      </c>
      <c r="V46" s="47" t="e">
        <f t="shared" si="7"/>
        <v>#N/A</v>
      </c>
    </row>
    <row r="47" spans="1:23" x14ac:dyDescent="0.25">
      <c r="A47" s="33">
        <v>44750</v>
      </c>
      <c r="B47">
        <v>100.18435019178888</v>
      </c>
      <c r="C47" s="47" t="e">
        <v>#N/A</v>
      </c>
      <c r="D47" s="47" t="e">
        <f t="shared" si="1"/>
        <v>#N/A</v>
      </c>
      <c r="E47">
        <v>89.244341587301136</v>
      </c>
      <c r="F47" s="47" t="e">
        <v>#N/A</v>
      </c>
      <c r="G47" s="47" t="e">
        <f t="shared" si="2"/>
        <v>#N/A</v>
      </c>
      <c r="H47">
        <v>96.795671255006482</v>
      </c>
      <c r="I47" s="47" t="e">
        <v>#N/A</v>
      </c>
      <c r="J47" s="47" t="e">
        <f t="shared" si="3"/>
        <v>#N/A</v>
      </c>
      <c r="K47">
        <v>92.092094079407431</v>
      </c>
      <c r="L47" s="47" t="e">
        <v>#N/A</v>
      </c>
      <c r="M47" s="47" t="e">
        <f t="shared" si="4"/>
        <v>#N/A</v>
      </c>
      <c r="N47">
        <v>93.474629089193712</v>
      </c>
      <c r="O47" s="47" t="e">
        <v>#N/A</v>
      </c>
      <c r="P47" s="47" t="e">
        <f t="shared" si="5"/>
        <v>#N/A</v>
      </c>
      <c r="Q47" s="47" t="e">
        <v>#N/A</v>
      </c>
      <c r="R47">
        <v>57.257065123604413</v>
      </c>
      <c r="S47" s="47" t="e">
        <f t="shared" si="6"/>
        <v>#N/A</v>
      </c>
      <c r="T47">
        <v>92.26643602111406</v>
      </c>
      <c r="U47" s="47" t="e">
        <v>#N/A</v>
      </c>
      <c r="V47" s="47" t="e">
        <f t="shared" si="7"/>
        <v>#N/A</v>
      </c>
    </row>
    <row r="48" spans="1:23" x14ac:dyDescent="0.25">
      <c r="A48" s="33">
        <v>44753</v>
      </c>
      <c r="B48">
        <v>99.202577280613468</v>
      </c>
      <c r="C48" s="47" t="e">
        <v>#N/A</v>
      </c>
      <c r="D48" s="47" t="e">
        <f t="shared" si="1"/>
        <v>#N/A</v>
      </c>
      <c r="E48">
        <v>86.924673440643843</v>
      </c>
      <c r="F48" s="47" t="e">
        <v>#N/A</v>
      </c>
      <c r="G48" s="47" t="e">
        <f t="shared" si="2"/>
        <v>#N/A</v>
      </c>
      <c r="H48">
        <v>95.376235800584709</v>
      </c>
      <c r="I48" s="47" t="e">
        <v>#N/A</v>
      </c>
      <c r="J48" s="47" t="e">
        <f t="shared" si="3"/>
        <v>#N/A</v>
      </c>
      <c r="K48">
        <v>90.45890806208044</v>
      </c>
      <c r="L48" s="47" t="e">
        <v>#N/A</v>
      </c>
      <c r="M48" s="47" t="e">
        <f t="shared" si="4"/>
        <v>#N/A</v>
      </c>
      <c r="N48">
        <v>92.973557643297127</v>
      </c>
      <c r="O48" s="47" t="e">
        <v>#N/A</v>
      </c>
      <c r="P48" s="47" t="e">
        <f t="shared" si="5"/>
        <v>#N/A</v>
      </c>
      <c r="Q48" s="47" t="e">
        <v>#N/A</v>
      </c>
      <c r="R48">
        <v>52.664361979180512</v>
      </c>
      <c r="S48" s="47" t="e">
        <f t="shared" si="6"/>
        <v>#N/A</v>
      </c>
      <c r="T48">
        <v>90.559300258680949</v>
      </c>
      <c r="U48" s="47" t="e">
        <v>#N/A</v>
      </c>
      <c r="V48" s="47" t="e">
        <f t="shared" si="7"/>
        <v>#N/A</v>
      </c>
    </row>
    <row r="49" spans="1:22" x14ac:dyDescent="0.25">
      <c r="A49" s="33">
        <v>44754</v>
      </c>
      <c r="B49">
        <v>99.29268693105594</v>
      </c>
      <c r="C49" s="47" t="e">
        <v>#N/A</v>
      </c>
      <c r="D49" s="47" t="e">
        <f t="shared" si="1"/>
        <v>#N/A</v>
      </c>
      <c r="E49">
        <v>86.486494670590602</v>
      </c>
      <c r="F49" s="47" t="e">
        <v>#N/A</v>
      </c>
      <c r="G49" s="47" t="e">
        <f t="shared" si="2"/>
        <v>#N/A</v>
      </c>
      <c r="H49">
        <v>94.841986517883257</v>
      </c>
      <c r="I49" s="47" t="e">
        <v>#N/A</v>
      </c>
      <c r="J49" s="47" t="e">
        <f t="shared" si="3"/>
        <v>#N/A</v>
      </c>
      <c r="K49">
        <v>87.507167239139164</v>
      </c>
      <c r="L49" s="47" t="e">
        <v>#N/A</v>
      </c>
      <c r="M49" s="47" t="e">
        <f t="shared" si="4"/>
        <v>#N/A</v>
      </c>
      <c r="N49">
        <v>92.628000523068138</v>
      </c>
      <c r="O49" s="47" t="e">
        <v>#N/A</v>
      </c>
      <c r="P49" s="47" t="e">
        <f t="shared" si="5"/>
        <v>#N/A</v>
      </c>
      <c r="Q49" s="47" t="e">
        <v>#N/A</v>
      </c>
      <c r="R49">
        <v>55.31259144452531</v>
      </c>
      <c r="S49" s="47" t="e">
        <f t="shared" si="6"/>
        <v>#N/A</v>
      </c>
      <c r="T49">
        <v>90.534436267156366</v>
      </c>
      <c r="U49" s="47" t="e">
        <v>#N/A</v>
      </c>
      <c r="V49" s="47" t="e">
        <f t="shared" si="7"/>
        <v>#N/A</v>
      </c>
    </row>
    <row r="50" spans="1:22" x14ac:dyDescent="0.25">
      <c r="A50" s="33">
        <v>44755</v>
      </c>
      <c r="B50">
        <v>99.751225785766138</v>
      </c>
      <c r="C50" s="47" t="e">
        <v>#N/A</v>
      </c>
      <c r="D50" s="47" t="e">
        <f t="shared" si="1"/>
        <v>#N/A</v>
      </c>
      <c r="E50">
        <v>85.442508269115507</v>
      </c>
      <c r="F50" s="47" t="e">
        <v>#N/A</v>
      </c>
      <c r="G50" s="47" t="e">
        <f t="shared" si="2"/>
        <v>#N/A</v>
      </c>
      <c r="H50">
        <v>94.51431186713377</v>
      </c>
      <c r="I50" s="47" t="e">
        <v>#N/A</v>
      </c>
      <c r="J50" s="47" t="e">
        <f t="shared" si="3"/>
        <v>#N/A</v>
      </c>
      <c r="K50">
        <v>88.364392042945184</v>
      </c>
      <c r="L50" s="47" t="e">
        <v>#N/A</v>
      </c>
      <c r="M50" s="47" t="e">
        <f t="shared" si="4"/>
        <v>#N/A</v>
      </c>
      <c r="N50">
        <v>93.071474721540113</v>
      </c>
      <c r="O50" s="47" t="e">
        <v>#N/A</v>
      </c>
      <c r="P50" s="47" t="e">
        <f t="shared" si="5"/>
        <v>#N/A</v>
      </c>
      <c r="Q50" s="47" t="e">
        <v>#N/A</v>
      </c>
      <c r="R50">
        <v>57.405803058210601</v>
      </c>
      <c r="S50" s="47" t="e">
        <f t="shared" si="6"/>
        <v>#N/A</v>
      </c>
      <c r="T50">
        <v>90.739278591582789</v>
      </c>
      <c r="U50" s="47" t="e">
        <v>#N/A</v>
      </c>
      <c r="V50" s="47" t="e">
        <f t="shared" si="7"/>
        <v>#N/A</v>
      </c>
    </row>
    <row r="51" spans="1:22" x14ac:dyDescent="0.25">
      <c r="A51" s="33">
        <v>44756</v>
      </c>
      <c r="B51">
        <v>99.536190577581451</v>
      </c>
      <c r="C51" s="47" t="e">
        <v>#N/A</v>
      </c>
      <c r="D51" s="47" t="e">
        <f t="shared" si="1"/>
        <v>#N/A</v>
      </c>
      <c r="E51">
        <v>84.289687989063594</v>
      </c>
      <c r="F51" s="47" t="e">
        <v>#N/A</v>
      </c>
      <c r="G51" s="47" t="e">
        <f t="shared" si="2"/>
        <v>#N/A</v>
      </c>
      <c r="H51">
        <v>94.181798001205905</v>
      </c>
      <c r="I51" s="47" t="e">
        <v>#N/A</v>
      </c>
      <c r="J51" s="47" t="e">
        <f t="shared" si="3"/>
        <v>#N/A</v>
      </c>
      <c r="K51">
        <v>87.088427881269666</v>
      </c>
      <c r="L51" s="47" t="e">
        <v>#N/A</v>
      </c>
      <c r="M51" s="47" t="e">
        <f t="shared" si="4"/>
        <v>#N/A</v>
      </c>
      <c r="N51">
        <v>91.764094540336401</v>
      </c>
      <c r="O51" s="47" t="e">
        <v>#N/A</v>
      </c>
      <c r="P51" s="47" t="e">
        <f t="shared" si="5"/>
        <v>#N/A</v>
      </c>
      <c r="Q51" s="47" t="e">
        <v>#N/A</v>
      </c>
      <c r="R51">
        <v>57.895970755503839</v>
      </c>
      <c r="S51" s="47" t="e">
        <f t="shared" si="6"/>
        <v>#N/A</v>
      </c>
      <c r="T51">
        <v>90.261413504232394</v>
      </c>
      <c r="U51" s="47" t="e">
        <v>#N/A</v>
      </c>
      <c r="V51" s="47" t="e">
        <f t="shared" si="7"/>
        <v>#N/A</v>
      </c>
    </row>
    <row r="52" spans="1:22" x14ac:dyDescent="0.25">
      <c r="A52" s="33">
        <v>44757</v>
      </c>
      <c r="B52">
        <v>100.15116908549521</v>
      </c>
      <c r="C52" s="47" t="e">
        <v>#N/A</v>
      </c>
      <c r="D52" s="47" t="e">
        <f t="shared" si="1"/>
        <v>#N/A</v>
      </c>
      <c r="E52">
        <v>85.040746175162951</v>
      </c>
      <c r="F52" s="47" t="e">
        <v>#N/A</v>
      </c>
      <c r="G52" s="47" t="e">
        <f t="shared" si="2"/>
        <v>#N/A</v>
      </c>
      <c r="H52">
        <v>95.037587639125377</v>
      </c>
      <c r="I52" s="47" t="e">
        <v>#N/A</v>
      </c>
      <c r="J52" s="47" t="e">
        <f t="shared" si="3"/>
        <v>#N/A</v>
      </c>
      <c r="K52">
        <v>87.958425315109551</v>
      </c>
      <c r="L52" s="47" t="e">
        <v>#N/A</v>
      </c>
      <c r="M52" s="47" t="e">
        <f t="shared" si="4"/>
        <v>#N/A</v>
      </c>
      <c r="N52">
        <v>91.579790379062686</v>
      </c>
      <c r="O52" s="47" t="e">
        <v>#N/A</v>
      </c>
      <c r="P52" s="47" t="e">
        <f t="shared" si="5"/>
        <v>#N/A</v>
      </c>
      <c r="Q52" s="47" t="e">
        <v>#N/A</v>
      </c>
      <c r="R52">
        <v>59.669128987364196</v>
      </c>
      <c r="S52" s="47" t="e">
        <f t="shared" si="6"/>
        <v>#N/A</v>
      </c>
      <c r="T52">
        <v>91.025716116220224</v>
      </c>
      <c r="U52" s="47" t="e">
        <v>#N/A</v>
      </c>
      <c r="V52" s="47" t="e">
        <f t="shared" si="7"/>
        <v>#N/A</v>
      </c>
    </row>
    <row r="53" spans="1:22" x14ac:dyDescent="0.25">
      <c r="A53" s="33">
        <v>44760</v>
      </c>
      <c r="B53">
        <v>100.18488421490815</v>
      </c>
      <c r="C53" s="47" t="e">
        <v>#N/A</v>
      </c>
      <c r="D53" s="47" t="e">
        <f t="shared" si="1"/>
        <v>#N/A</v>
      </c>
      <c r="E53">
        <v>85.410017753938533</v>
      </c>
      <c r="F53" s="47" t="e">
        <v>#N/A</v>
      </c>
      <c r="G53" s="47" t="e">
        <f t="shared" si="2"/>
        <v>#N/A</v>
      </c>
      <c r="H53">
        <v>94.684139852794573</v>
      </c>
      <c r="I53" s="47" t="e">
        <v>#N/A</v>
      </c>
      <c r="J53" s="47" t="e">
        <f t="shared" si="3"/>
        <v>#N/A</v>
      </c>
      <c r="K53">
        <v>89.468964222132627</v>
      </c>
      <c r="L53" s="47" t="e">
        <v>#N/A</v>
      </c>
      <c r="M53" s="47" t="e">
        <f t="shared" si="4"/>
        <v>#N/A</v>
      </c>
      <c r="N53">
        <v>91.666186250199559</v>
      </c>
      <c r="O53" s="47" t="e">
        <v>#N/A</v>
      </c>
      <c r="P53" s="47" t="e">
        <f t="shared" si="5"/>
        <v>#N/A</v>
      </c>
      <c r="Q53" s="47" t="e">
        <v>#N/A</v>
      </c>
      <c r="R53">
        <v>66.71815242283121</v>
      </c>
      <c r="S53" s="47" t="e">
        <f t="shared" si="6"/>
        <v>#N/A</v>
      </c>
      <c r="T53">
        <v>91.864542138843873</v>
      </c>
      <c r="U53" s="47" t="e">
        <v>#N/A</v>
      </c>
      <c r="V53" s="47" t="e">
        <f t="shared" si="7"/>
        <v>#N/A</v>
      </c>
    </row>
    <row r="54" spans="1:22" x14ac:dyDescent="0.25">
      <c r="A54" s="33">
        <v>44761</v>
      </c>
      <c r="B54">
        <v>99.449361491938959</v>
      </c>
      <c r="C54" s="47" t="e">
        <v>#N/A</v>
      </c>
      <c r="D54" s="47" t="e">
        <f t="shared" si="1"/>
        <v>#N/A</v>
      </c>
      <c r="E54">
        <v>86.156754388661682</v>
      </c>
      <c r="F54" s="47" t="e">
        <v>#N/A</v>
      </c>
      <c r="G54" s="47" t="e">
        <f t="shared" si="2"/>
        <v>#N/A</v>
      </c>
      <c r="H54">
        <v>96.404369382313277</v>
      </c>
      <c r="I54" s="47" t="e">
        <v>#N/A</v>
      </c>
      <c r="J54" s="47" t="e">
        <f t="shared" si="3"/>
        <v>#N/A</v>
      </c>
      <c r="K54">
        <v>90.110569075881273</v>
      </c>
      <c r="L54" s="47" t="e">
        <v>#N/A</v>
      </c>
      <c r="M54" s="47" t="e">
        <f t="shared" si="4"/>
        <v>#N/A</v>
      </c>
      <c r="N54">
        <v>91.885036456579428</v>
      </c>
      <c r="O54" s="47" t="e">
        <v>#N/A</v>
      </c>
      <c r="P54" s="47" t="e">
        <f t="shared" si="5"/>
        <v>#N/A</v>
      </c>
      <c r="Q54" s="47" t="e">
        <v>#N/A</v>
      </c>
      <c r="R54">
        <v>65.751464155189254</v>
      </c>
      <c r="S54" s="47" t="e">
        <f t="shared" si="6"/>
        <v>#N/A</v>
      </c>
      <c r="T54">
        <v>91.862955273752533</v>
      </c>
      <c r="U54" s="47" t="e">
        <v>#N/A</v>
      </c>
      <c r="V54" s="47" t="e">
        <f t="shared" si="7"/>
        <v>#N/A</v>
      </c>
    </row>
    <row r="55" spans="1:22" x14ac:dyDescent="0.25">
      <c r="A55" s="33">
        <v>44762</v>
      </c>
      <c r="B55">
        <v>99.278265483307308</v>
      </c>
      <c r="C55" s="47" t="e">
        <v>#N/A</v>
      </c>
      <c r="D55" s="47" t="e">
        <f t="shared" si="1"/>
        <v>#N/A</v>
      </c>
      <c r="E55">
        <v>86.985416650920442</v>
      </c>
      <c r="F55" s="47" t="e">
        <v>#N/A</v>
      </c>
      <c r="G55" s="47" t="e">
        <f t="shared" si="2"/>
        <v>#N/A</v>
      </c>
      <c r="H55">
        <v>96.16299778009035</v>
      </c>
      <c r="I55" s="47" t="e">
        <v>#N/A</v>
      </c>
      <c r="J55" s="47" t="e">
        <f t="shared" si="3"/>
        <v>#N/A</v>
      </c>
      <c r="K55">
        <v>89.930412242907494</v>
      </c>
      <c r="L55" s="47" t="e">
        <v>#N/A</v>
      </c>
      <c r="M55" s="47" t="e">
        <f t="shared" si="4"/>
        <v>#N/A</v>
      </c>
      <c r="N55">
        <v>91.021130473847705</v>
      </c>
      <c r="O55" s="47" t="e">
        <v>#N/A</v>
      </c>
      <c r="P55" s="47" t="e">
        <f t="shared" si="5"/>
        <v>#N/A</v>
      </c>
      <c r="Q55" s="47" t="e">
        <v>#N/A</v>
      </c>
      <c r="R55">
        <v>66.684223846277376</v>
      </c>
      <c r="S55" s="47" t="e">
        <f t="shared" si="6"/>
        <v>#N/A</v>
      </c>
      <c r="T55">
        <v>91.983312456922164</v>
      </c>
      <c r="U55" s="47" t="e">
        <v>#N/A</v>
      </c>
      <c r="V55" s="47" t="e">
        <f t="shared" si="7"/>
        <v>#N/A</v>
      </c>
    </row>
    <row r="56" spans="1:22" x14ac:dyDescent="0.25">
      <c r="A56" s="33">
        <v>44763</v>
      </c>
      <c r="B56">
        <v>99.596949680901091</v>
      </c>
      <c r="C56" s="47" t="e">
        <v>#N/A</v>
      </c>
      <c r="D56" s="47" t="e">
        <f t="shared" si="1"/>
        <v>#N/A</v>
      </c>
      <c r="E56">
        <v>87.459768581849588</v>
      </c>
      <c r="F56" s="47" t="e">
        <v>#N/A</v>
      </c>
      <c r="G56" s="47" t="e">
        <f t="shared" si="2"/>
        <v>#N/A</v>
      </c>
      <c r="H56">
        <v>96.983252292145025</v>
      </c>
      <c r="I56" s="47" t="e">
        <v>#N/A</v>
      </c>
      <c r="J56" s="47" t="e">
        <f t="shared" si="3"/>
        <v>#N/A</v>
      </c>
      <c r="K56">
        <v>89.716301932359585</v>
      </c>
      <c r="L56" s="47" t="e">
        <v>#N/A</v>
      </c>
      <c r="M56" s="47" t="e">
        <f t="shared" si="4"/>
        <v>#N/A</v>
      </c>
      <c r="N56">
        <v>92.305477028945248</v>
      </c>
      <c r="O56" s="47" t="e">
        <v>#N/A</v>
      </c>
      <c r="P56" s="47" t="e">
        <f t="shared" si="5"/>
        <v>#N/A</v>
      </c>
      <c r="Q56" s="47" t="e">
        <v>#N/A</v>
      </c>
      <c r="R56">
        <v>65.171657594321445</v>
      </c>
      <c r="S56" s="47" t="e">
        <f t="shared" si="6"/>
        <v>#N/A</v>
      </c>
      <c r="T56">
        <v>92.238236531337165</v>
      </c>
      <c r="U56" s="47" t="e">
        <v>#N/A</v>
      </c>
      <c r="V56" s="47" t="e">
        <f t="shared" si="7"/>
        <v>#N/A</v>
      </c>
    </row>
    <row r="57" spans="1:22" x14ac:dyDescent="0.25">
      <c r="A57" s="33">
        <v>44764</v>
      </c>
      <c r="B57">
        <v>99.764824465691817</v>
      </c>
      <c r="C57" s="47" t="e">
        <v>#N/A</v>
      </c>
      <c r="D57" s="47" t="e">
        <f t="shared" si="1"/>
        <v>#N/A</v>
      </c>
      <c r="E57">
        <v>87.204702707444412</v>
      </c>
      <c r="F57" s="47" t="e">
        <v>#N/A</v>
      </c>
      <c r="G57" s="47" t="e">
        <f t="shared" si="2"/>
        <v>#N/A</v>
      </c>
      <c r="H57">
        <v>96.400969263687244</v>
      </c>
      <c r="I57" s="47" t="e">
        <v>#N/A</v>
      </c>
      <c r="J57" s="47" t="e">
        <f t="shared" si="3"/>
        <v>#N/A</v>
      </c>
      <c r="K57">
        <v>88.589871442800813</v>
      </c>
      <c r="L57" s="47" t="e">
        <v>#N/A</v>
      </c>
      <c r="M57" s="47" t="e">
        <f t="shared" si="4"/>
        <v>#N/A</v>
      </c>
      <c r="N57">
        <v>92.535848442431273</v>
      </c>
      <c r="O57" s="47" t="e">
        <v>#N/A</v>
      </c>
      <c r="P57" s="47" t="e">
        <f t="shared" si="5"/>
        <v>#N/A</v>
      </c>
      <c r="Q57" s="47" t="e">
        <v>#N/A</v>
      </c>
      <c r="R57">
        <v>64.852655104397698</v>
      </c>
      <c r="S57" s="47" t="e">
        <f t="shared" si="6"/>
        <v>#N/A</v>
      </c>
      <c r="T57">
        <v>92.106901781398591</v>
      </c>
      <c r="U57" s="47" t="e">
        <v>#N/A</v>
      </c>
      <c r="V57" s="47" t="e">
        <f t="shared" si="7"/>
        <v>#N/A</v>
      </c>
    </row>
    <row r="58" spans="1:22" x14ac:dyDescent="0.25">
      <c r="A58" s="33">
        <v>44767</v>
      </c>
      <c r="B58">
        <v>99.984966952165138</v>
      </c>
      <c r="C58" s="47" t="e">
        <v>#N/A</v>
      </c>
      <c r="D58" s="47" t="e">
        <f t="shared" si="1"/>
        <v>#N/A</v>
      </c>
      <c r="E58">
        <v>87.311348184696243</v>
      </c>
      <c r="F58" s="47" t="e">
        <v>#N/A</v>
      </c>
      <c r="G58" s="47" t="e">
        <f t="shared" si="2"/>
        <v>#N/A</v>
      </c>
      <c r="H58">
        <v>96.865950019556152</v>
      </c>
      <c r="I58" s="47" t="e">
        <v>#N/A</v>
      </c>
      <c r="J58" s="47" t="e">
        <f t="shared" si="3"/>
        <v>#N/A</v>
      </c>
      <c r="K58">
        <v>89.313161254705591</v>
      </c>
      <c r="L58" s="47" t="e">
        <v>#N/A</v>
      </c>
      <c r="M58" s="47" t="e">
        <f t="shared" si="4"/>
        <v>#N/A</v>
      </c>
      <c r="N58">
        <v>92.282434614733006</v>
      </c>
      <c r="O58" s="47" t="e">
        <v>#N/A</v>
      </c>
      <c r="P58" s="47" t="e">
        <f t="shared" si="5"/>
        <v>#N/A</v>
      </c>
      <c r="Q58" s="47" t="e">
        <v>#N/A</v>
      </c>
      <c r="R58">
        <v>59.424288788897833</v>
      </c>
      <c r="S58" s="47" t="e">
        <f t="shared" si="6"/>
        <v>#N/A</v>
      </c>
      <c r="T58">
        <v>91.768740894837194</v>
      </c>
      <c r="U58" s="47" t="e">
        <v>#N/A</v>
      </c>
      <c r="V58" s="47" t="e">
        <f t="shared" si="7"/>
        <v>#N/A</v>
      </c>
    </row>
    <row r="59" spans="1:22" x14ac:dyDescent="0.25">
      <c r="A59" s="33">
        <v>44768</v>
      </c>
      <c r="B59">
        <v>99.900558667767172</v>
      </c>
      <c r="C59" s="47" t="e">
        <v>#N/A</v>
      </c>
      <c r="D59" s="47" t="e">
        <f t="shared" si="1"/>
        <v>#N/A</v>
      </c>
      <c r="E59">
        <v>86.605440380046659</v>
      </c>
      <c r="F59" s="47" t="e">
        <v>#N/A</v>
      </c>
      <c r="G59" s="47" t="e">
        <f t="shared" si="2"/>
        <v>#N/A</v>
      </c>
      <c r="H59">
        <v>96.192844456839055</v>
      </c>
      <c r="I59" s="47" t="e">
        <v>#N/A</v>
      </c>
      <c r="J59" s="47" t="e">
        <f t="shared" si="3"/>
        <v>#N/A</v>
      </c>
      <c r="K59">
        <v>89.344029026467112</v>
      </c>
      <c r="L59" s="47" t="e">
        <v>#N/A</v>
      </c>
      <c r="M59" s="47" t="e">
        <f t="shared" si="4"/>
        <v>#N/A</v>
      </c>
      <c r="N59">
        <v>92.173005117489993</v>
      </c>
      <c r="O59" s="47" t="e">
        <v>#N/A</v>
      </c>
      <c r="P59" s="47" t="e">
        <f t="shared" si="5"/>
        <v>#N/A</v>
      </c>
      <c r="Q59" s="47" t="e">
        <v>#N/A</v>
      </c>
      <c r="R59">
        <v>63.349490326532269</v>
      </c>
      <c r="S59" s="47" t="e">
        <f t="shared" si="6"/>
        <v>#N/A</v>
      </c>
      <c r="T59">
        <v>91.876381782961687</v>
      </c>
      <c r="U59" s="47" t="e">
        <v>#N/A</v>
      </c>
      <c r="V59" s="47" t="e">
        <f t="shared" si="7"/>
        <v>#N/A</v>
      </c>
    </row>
    <row r="60" spans="1:22" x14ac:dyDescent="0.25">
      <c r="A60" s="33">
        <v>44769</v>
      </c>
      <c r="B60">
        <v>99.499480964344514</v>
      </c>
      <c r="C60" s="47" t="e">
        <v>#N/A</v>
      </c>
      <c r="D60" s="47" t="e">
        <f t="shared" si="1"/>
        <v>#N/A</v>
      </c>
      <c r="E60">
        <v>88.703851338862378</v>
      </c>
      <c r="F60" s="47" t="e">
        <v>#N/A</v>
      </c>
      <c r="G60" s="47" t="e">
        <f t="shared" si="2"/>
        <v>#N/A</v>
      </c>
      <c r="H60">
        <v>97.878528769018089</v>
      </c>
      <c r="I60" s="47" t="e">
        <v>#N/A</v>
      </c>
      <c r="J60" s="47" t="e">
        <f t="shared" si="3"/>
        <v>#N/A</v>
      </c>
      <c r="K60">
        <v>91.632170822259354</v>
      </c>
      <c r="L60" s="47" t="e">
        <v>#N/A</v>
      </c>
      <c r="M60" s="47" t="e">
        <f t="shared" si="4"/>
        <v>#N/A</v>
      </c>
      <c r="N60">
        <v>93.111785764252431</v>
      </c>
      <c r="O60" s="47" t="e">
        <v>#N/A</v>
      </c>
      <c r="P60" s="47" t="e">
        <f t="shared" si="5"/>
        <v>#N/A</v>
      </c>
      <c r="Q60" s="47" t="e">
        <v>#N/A</v>
      </c>
      <c r="R60">
        <v>65.050882844732584</v>
      </c>
      <c r="S60" s="47" t="e">
        <f t="shared" si="6"/>
        <v>#N/A</v>
      </c>
      <c r="T60">
        <v>92.710235195125179</v>
      </c>
      <c r="U60" s="47" t="e">
        <v>#N/A</v>
      </c>
      <c r="V60" s="47" t="e">
        <f t="shared" si="7"/>
        <v>#N/A</v>
      </c>
    </row>
    <row r="61" spans="1:22" x14ac:dyDescent="0.25">
      <c r="A61" s="33">
        <v>44770</v>
      </c>
      <c r="B61">
        <v>99.839049531731888</v>
      </c>
      <c r="C61" s="47" t="e">
        <v>#N/A</v>
      </c>
      <c r="D61" s="47" t="e">
        <f t="shared" si="1"/>
        <v>#N/A</v>
      </c>
      <c r="E61">
        <v>89.905678573412558</v>
      </c>
      <c r="F61" s="47" t="e">
        <v>#N/A</v>
      </c>
      <c r="G61" s="47" t="e">
        <f t="shared" si="2"/>
        <v>#N/A</v>
      </c>
      <c r="H61">
        <v>99.109059383577829</v>
      </c>
      <c r="I61" s="47" t="e">
        <v>#N/A</v>
      </c>
      <c r="J61" s="47" t="e">
        <f t="shared" si="3"/>
        <v>#N/A</v>
      </c>
      <c r="K61">
        <v>92.810640683563818</v>
      </c>
      <c r="L61" s="47" t="e">
        <v>#N/A</v>
      </c>
      <c r="M61" s="47" t="e">
        <f t="shared" si="4"/>
        <v>#N/A</v>
      </c>
      <c r="N61">
        <v>94.246382991288556</v>
      </c>
      <c r="O61" s="47" t="e">
        <v>#N/A</v>
      </c>
      <c r="P61" s="47" t="e">
        <f t="shared" si="5"/>
        <v>#N/A</v>
      </c>
      <c r="Q61" s="47" t="e">
        <v>#N/A</v>
      </c>
      <c r="R61">
        <v>65.032697066144792</v>
      </c>
      <c r="S61" s="47" t="e">
        <f t="shared" si="6"/>
        <v>#N/A</v>
      </c>
      <c r="T61">
        <v>93.401103281601493</v>
      </c>
      <c r="U61" s="47" t="e">
        <v>#N/A</v>
      </c>
      <c r="V61" s="47" t="e">
        <f t="shared" si="7"/>
        <v>#N/A</v>
      </c>
    </row>
    <row r="62" spans="1:22" x14ac:dyDescent="0.25">
      <c r="A62" s="33">
        <v>44771</v>
      </c>
      <c r="B62">
        <v>100.08049727944288</v>
      </c>
      <c r="C62" s="47" t="e">
        <v>#N/A</v>
      </c>
      <c r="D62" s="47" t="e">
        <f t="shared" si="1"/>
        <v>#N/A</v>
      </c>
      <c r="E62">
        <v>90.347093097249925</v>
      </c>
      <c r="F62" s="47" t="e">
        <v>#N/A</v>
      </c>
      <c r="G62" s="47" t="e">
        <f t="shared" si="2"/>
        <v>#N/A</v>
      </c>
      <c r="H62">
        <v>99.551662094299871</v>
      </c>
      <c r="I62" s="47" t="e">
        <v>#N/A</v>
      </c>
      <c r="J62" s="47" t="e">
        <f t="shared" si="3"/>
        <v>#N/A</v>
      </c>
      <c r="K62">
        <v>93.915948511119964</v>
      </c>
      <c r="L62" s="47" t="e">
        <v>#N/A</v>
      </c>
      <c r="M62" s="47" t="e">
        <f t="shared" si="4"/>
        <v>#N/A</v>
      </c>
      <c r="N62">
        <v>94.511318026092965</v>
      </c>
      <c r="O62" s="47" t="e">
        <v>#N/A</v>
      </c>
      <c r="P62" s="47" t="e">
        <f t="shared" si="5"/>
        <v>#N/A</v>
      </c>
      <c r="Q62" s="47" t="e">
        <v>#N/A</v>
      </c>
      <c r="R62">
        <v>64.74056363214973</v>
      </c>
      <c r="S62" s="47" t="e">
        <f t="shared" si="6"/>
        <v>#N/A</v>
      </c>
      <c r="T62">
        <v>93.703697174493627</v>
      </c>
      <c r="U62" s="47" t="e">
        <v>#N/A</v>
      </c>
      <c r="V62" s="47" t="e">
        <f t="shared" si="7"/>
        <v>#N/A</v>
      </c>
    </row>
  </sheetData>
  <conditionalFormatting sqref="D2:D62">
    <cfRule type="cellIs" dxfId="13" priority="13" operator="equal">
      <formula>FALSE</formula>
    </cfRule>
    <cfRule type="cellIs" dxfId="12" priority="14" operator="equal">
      <formula>TRUE</formula>
    </cfRule>
  </conditionalFormatting>
  <conditionalFormatting sqref="G1:G1048576">
    <cfRule type="cellIs" dxfId="11" priority="11" operator="equal">
      <formula>FALSE</formula>
    </cfRule>
    <cfRule type="cellIs" dxfId="10" priority="12" operator="equal">
      <formula>TRUE</formula>
    </cfRule>
  </conditionalFormatting>
  <conditionalFormatting sqref="V1:V1048576">
    <cfRule type="cellIs" dxfId="9" priority="1" operator="equal">
      <formula>FALSE</formula>
    </cfRule>
    <cfRule type="cellIs" dxfId="8" priority="2" operator="equal">
      <formula>TRUE</formula>
    </cfRule>
  </conditionalFormatting>
  <conditionalFormatting sqref="J1:J1048576">
    <cfRule type="cellIs" dxfId="7" priority="9" operator="equal">
      <formula>FALSE</formula>
    </cfRule>
    <cfRule type="cellIs" dxfId="6" priority="10" operator="equal">
      <formula>TRUE</formula>
    </cfRule>
  </conditionalFormatting>
  <conditionalFormatting sqref="M1:M1048576">
    <cfRule type="cellIs" dxfId="5" priority="7" operator="equal">
      <formula>FALSE</formula>
    </cfRule>
    <cfRule type="cellIs" dxfId="4" priority="8" operator="equal">
      <formula>TRUE</formula>
    </cfRule>
  </conditionalFormatting>
  <conditionalFormatting sqref="P1:P1048576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S1:S1048576">
    <cfRule type="cellIs" dxfId="1" priority="3" operator="equal">
      <formula>FALSE</formula>
    </cfRule>
    <cfRule type="cellIs" dxfId="0" priority="4" operator="equal">
      <formula>TRUE</formula>
    </cfRule>
  </conditionalFormatting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46"/>
  <sheetViews>
    <sheetView workbookViewId="0">
      <pane xSplit="1" topLeftCell="AZ1" activePane="topRight" state="frozen"/>
      <selection pane="topRight" activeCell="BK20" sqref="BK20"/>
    </sheetView>
  </sheetViews>
  <sheetFormatPr defaultRowHeight="15" x14ac:dyDescent="0.25"/>
  <cols>
    <col min="1" max="1" width="18.28515625" style="7" bestFit="1" customWidth="1"/>
    <col min="2" max="2" width="9.140625" style="7"/>
    <col min="3" max="3" width="18.28515625" bestFit="1" customWidth="1"/>
    <col min="4" max="16" width="12" bestFit="1" customWidth="1"/>
    <col min="17" max="17" width="13.85546875" style="8" bestFit="1" customWidth="1"/>
    <col min="18" max="18" width="12" style="8" customWidth="1"/>
    <col min="19" max="19" width="13.85546875" bestFit="1" customWidth="1"/>
    <col min="20" max="20" width="15" bestFit="1" customWidth="1"/>
    <col min="21" max="21" width="14.5703125" bestFit="1" customWidth="1"/>
    <col min="22" max="22" width="14.140625" bestFit="1" customWidth="1"/>
    <col min="23" max="23" width="14" bestFit="1" customWidth="1"/>
    <col min="24" max="24" width="13.85546875" bestFit="1" customWidth="1"/>
    <col min="25" max="25" width="14.140625" bestFit="1" customWidth="1"/>
    <col min="26" max="26" width="14" bestFit="1" customWidth="1"/>
    <col min="27" max="27" width="14.7109375" bestFit="1" customWidth="1"/>
    <col min="28" max="28" width="14.140625" bestFit="1" customWidth="1"/>
    <col min="29" max="29" width="15" bestFit="1" customWidth="1"/>
    <col min="30" max="31" width="14" bestFit="1" customWidth="1"/>
    <col min="32" max="33" width="14" style="8" customWidth="1"/>
    <col min="34" max="34" width="10.85546875" bestFit="1" customWidth="1"/>
    <col min="35" max="35" width="12" bestFit="1" customWidth="1"/>
    <col min="36" max="36" width="11.5703125" bestFit="1" customWidth="1"/>
    <col min="37" max="37" width="11.140625" bestFit="1" customWidth="1"/>
    <col min="38" max="38" width="11" bestFit="1" customWidth="1"/>
    <col min="39" max="39" width="10.85546875" bestFit="1" customWidth="1"/>
    <col min="40" max="40" width="11.140625" bestFit="1" customWidth="1"/>
    <col min="41" max="41" width="11" bestFit="1" customWidth="1"/>
    <col min="42" max="42" width="11.7109375" bestFit="1" customWidth="1"/>
    <col min="43" max="43" width="11.140625" bestFit="1" customWidth="1"/>
    <col min="44" max="44" width="12" bestFit="1" customWidth="1"/>
    <col min="45" max="46" width="11" bestFit="1" customWidth="1"/>
    <col min="47" max="48" width="11" style="8" customWidth="1"/>
    <col min="49" max="49" width="15.5703125" bestFit="1" customWidth="1"/>
    <col min="50" max="50" width="16.7109375" bestFit="1" customWidth="1"/>
    <col min="51" max="51" width="16.28515625" bestFit="1" customWidth="1"/>
    <col min="52" max="52" width="15.85546875" bestFit="1" customWidth="1"/>
    <col min="53" max="53" width="15.7109375" bestFit="1" customWidth="1"/>
    <col min="54" max="54" width="15.5703125" bestFit="1" customWidth="1"/>
    <col min="55" max="55" width="15.85546875" bestFit="1" customWidth="1"/>
    <col min="56" max="56" width="15.7109375" bestFit="1" customWidth="1"/>
    <col min="57" max="57" width="16.42578125" bestFit="1" customWidth="1"/>
    <col min="58" max="58" width="15.85546875" bestFit="1" customWidth="1"/>
    <col min="59" max="59" width="16.7109375" bestFit="1" customWidth="1"/>
    <col min="60" max="61" width="15.7109375" bestFit="1" customWidth="1"/>
    <col min="62" max="62" width="13.7109375" style="27" bestFit="1" customWidth="1"/>
    <col min="63" max="63" width="10.5703125" style="27" bestFit="1" customWidth="1"/>
    <col min="64" max="64" width="12.85546875" bestFit="1" customWidth="1"/>
  </cols>
  <sheetData>
    <row r="1" spans="1:79" x14ac:dyDescent="0.25">
      <c r="A1" s="9" t="s">
        <v>1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15</v>
      </c>
      <c r="K1" s="9" t="s">
        <v>10</v>
      </c>
      <c r="L1" s="9" t="s">
        <v>11</v>
      </c>
      <c r="M1" s="9" t="s">
        <v>12</v>
      </c>
      <c r="N1" s="9" t="s">
        <v>16</v>
      </c>
      <c r="O1" s="9" t="s">
        <v>14</v>
      </c>
      <c r="P1" s="9" t="s">
        <v>13</v>
      </c>
      <c r="Q1" s="2" t="str">
        <f t="shared" ref="Q1:AE1" si="0">B1&amp;" Cota"</f>
        <v>VALE3.SA Cota</v>
      </c>
      <c r="R1" s="2" t="str">
        <f t="shared" si="0"/>
        <v>KLBN11.SA Cota</v>
      </c>
      <c r="S1" s="2" t="str">
        <f t="shared" si="0"/>
        <v>MOVI3.SA Cota</v>
      </c>
      <c r="T1" s="2" t="str">
        <f t="shared" si="0"/>
        <v>PNVL3.SA Cota</v>
      </c>
      <c r="U1" s="2" t="str">
        <f t="shared" si="0"/>
        <v>RRRP3.SA Cota</v>
      </c>
      <c r="V1" s="2" t="str">
        <f t="shared" si="0"/>
        <v>TTEN3.SA Cota</v>
      </c>
      <c r="W1" s="2" t="str">
        <f t="shared" si="0"/>
        <v>LAVV3.SA Cota</v>
      </c>
      <c r="X1" s="2" t="str">
        <f t="shared" si="0"/>
        <v>ALSO3.SA Cota</v>
      </c>
      <c r="Y1" s="2" t="str">
        <f t="shared" si="0"/>
        <v>BPAC11.SA Cota</v>
      </c>
      <c r="Z1" s="2" t="str">
        <f t="shared" si="0"/>
        <v>YDUQ3.SA Cota</v>
      </c>
      <c r="AA1" s="2" t="str">
        <f t="shared" si="0"/>
        <v>TUPY3.SA Cota</v>
      </c>
      <c r="AB1" s="2" t="str">
        <f t="shared" si="0"/>
        <v>MGLU3.SA Cota</v>
      </c>
      <c r="AC1" s="2" t="str">
        <f t="shared" si="0"/>
        <v>XPBR31.SA Cota</v>
      </c>
      <c r="AD1" s="2" t="str">
        <f t="shared" si="0"/>
        <v>caixa Cota</v>
      </c>
      <c r="AE1" s="2" t="str">
        <f t="shared" si="0"/>
        <v>BBAS3.SA Cota</v>
      </c>
      <c r="AF1" s="2" t="str">
        <f t="shared" ref="AF1:AG1" si="1">B1&amp; "%"</f>
        <v>VALE3.SA%</v>
      </c>
      <c r="AG1" s="2" t="str">
        <f t="shared" si="1"/>
        <v>KLBN11.SA%</v>
      </c>
      <c r="AH1" s="2" t="str">
        <f t="shared" ref="AH1:AT1" si="2">D1&amp; "%"</f>
        <v>MOVI3.SA%</v>
      </c>
      <c r="AI1" s="2" t="str">
        <f t="shared" si="2"/>
        <v>PNVL3.SA%</v>
      </c>
      <c r="AJ1" s="2" t="str">
        <f t="shared" si="2"/>
        <v>RRRP3.SA%</v>
      </c>
      <c r="AK1" s="2" t="str">
        <f t="shared" si="2"/>
        <v>TTEN3.SA%</v>
      </c>
      <c r="AL1" s="2" t="str">
        <f t="shared" si="2"/>
        <v>LAVV3.SA%</v>
      </c>
      <c r="AM1" s="2" t="str">
        <f t="shared" si="2"/>
        <v>ALSO3.SA%</v>
      </c>
      <c r="AN1" s="2" t="str">
        <f t="shared" si="2"/>
        <v>BPAC11.SA%</v>
      </c>
      <c r="AO1" s="2" t="str">
        <f t="shared" si="2"/>
        <v>YDUQ3.SA%</v>
      </c>
      <c r="AP1" s="2" t="str">
        <f t="shared" si="2"/>
        <v>TUPY3.SA%</v>
      </c>
      <c r="AQ1" s="2" t="str">
        <f t="shared" si="2"/>
        <v>MGLU3.SA%</v>
      </c>
      <c r="AR1" s="2" t="str">
        <f t="shared" si="2"/>
        <v>XPBR31.SA%</v>
      </c>
      <c r="AS1" s="2" t="str">
        <f t="shared" si="2"/>
        <v>caixa%</v>
      </c>
      <c r="AT1" s="2" t="str">
        <f t="shared" si="2"/>
        <v>BBAS3.SA%</v>
      </c>
      <c r="AU1" s="2" t="str">
        <f t="shared" ref="AU1:AV1" si="3">B1&amp; " * Peso"</f>
        <v>VALE3.SA * Peso</v>
      </c>
      <c r="AV1" s="2" t="str">
        <f t="shared" si="3"/>
        <v>KLBN11.SA * Peso</v>
      </c>
      <c r="AW1" s="2" t="str">
        <f t="shared" ref="AW1:BH1" si="4">D1&amp; " * Peso"</f>
        <v>MOVI3.SA * Peso</v>
      </c>
      <c r="AX1" s="2" t="str">
        <f t="shared" si="4"/>
        <v>PNVL3.SA * Peso</v>
      </c>
      <c r="AY1" s="2" t="str">
        <f t="shared" si="4"/>
        <v>RRRP3.SA * Peso</v>
      </c>
      <c r="AZ1" s="2" t="str">
        <f t="shared" si="4"/>
        <v>TTEN3.SA * Peso</v>
      </c>
      <c r="BA1" s="2" t="str">
        <f t="shared" si="4"/>
        <v>LAVV3.SA * Peso</v>
      </c>
      <c r="BB1" s="2" t="str">
        <f t="shared" si="4"/>
        <v>ALSO3.SA * Peso</v>
      </c>
      <c r="BC1" s="2" t="str">
        <f t="shared" si="4"/>
        <v>BPAC11.SA * Peso</v>
      </c>
      <c r="BD1" s="2" t="str">
        <f t="shared" si="4"/>
        <v>YDUQ3.SA * Peso</v>
      </c>
      <c r="BE1" s="2" t="str">
        <f t="shared" si="4"/>
        <v>TUPY3.SA * Peso</v>
      </c>
      <c r="BF1" s="2" t="str">
        <f t="shared" si="4"/>
        <v>MGLU3.SA * Peso</v>
      </c>
      <c r="BG1" s="2" t="str">
        <f t="shared" si="4"/>
        <v>XPBR31.SA * Peso</v>
      </c>
      <c r="BH1" s="2" t="str">
        <f t="shared" si="4"/>
        <v>caixa * Peso</v>
      </c>
      <c r="BI1" s="2" t="str">
        <f t="shared" ref="BI1" si="5">P1&amp; " * Peso"</f>
        <v>BBAS3.SA * Peso</v>
      </c>
      <c r="BJ1" s="34" t="s">
        <v>17</v>
      </c>
      <c r="BK1" s="27" t="s">
        <v>18</v>
      </c>
      <c r="BL1" t="s">
        <v>19</v>
      </c>
      <c r="BM1" t="str">
        <f t="shared" ref="BM1:CA1" si="6">B1</f>
        <v>VALE3.SA</v>
      </c>
      <c r="BN1" s="23" t="str">
        <f t="shared" si="6"/>
        <v>KLBN11.SA</v>
      </c>
      <c r="BO1" s="23" t="str">
        <f t="shared" si="6"/>
        <v>MOVI3.SA</v>
      </c>
      <c r="BP1" s="23" t="str">
        <f t="shared" si="6"/>
        <v>PNVL3.SA</v>
      </c>
      <c r="BQ1" s="23" t="str">
        <f t="shared" si="6"/>
        <v>RRRP3.SA</v>
      </c>
      <c r="BR1" s="23" t="str">
        <f t="shared" si="6"/>
        <v>TTEN3.SA</v>
      </c>
      <c r="BS1" s="23" t="str">
        <f t="shared" si="6"/>
        <v>LAVV3.SA</v>
      </c>
      <c r="BT1" s="23" t="str">
        <f t="shared" si="6"/>
        <v>ALSO3.SA</v>
      </c>
      <c r="BU1" s="23" t="str">
        <f t="shared" si="6"/>
        <v>BPAC11.SA</v>
      </c>
      <c r="BV1" s="23" t="str">
        <f t="shared" si="6"/>
        <v>YDUQ3.SA</v>
      </c>
      <c r="BW1" s="23" t="str">
        <f t="shared" si="6"/>
        <v>TUPY3.SA</v>
      </c>
      <c r="BX1" s="23" t="str">
        <f t="shared" si="6"/>
        <v>MGLU3.SA</v>
      </c>
      <c r="BY1" s="23" t="str">
        <f t="shared" si="6"/>
        <v>XPBR31.SA</v>
      </c>
      <c r="BZ1" s="23" t="str">
        <f t="shared" si="6"/>
        <v>caixa</v>
      </c>
      <c r="CA1" s="23" t="str">
        <f t="shared" si="6"/>
        <v>BBAS3.SA</v>
      </c>
    </row>
    <row r="2" spans="1:79" x14ac:dyDescent="0.25">
      <c r="A2" s="10">
        <v>44683</v>
      </c>
      <c r="B2" s="8">
        <v>82.919998168945313</v>
      </c>
      <c r="C2" s="8">
        <v>20.665401458740231</v>
      </c>
      <c r="D2" s="8">
        <v>16.145992279052731</v>
      </c>
      <c r="E2" s="8">
        <v>11.69999980926514</v>
      </c>
      <c r="F2" s="8">
        <v>43.869998931884773</v>
      </c>
      <c r="G2" s="8">
        <v>8.9499998092651367</v>
      </c>
      <c r="H2" s="8">
        <v>4.7600002288818359</v>
      </c>
      <c r="I2" s="8">
        <v>20.05606842041016</v>
      </c>
      <c r="J2" s="8">
        <v>23.079999923706051</v>
      </c>
      <c r="K2" s="8">
        <v>15.77999973297119</v>
      </c>
      <c r="L2" s="8">
        <v>20.54000091552734</v>
      </c>
      <c r="M2" s="8">
        <v>4.8000001907348633</v>
      </c>
      <c r="N2" s="8">
        <v>121.9899978637695</v>
      </c>
      <c r="O2" s="8"/>
      <c r="P2" s="8"/>
      <c r="Q2" s="8">
        <f t="shared" ref="Q2:R17" si="7">B2/B$2*100</f>
        <v>100</v>
      </c>
      <c r="R2" s="8">
        <f t="shared" si="7"/>
        <v>100</v>
      </c>
      <c r="S2">
        <f t="shared" ref="S2:S26" si="8">D2/D$2*100</f>
        <v>100</v>
      </c>
      <c r="T2">
        <f t="shared" ref="T2:T26" si="9">E2/E$2*100</f>
        <v>100</v>
      </c>
      <c r="U2">
        <f t="shared" ref="U2:U26" si="10">F2/F$2*100</f>
        <v>100</v>
      </c>
      <c r="V2">
        <f t="shared" ref="V2:V26" si="11">G2/G$2*100</f>
        <v>100</v>
      </c>
      <c r="W2">
        <f t="shared" ref="W2:W26" si="12">H2/H$2*100</f>
        <v>100</v>
      </c>
      <c r="X2">
        <f t="shared" ref="X2:X26" si="13">I2/I$2*100</f>
        <v>100</v>
      </c>
      <c r="Y2">
        <f t="shared" ref="Y2:Y26" si="14">J2/J$2*100</f>
        <v>100</v>
      </c>
      <c r="Z2">
        <f t="shared" ref="Z2:Z26" si="15">K2/K$2*100</f>
        <v>100</v>
      </c>
      <c r="AA2">
        <f t="shared" ref="AA2:AA26" si="16">L2/L$2*100</f>
        <v>100</v>
      </c>
      <c r="AB2">
        <f t="shared" ref="AB2:AB26" si="17">M2/M$2*100</f>
        <v>100</v>
      </c>
      <c r="AC2">
        <f t="shared" ref="AC2:AC26" si="18">N2/N$2*100</f>
        <v>100</v>
      </c>
      <c r="AD2">
        <f>IFERROR(O2/O$2*100,0)</f>
        <v>0</v>
      </c>
      <c r="AE2" s="8">
        <f>IFERROR(P2/P$2*100,0)</f>
        <v>0</v>
      </c>
      <c r="AF2" s="5">
        <v>0.22035025847584236</v>
      </c>
      <c r="AG2" s="5">
        <v>9.5963683603142128E-2</v>
      </c>
      <c r="AH2" s="5">
        <v>0.10719718024574158</v>
      </c>
      <c r="AI2" s="5">
        <v>5.9448836684331957E-2</v>
      </c>
      <c r="AJ2" s="5">
        <v>0.12167343304691441</v>
      </c>
      <c r="AK2" s="5">
        <v>6.5720905060676862E-2</v>
      </c>
      <c r="AL2" s="5">
        <v>8.163595355389841E-2</v>
      </c>
      <c r="AM2" s="5">
        <v>6.5063421758614196E-2</v>
      </c>
      <c r="AN2" s="5">
        <v>7.6826767793481521E-2</v>
      </c>
      <c r="AO2" s="5">
        <v>3.3287411166861181E-2</v>
      </c>
      <c r="AP2" s="5">
        <v>5.2045773896624195E-2</v>
      </c>
      <c r="AQ2" s="5">
        <v>5.6201842879865828E-3</v>
      </c>
      <c r="AR2" s="5">
        <v>1.5166190425884452E-2</v>
      </c>
      <c r="AS2" s="5">
        <v>0</v>
      </c>
      <c r="AT2" s="5">
        <v>0</v>
      </c>
      <c r="AU2" s="8">
        <f>AF2*Q2</f>
        <v>22.035025847584237</v>
      </c>
      <c r="AV2" s="8">
        <f t="shared" ref="AV2" si="19">AG2*R2</f>
        <v>9.5963683603142123</v>
      </c>
      <c r="AW2">
        <f t="shared" ref="AW2:BB2" si="20">AH2*S2</f>
        <v>10.719718024574158</v>
      </c>
      <c r="AX2">
        <f t="shared" si="20"/>
        <v>5.9448836684331958</v>
      </c>
      <c r="AY2">
        <f t="shared" si="20"/>
        <v>12.167343304691441</v>
      </c>
      <c r="AZ2">
        <f t="shared" si="20"/>
        <v>6.5720905060676866</v>
      </c>
      <c r="BA2">
        <f t="shared" si="20"/>
        <v>8.163595355389841</v>
      </c>
      <c r="BB2">
        <f t="shared" si="20"/>
        <v>6.5063421758614197</v>
      </c>
      <c r="BC2" s="8">
        <f>IFERROR(AN2*Y2,0)</f>
        <v>7.6826767793481521</v>
      </c>
      <c r="BD2">
        <f>AO2*Z2</f>
        <v>3.3287411166861181</v>
      </c>
      <c r="BE2">
        <f>AP2*AA2</f>
        <v>5.2045773896624192</v>
      </c>
      <c r="BF2">
        <f>AQ2*AB2</f>
        <v>0.56201842879865826</v>
      </c>
      <c r="BG2">
        <f>IFERROR(AR2*AC2,0)</f>
        <v>1.5166190425884452</v>
      </c>
      <c r="BH2">
        <f>AS2*AD2</f>
        <v>0</v>
      </c>
      <c r="BI2" s="8">
        <f>IFERROR(AT2*AE2,0)</f>
        <v>0</v>
      </c>
      <c r="BJ2" s="35">
        <f>SUM(AU2:BI2)</f>
        <v>99.999999999999986</v>
      </c>
      <c r="BK2" s="35">
        <v>99.999999999999986</v>
      </c>
      <c r="BL2">
        <v>50000</v>
      </c>
      <c r="BM2">
        <f t="shared" ref="BM2:BY2" si="21">$BL$2*AF2</f>
        <v>11017.512923792117</v>
      </c>
      <c r="BN2" s="23">
        <f t="shared" si="21"/>
        <v>4798.1841801571063</v>
      </c>
      <c r="BO2" s="23">
        <f t="shared" si="21"/>
        <v>5359.8590122870792</v>
      </c>
      <c r="BP2" s="23">
        <f t="shared" si="21"/>
        <v>2972.4418342165977</v>
      </c>
      <c r="BQ2" s="23">
        <f t="shared" si="21"/>
        <v>6083.6716523457208</v>
      </c>
      <c r="BR2" s="23">
        <f t="shared" si="21"/>
        <v>3286.045253033843</v>
      </c>
      <c r="BS2" s="23">
        <f t="shared" si="21"/>
        <v>4081.7976776949204</v>
      </c>
      <c r="BT2" s="23">
        <f t="shared" si="21"/>
        <v>3253.1710879307097</v>
      </c>
      <c r="BU2" s="23">
        <f t="shared" si="21"/>
        <v>3841.3383896740761</v>
      </c>
      <c r="BV2" s="23">
        <f t="shared" si="21"/>
        <v>1664.370558343059</v>
      </c>
      <c r="BW2" s="23">
        <f t="shared" si="21"/>
        <v>2602.2886948312098</v>
      </c>
      <c r="BX2" s="23">
        <f t="shared" si="21"/>
        <v>281.00921439932915</v>
      </c>
      <c r="BY2" s="23">
        <f t="shared" si="21"/>
        <v>758.30952129422258</v>
      </c>
      <c r="BZ2" s="23">
        <f>IFERROR($BL$2*AS2,0)</f>
        <v>0</v>
      </c>
      <c r="CA2" s="23">
        <f>IFERROR($BL$2*AT2,0)</f>
        <v>0</v>
      </c>
    </row>
    <row r="3" spans="1:79" x14ac:dyDescent="0.25">
      <c r="A3" s="10">
        <v>44684</v>
      </c>
      <c r="B3" s="8">
        <v>82.5</v>
      </c>
      <c r="C3" s="8">
        <v>20.921747207641602</v>
      </c>
      <c r="D3" s="8">
        <v>15.38303852081299</v>
      </c>
      <c r="E3" s="8">
        <v>11.44999980926514</v>
      </c>
      <c r="F3" s="8">
        <v>43.560001373291023</v>
      </c>
      <c r="G3" s="8">
        <v>8.880000114440918</v>
      </c>
      <c r="H3" s="8">
        <v>4.809999942779541</v>
      </c>
      <c r="I3" s="8">
        <v>20.04999923706055</v>
      </c>
      <c r="J3" s="8">
        <v>22.639999389648441</v>
      </c>
      <c r="K3" s="8">
        <v>15.80000019073486</v>
      </c>
      <c r="L3" s="8">
        <v>20.590000152587891</v>
      </c>
      <c r="M3" s="8">
        <v>4.5999999046325684</v>
      </c>
      <c r="N3" s="8">
        <v>117</v>
      </c>
      <c r="O3" s="8"/>
      <c r="P3" s="8"/>
      <c r="Q3" s="8">
        <f t="shared" si="7"/>
        <v>99.49348989602052</v>
      </c>
      <c r="R3" s="8">
        <f t="shared" si="7"/>
        <v>101.24045859652513</v>
      </c>
      <c r="S3">
        <f t="shared" si="8"/>
        <v>95.274655499311905</v>
      </c>
      <c r="T3">
        <f t="shared" si="9"/>
        <v>97.863247828414273</v>
      </c>
      <c r="U3">
        <f t="shared" si="10"/>
        <v>99.293372313331787</v>
      </c>
      <c r="V3">
        <f t="shared" si="11"/>
        <v>99.217880488089463</v>
      </c>
      <c r="W3">
        <f t="shared" si="12"/>
        <v>101.05041410700626</v>
      </c>
      <c r="X3">
        <f t="shared" si="13"/>
        <v>99.969738917805884</v>
      </c>
      <c r="Y3">
        <f t="shared" si="14"/>
        <v>98.093585201420751</v>
      </c>
      <c r="Z3">
        <f t="shared" si="15"/>
        <v>100.12674561534929</v>
      </c>
      <c r="AA3">
        <f t="shared" si="16"/>
        <v>100.24342373335899</v>
      </c>
      <c r="AB3">
        <f t="shared" si="17"/>
        <v>95.833327538437544</v>
      </c>
      <c r="AC3">
        <f t="shared" si="18"/>
        <v>95.909502458273664</v>
      </c>
      <c r="AD3" s="8">
        <f t="shared" ref="AD3:AD20" si="22">IFERROR(O3/O$2*100,0)</f>
        <v>0</v>
      </c>
      <c r="AE3" s="8">
        <f t="shared" ref="AE3:AE22" si="23">IFERROR(P3/P$2*100,0)</f>
        <v>0</v>
      </c>
      <c r="AF3" s="6">
        <f>AU3/$BJ3</f>
        <v>0.22121351130771844</v>
      </c>
      <c r="AG3" s="6">
        <f t="shared" ref="AG3" si="24">AV3/$BJ3</f>
        <v>9.8031226046676523E-2</v>
      </c>
      <c r="AH3" s="6">
        <f t="shared" ref="AH3:AH18" si="25">AW3/$BJ3</f>
        <v>0.10305383761874851</v>
      </c>
      <c r="AI3" s="6">
        <f t="shared" ref="AI3:AI18" si="26">AX3/$BJ3</f>
        <v>5.8703825806880716E-2</v>
      </c>
      <c r="AJ3" s="6">
        <f t="shared" ref="AJ3:AJ18" si="27">AY3/$BJ3</f>
        <v>0.12190441739505874</v>
      </c>
      <c r="AK3" s="6">
        <f t="shared" ref="AK3:AK18" si="28">AZ3/$BJ3</f>
        <v>6.5795607509787787E-2</v>
      </c>
      <c r="AL3" s="6">
        <f t="shared" ref="AL3:AL18" si="29">BA3/$BJ3</f>
        <v>8.3238258974960455E-2</v>
      </c>
      <c r="AM3" s="6">
        <f t="shared" ref="AM3:AM18" si="30">BB3/$BJ3</f>
        <v>6.5630978283360578E-2</v>
      </c>
      <c r="AN3" s="6">
        <f t="shared" ref="AN3:AN18" si="31">BC3/$BJ3</f>
        <v>7.6042535695281993E-2</v>
      </c>
      <c r="AO3" s="6">
        <f t="shared" ref="AO3:AO18" si="32">BD3/$BJ3</f>
        <v>3.3630516823327988E-2</v>
      </c>
      <c r="AP3" s="6">
        <f t="shared" ref="AP3:AP18" si="33">BE3/$BJ3</f>
        <v>5.264350322717367E-2</v>
      </c>
      <c r="AQ3" s="6">
        <f t="shared" ref="AQ3:AQ18" si="34">BF3/$BJ3</f>
        <v>5.4346370456543813E-3</v>
      </c>
      <c r="AR3" s="6">
        <f t="shared" ref="AR3:AR18" si="35">BG3/$BJ3</f>
        <v>1.4677144265370227E-2</v>
      </c>
      <c r="AS3" s="6">
        <f t="shared" ref="AS3:AS18" si="36">BH3/$BJ3</f>
        <v>0</v>
      </c>
      <c r="AT3" s="6">
        <f t="shared" ref="AT3:AT18" si="37">BI3/$BJ3</f>
        <v>0</v>
      </c>
      <c r="AU3" s="8">
        <f t="shared" ref="AU3:BB3" si="38">IFERROR(AU2*(Q3/Q2),0)</f>
        <v>21.923416215251731</v>
      </c>
      <c r="AV3" s="8">
        <f t="shared" si="38"/>
        <v>9.7154073365939482</v>
      </c>
      <c r="AW3" s="8">
        <f t="shared" si="38"/>
        <v>10.213174418410672</v>
      </c>
      <c r="AX3" s="8">
        <f t="shared" si="38"/>
        <v>5.8178562375497043</v>
      </c>
      <c r="AY3" s="8">
        <f t="shared" si="38"/>
        <v>12.081365488168519</v>
      </c>
      <c r="AZ3" s="8">
        <f t="shared" si="38"/>
        <v>6.5206889038793108</v>
      </c>
      <c r="BA3" s="8">
        <f t="shared" si="38"/>
        <v>8.249346912641764</v>
      </c>
      <c r="BB3" s="8">
        <f t="shared" si="38"/>
        <v>6.5043732863077519</v>
      </c>
      <c r="BC3" s="8">
        <f>IFERROR(BC2*(Y3/Y2),0)</f>
        <v>7.5362130922996471</v>
      </c>
      <c r="BD3" s="8">
        <f t="shared" ref="BD3:BG3" si="39">IFERROR(BD2*(Z3/Z2),0)</f>
        <v>3.3329601500978465</v>
      </c>
      <c r="BE3" s="8">
        <f t="shared" si="39"/>
        <v>5.2172465662498935</v>
      </c>
      <c r="BF3" s="8">
        <f t="shared" si="39"/>
        <v>0.53860096169699856</v>
      </c>
      <c r="BG3" s="8">
        <f t="shared" si="39"/>
        <v>1.4545817779340113</v>
      </c>
      <c r="BH3">
        <f>IFERROR(BH2*(AD3/AD2),0)</f>
        <v>0</v>
      </c>
      <c r="BI3" s="8">
        <f>IFERROR(BI2*(AE3/AE2),0)</f>
        <v>0</v>
      </c>
      <c r="BJ3" s="35">
        <f t="shared" ref="BJ3:BJ26" si="40">SUM(AU3:BI3)</f>
        <v>99.105231347081798</v>
      </c>
      <c r="BK3" s="35">
        <v>99.105230831164718</v>
      </c>
      <c r="BL3">
        <f>SUM(BM3:CA3)</f>
        <v>49552.615673540895</v>
      </c>
      <c r="BM3" s="23">
        <f>IFERROR(BM2*(B3/B2),0)</f>
        <v>10961.708107625866</v>
      </c>
      <c r="BN3" s="23">
        <f>IFERROR(BN2*(C3/C2),0)</f>
        <v>4857.7036682969738</v>
      </c>
      <c r="BO3" s="23">
        <f>IFERROR(BO2*(D3/D2),0)</f>
        <v>5106.5872092053369</v>
      </c>
      <c r="BP3" s="23">
        <f>IFERROR(BP2*(E3/E2),0)</f>
        <v>2908.928118774852</v>
      </c>
      <c r="BQ3" s="23">
        <f>IFERROR(BQ2*(F3/F2),0)</f>
        <v>6040.6827440842599</v>
      </c>
      <c r="BR3" s="23">
        <f>IFERROR(BR2*(G3/G2),0)</f>
        <v>3260.3444519396553</v>
      </c>
      <c r="BS3" s="23">
        <f>IFERROR(BS2*(H3/H2),0)</f>
        <v>4124.673456320882</v>
      </c>
      <c r="BT3" s="23">
        <f>IFERROR(BT2*(I3/I2),0)</f>
        <v>3252.1866431538756</v>
      </c>
      <c r="BU3" s="23">
        <f>IFERROR(BU2*(J3/J2),0)</f>
        <v>3768.1065461498238</v>
      </c>
      <c r="BV3" s="23">
        <f>IFERROR(BV2*(K3/K2),0)</f>
        <v>1666.4800750489233</v>
      </c>
      <c r="BW3" s="23">
        <f>IFERROR(BW2*(L3/L2),0)</f>
        <v>2608.6232831249467</v>
      </c>
      <c r="BX3" s="23">
        <f>IFERROR(BX2*(M3/M2),0)</f>
        <v>269.30048084849932</v>
      </c>
      <c r="BY3" s="23">
        <f>IFERROR(BY2*(N3/N2),0)</f>
        <v>727.29088896700569</v>
      </c>
      <c r="BZ3" s="23">
        <f>IFERROR(BZ2*(O3/O2),0)</f>
        <v>0</v>
      </c>
      <c r="CA3" s="23">
        <f>IFERROR(CA2*(P3/P2),0)</f>
        <v>0</v>
      </c>
    </row>
    <row r="4" spans="1:79" x14ac:dyDescent="0.25">
      <c r="A4" s="10">
        <v>44685</v>
      </c>
      <c r="B4" s="8">
        <v>81.80999755859375</v>
      </c>
      <c r="C4" s="8">
        <v>21.927410125732418</v>
      </c>
      <c r="D4" s="8">
        <v>16.184139251708981</v>
      </c>
      <c r="E4" s="8">
        <v>11.63000011444092</v>
      </c>
      <c r="F4" s="8">
        <v>45.599998474121087</v>
      </c>
      <c r="G4" s="8">
        <v>9.3199996948242188</v>
      </c>
      <c r="H4" s="8">
        <v>4.9800000190734863</v>
      </c>
      <c r="I4" s="8">
        <v>20.110000610351559</v>
      </c>
      <c r="J4" s="8">
        <v>23.020000457763668</v>
      </c>
      <c r="K4" s="8">
        <v>16.5</v>
      </c>
      <c r="L4" s="8">
        <v>21.159999847412109</v>
      </c>
      <c r="M4" s="8">
        <v>4.9499998092651367</v>
      </c>
      <c r="N4" s="8">
        <v>107.59999847412109</v>
      </c>
      <c r="O4" s="8"/>
      <c r="P4" s="8"/>
      <c r="Q4" s="8">
        <f t="shared" si="7"/>
        <v>98.661359581689823</v>
      </c>
      <c r="R4" s="8">
        <f t="shared" si="7"/>
        <v>106.10686741078739</v>
      </c>
      <c r="S4">
        <f t="shared" si="8"/>
        <v>100.236262795107</v>
      </c>
      <c r="T4">
        <f t="shared" si="9"/>
        <v>99.40171200029603</v>
      </c>
      <c r="U4">
        <f t="shared" si="10"/>
        <v>103.94346839379325</v>
      </c>
      <c r="V4">
        <f t="shared" si="11"/>
        <v>104.13407702172299</v>
      </c>
      <c r="W4">
        <f t="shared" si="12"/>
        <v>104.62184410951866</v>
      </c>
      <c r="X4">
        <f t="shared" si="13"/>
        <v>100.26890708991856</v>
      </c>
      <c r="Y4">
        <f t="shared" si="14"/>
        <v>99.74003697512687</v>
      </c>
      <c r="Z4">
        <f t="shared" si="15"/>
        <v>104.56273941199392</v>
      </c>
      <c r="AA4">
        <f t="shared" si="16"/>
        <v>103.01849515214032</v>
      </c>
      <c r="AB4">
        <f t="shared" si="17"/>
        <v>103.12499192853801</v>
      </c>
      <c r="AC4">
        <f t="shared" si="18"/>
        <v>88.203951437298798</v>
      </c>
      <c r="AD4" s="8">
        <f t="shared" si="22"/>
        <v>0</v>
      </c>
      <c r="AE4" s="8">
        <f t="shared" si="23"/>
        <v>0</v>
      </c>
      <c r="AF4" s="6">
        <f t="shared" ref="AF4:AF26" si="41">AU4/$BJ4</f>
        <v>0.2140721379487556</v>
      </c>
      <c r="AG4" s="6">
        <f t="shared" ref="AG4:AG26" si="42">AV4/$BJ4</f>
        <v>0.10026512267066311</v>
      </c>
      <c r="AH4" s="6">
        <f t="shared" si="25"/>
        <v>0.10580537090941197</v>
      </c>
      <c r="AI4" s="6">
        <f t="shared" si="26"/>
        <v>5.8188439604074806E-2</v>
      </c>
      <c r="AJ4" s="6">
        <f t="shared" si="27"/>
        <v>0.12453529461439411</v>
      </c>
      <c r="AK4" s="6">
        <f t="shared" si="28"/>
        <v>6.7390067894570999E-2</v>
      </c>
      <c r="AL4" s="6">
        <f t="shared" si="29"/>
        <v>8.4101419678626471E-2</v>
      </c>
      <c r="AM4" s="6">
        <f t="shared" si="30"/>
        <v>6.4239576188300646E-2</v>
      </c>
      <c r="AN4" s="6">
        <f t="shared" si="31"/>
        <v>7.5453879358819975E-2</v>
      </c>
      <c r="AO4" s="6">
        <f t="shared" si="32"/>
        <v>3.427334237643874E-2</v>
      </c>
      <c r="AP4" s="6">
        <f t="shared" si="33"/>
        <v>5.2795895251951663E-2</v>
      </c>
      <c r="AQ4" s="6">
        <f t="shared" si="34"/>
        <v>5.7070801302447878E-3</v>
      </c>
      <c r="AR4" s="6">
        <f t="shared" si="35"/>
        <v>1.3172373373747036E-2</v>
      </c>
      <c r="AS4" s="6">
        <f t="shared" si="36"/>
        <v>0</v>
      </c>
      <c r="AT4" s="6">
        <f t="shared" si="37"/>
        <v>0</v>
      </c>
      <c r="AU4" s="8">
        <f t="shared" ref="AU4:AU26" si="43">IFERROR(AU3*(Q4/Q3),0)</f>
        <v>21.740056085403378</v>
      </c>
      <c r="AV4" s="8">
        <f t="shared" ref="AV4:AV26" si="44">IFERROR(AV3*(R4/R3),0)</f>
        <v>10.182405852329353</v>
      </c>
      <c r="AW4" s="8">
        <f t="shared" ref="AW4:AW26" si="45">IFERROR(AW3*(S4/S3),0)</f>
        <v>10.745044730006605</v>
      </c>
      <c r="AX4" s="8">
        <f t="shared" ref="AX4:AX26" si="46">IFERROR(AX3*(T4/T3),0)</f>
        <v>5.9093161428485983</v>
      </c>
      <c r="AY4" s="8">
        <f t="shared" ref="AY4:AY26" si="47">IFERROR(AY3*(U4/U3),0)</f>
        <v>12.647158642276265</v>
      </c>
      <c r="AZ4" s="8">
        <f t="shared" ref="AZ4:AZ26" si="48">IFERROR(AZ3*(V4/V3),0)</f>
        <v>6.8437857895258682</v>
      </c>
      <c r="BA4" s="8">
        <f t="shared" ref="BA4:BA26" si="49">IFERROR(BA3*(W4/W3),0)</f>
        <v>8.5409040064478656</v>
      </c>
      <c r="BB4" s="8">
        <f t="shared" ref="BB4:BB26" si="50">IFERROR(BB3*(X4/X3),0)</f>
        <v>6.5238381912666723</v>
      </c>
      <c r="BC4" s="8">
        <f t="shared" ref="BC4:BC26" si="51">IFERROR(BC3*(Y4/Y3),0)</f>
        <v>7.6627046604013334</v>
      </c>
      <c r="BD4" s="8">
        <f t="shared" ref="BD4:BD26" si="52">IFERROR(BD3*(Z4/Z3),0)</f>
        <v>3.4806228995404016</v>
      </c>
      <c r="BE4" s="8">
        <f t="shared" ref="BE4:BE26" si="53">IFERROR(BE3*(AA4/AA3),0)</f>
        <v>5.3616773058587706</v>
      </c>
      <c r="BF4" s="8">
        <f t="shared" ref="BF4:BF46" si="54">IFERROR(BF3*(AB4/AB3),0)</f>
        <v>0.57958145933551242</v>
      </c>
      <c r="BG4" s="8">
        <f t="shared" ref="BG4:BG26" si="55">IFERROR(BG3*(AC4/AC3),0)</f>
        <v>1.3377179238135382</v>
      </c>
      <c r="BH4" s="8">
        <f t="shared" ref="BH4:BH26" si="56">IFERROR(BH3*(AD4/AD3),0)</f>
        <v>0</v>
      </c>
      <c r="BI4" s="8">
        <f t="shared" ref="BI4:BI26" si="57">IFERROR(BI3*(AE4/AE3),0)</f>
        <v>0</v>
      </c>
      <c r="BJ4" s="35">
        <f t="shared" si="40"/>
        <v>101.55481368905417</v>
      </c>
      <c r="BK4" s="35">
        <v>101.5548135010629</v>
      </c>
      <c r="BL4" s="23">
        <f t="shared" ref="BL4:BL20" si="58">SUM(BM4:CA4)</f>
        <v>50777.406844527082</v>
      </c>
      <c r="BM4" s="23">
        <f>IFERROR(BM3*(B4/B3),0)</f>
        <v>10870.02804270169</v>
      </c>
      <c r="BN4" s="23">
        <f>IFERROR(BN3*(C4/C3),0)</f>
        <v>5091.2029261646767</v>
      </c>
      <c r="BO4" s="23">
        <f>IFERROR(BO3*(D4/D3),0)</f>
        <v>5372.5223650033031</v>
      </c>
      <c r="BP4" s="23">
        <f>IFERROR(BP3*(E4/E3),0)</f>
        <v>2954.6580714242996</v>
      </c>
      <c r="BQ4" s="23">
        <f>IFERROR(BQ3*(F4/F3),0)</f>
        <v>6323.5793211381333</v>
      </c>
      <c r="BR4" s="23">
        <f>IFERROR(BR3*(G4/G3),0)</f>
        <v>3421.8928947629342</v>
      </c>
      <c r="BS4" s="23">
        <f>IFERROR(BS3*(H4/H3),0)</f>
        <v>4270.4520032239334</v>
      </c>
      <c r="BT4" s="23">
        <f>IFERROR(BT3*(I4/I3),0)</f>
        <v>3261.9190956333355</v>
      </c>
      <c r="BU4" s="23">
        <f>IFERROR(BU3*(J4/J3),0)</f>
        <v>3831.3523302006665</v>
      </c>
      <c r="BV4" s="23">
        <f>IFERROR(BV3*(K4/K3),0)</f>
        <v>1740.3114497702009</v>
      </c>
      <c r="BW4" s="23">
        <f>IFERROR(BW3*(L4/L3),0)</f>
        <v>2680.8386529293848</v>
      </c>
      <c r="BX4" s="23">
        <f>IFERROR(BX3*(M4/M3),0)</f>
        <v>289.79072966775624</v>
      </c>
      <c r="BY4" s="23">
        <f>IFERROR(BY3*(N4/N3),0)</f>
        <v>668.85896190676908</v>
      </c>
      <c r="BZ4" s="23">
        <f>IFERROR(BZ3*(O4/O3),0)</f>
        <v>0</v>
      </c>
      <c r="CA4" s="23">
        <f>IFERROR(CA3*(P4/P3),0)</f>
        <v>0</v>
      </c>
    </row>
    <row r="5" spans="1:79" x14ac:dyDescent="0.25">
      <c r="A5" s="10">
        <v>44686</v>
      </c>
      <c r="B5" s="8">
        <v>80.330001831054688</v>
      </c>
      <c r="C5" s="8">
        <v>22.183757781982418</v>
      </c>
      <c r="D5" s="8">
        <v>15.909311294555661</v>
      </c>
      <c r="E5" s="8">
        <v>11.180000305175779</v>
      </c>
      <c r="F5" s="8">
        <v>44.380001068115227</v>
      </c>
      <c r="G5" s="8">
        <v>8.9099998474121094</v>
      </c>
      <c r="H5" s="8">
        <v>4.869999885559082</v>
      </c>
      <c r="I5" s="8">
        <v>19.170000076293949</v>
      </c>
      <c r="J5" s="8">
        <v>22.120000839233398</v>
      </c>
      <c r="K5" s="8">
        <v>15.560000419616699</v>
      </c>
      <c r="L5" s="8">
        <v>21.069999694824219</v>
      </c>
      <c r="M5" s="8">
        <v>4.4200000762939453</v>
      </c>
      <c r="N5" s="8">
        <v>106.6999969482422</v>
      </c>
      <c r="O5" s="8"/>
      <c r="P5" s="8"/>
      <c r="Q5" s="8">
        <f t="shared" si="7"/>
        <v>96.876511824549681</v>
      </c>
      <c r="R5" s="8">
        <f t="shared" si="7"/>
        <v>107.34733523698381</v>
      </c>
      <c r="S5">
        <f t="shared" si="8"/>
        <v>98.534119300898396</v>
      </c>
      <c r="T5">
        <f t="shared" si="9"/>
        <v>95.555559721654205</v>
      </c>
      <c r="U5">
        <f t="shared" si="10"/>
        <v>101.16253054170873</v>
      </c>
      <c r="V5">
        <f t="shared" si="11"/>
        <v>99.55307304239696</v>
      </c>
      <c r="W5">
        <f t="shared" si="12"/>
        <v>102.31091704596589</v>
      </c>
      <c r="X5">
        <f t="shared" si="13"/>
        <v>95.582043671059182</v>
      </c>
      <c r="Y5">
        <f t="shared" si="14"/>
        <v>95.84055854572766</v>
      </c>
      <c r="Z5">
        <f t="shared" si="15"/>
        <v>98.605834492539202</v>
      </c>
      <c r="AA5">
        <f t="shared" si="16"/>
        <v>102.58032500327798</v>
      </c>
      <c r="AB5">
        <f t="shared" si="17"/>
        <v>92.0833312637277</v>
      </c>
      <c r="AC5">
        <f t="shared" si="18"/>
        <v>87.466184782950663</v>
      </c>
      <c r="AD5" s="8">
        <f t="shared" si="22"/>
        <v>0</v>
      </c>
      <c r="AE5" s="8">
        <f t="shared" si="23"/>
        <v>0</v>
      </c>
      <c r="AF5" s="6">
        <f t="shared" si="41"/>
        <v>0.21531398078422745</v>
      </c>
      <c r="AG5" s="6">
        <f t="shared" si="42"/>
        <v>0.1039054556869736</v>
      </c>
      <c r="AH5" s="6">
        <f t="shared" si="25"/>
        <v>0.10653938216863393</v>
      </c>
      <c r="AI5" s="6">
        <f t="shared" si="26"/>
        <v>5.7298004134225394E-2</v>
      </c>
      <c r="AJ5" s="6">
        <f t="shared" si="27"/>
        <v>0.12415254298924783</v>
      </c>
      <c r="AK5" s="6">
        <f t="shared" si="28"/>
        <v>6.5993077137688247E-2</v>
      </c>
      <c r="AL5" s="6">
        <f t="shared" si="29"/>
        <v>8.4244900248707275E-2</v>
      </c>
      <c r="AM5" s="6">
        <f t="shared" si="30"/>
        <v>6.2726836412368217E-2</v>
      </c>
      <c r="AN5" s="6">
        <f t="shared" si="31"/>
        <v>7.4268058587906097E-2</v>
      </c>
      <c r="AO5" s="6">
        <f t="shared" si="32"/>
        <v>3.3107226984328858E-2</v>
      </c>
      <c r="AP5" s="6">
        <f t="shared" si="33"/>
        <v>5.3850496823659097E-2</v>
      </c>
      <c r="AQ5" s="6">
        <f t="shared" si="34"/>
        <v>5.2200150095122544E-3</v>
      </c>
      <c r="AR5" s="6">
        <f t="shared" si="35"/>
        <v>1.3380023032521763E-2</v>
      </c>
      <c r="AS5" s="6">
        <f t="shared" si="36"/>
        <v>0</v>
      </c>
      <c r="AT5" s="6">
        <f t="shared" si="37"/>
        <v>0</v>
      </c>
      <c r="AU5" s="8">
        <f t="shared" si="43"/>
        <v>21.346764420777522</v>
      </c>
      <c r="AV5" s="8">
        <f t="shared" si="44"/>
        <v>10.301445714322345</v>
      </c>
      <c r="AW5" s="8">
        <f t="shared" si="45"/>
        <v>10.562579747053809</v>
      </c>
      <c r="AX5" s="8">
        <f t="shared" si="46"/>
        <v>5.68066686417255</v>
      </c>
      <c r="AY5" s="8">
        <f t="shared" si="47"/>
        <v>12.308792386723029</v>
      </c>
      <c r="AZ5" s="8">
        <f t="shared" si="48"/>
        <v>6.5427180619179994</v>
      </c>
      <c r="BA5" s="8">
        <f t="shared" si="49"/>
        <v>8.3522492720212256</v>
      </c>
      <c r="BB5" s="8">
        <f t="shared" si="50"/>
        <v>6.218894819920405</v>
      </c>
      <c r="BC5" s="8">
        <f t="shared" si="51"/>
        <v>7.3631203365901898</v>
      </c>
      <c r="BD5" s="8">
        <f t="shared" si="52"/>
        <v>3.2823329562046144</v>
      </c>
      <c r="BE5" s="8">
        <f t="shared" si="53"/>
        <v>5.3388724013628313</v>
      </c>
      <c r="BF5" s="8">
        <f t="shared" si="54"/>
        <v>0.51752529155386606</v>
      </c>
      <c r="BG5" s="8">
        <f t="shared" si="55"/>
        <v>1.3265288142438267</v>
      </c>
      <c r="BH5" s="8">
        <f t="shared" si="56"/>
        <v>0</v>
      </c>
      <c r="BI5" s="8">
        <f t="shared" si="57"/>
        <v>0</v>
      </c>
      <c r="BJ5" s="35">
        <f t="shared" si="40"/>
        <v>99.142491086864212</v>
      </c>
      <c r="BK5" s="35">
        <v>99.142490262572963</v>
      </c>
      <c r="BL5" s="23">
        <f t="shared" si="58"/>
        <v>49571.245543432116</v>
      </c>
      <c r="BM5" s="23">
        <f>IFERROR(BM4*(B5/B4),0)</f>
        <v>10673.382210388761</v>
      </c>
      <c r="BN5" s="23">
        <f>IFERROR(BN4*(C5/C4),0)</f>
        <v>5150.7228571611722</v>
      </c>
      <c r="BO5" s="23">
        <f>IFERROR(BO4*(D5/D4),0)</f>
        <v>5281.2898735269046</v>
      </c>
      <c r="BP5" s="23">
        <f>IFERROR(BP4*(E5/E4),0)</f>
        <v>2840.333432086275</v>
      </c>
      <c r="BQ5" s="23">
        <f>IFERROR(BQ4*(F5/F4),0)</f>
        <v>6154.3961933615155</v>
      </c>
      <c r="BR5" s="23">
        <f>IFERROR(BR4*(G5/G4),0)</f>
        <v>3271.359030958999</v>
      </c>
      <c r="BS5" s="23">
        <f>IFERROR(BS4*(H5/H4),0)</f>
        <v>4176.1246360106124</v>
      </c>
      <c r="BT5" s="23">
        <f>IFERROR(BT4*(I5/I4),0)</f>
        <v>3109.4474099602016</v>
      </c>
      <c r="BU5" s="23">
        <f>IFERROR(BU4*(J5/J4),0)</f>
        <v>3681.5601682950955</v>
      </c>
      <c r="BV5" s="23">
        <f>IFERROR(BV4*(K5/K4),0)</f>
        <v>1641.1664781023073</v>
      </c>
      <c r="BW5" s="23">
        <f>IFERROR(BW4*(L5/L4),0)</f>
        <v>2669.4362006814154</v>
      </c>
      <c r="BX5" s="23">
        <f>IFERROR(BX4*(M5/M4),0)</f>
        <v>258.76264577693303</v>
      </c>
      <c r="BY5" s="23">
        <f>IFERROR(BY4*(N5/N4),0)</f>
        <v>663.26440712191334</v>
      </c>
      <c r="BZ5" s="23">
        <f>IFERROR(BZ4*(O5/O4),0)</f>
        <v>0</v>
      </c>
      <c r="CA5" s="23">
        <f>IFERROR(CA4*(P5/P4),0)</f>
        <v>0</v>
      </c>
    </row>
    <row r="6" spans="1:79" x14ac:dyDescent="0.25">
      <c r="A6" s="10">
        <v>44687</v>
      </c>
      <c r="B6" s="8">
        <v>79.760002136230469</v>
      </c>
      <c r="C6" s="8">
        <v>22.055583953857418</v>
      </c>
      <c r="D6" s="8">
        <v>15.375375747680661</v>
      </c>
      <c r="E6" s="8">
        <v>10.960000038146971</v>
      </c>
      <c r="F6" s="8">
        <v>44</v>
      </c>
      <c r="G6" s="8">
        <v>8.3400001525878906</v>
      </c>
      <c r="H6" s="8">
        <v>4.8600001335144043</v>
      </c>
      <c r="I6" s="8">
        <v>18.629999160766602</v>
      </c>
      <c r="J6" s="8">
        <v>21.89999961853027</v>
      </c>
      <c r="K6" s="8">
        <v>15.11999988555908</v>
      </c>
      <c r="L6" s="8">
        <v>20.530000686645511</v>
      </c>
      <c r="M6" s="8">
        <v>4.3000001907348633</v>
      </c>
      <c r="N6" s="8">
        <v>102.8000030517578</v>
      </c>
      <c r="O6" s="8"/>
      <c r="P6" s="8"/>
      <c r="Q6" s="8">
        <f t="shared" si="7"/>
        <v>96.189102626031769</v>
      </c>
      <c r="R6" s="8">
        <f t="shared" si="7"/>
        <v>106.72710132388559</v>
      </c>
      <c r="S6">
        <f t="shared" si="8"/>
        <v>95.227196210344772</v>
      </c>
      <c r="T6">
        <f t="shared" si="9"/>
        <v>93.675215528361207</v>
      </c>
      <c r="U6">
        <f t="shared" si="10"/>
        <v>100.29633250804741</v>
      </c>
      <c r="V6">
        <f t="shared" si="11"/>
        <v>93.184361232658702</v>
      </c>
      <c r="W6">
        <f t="shared" si="12"/>
        <v>102.10083823159938</v>
      </c>
      <c r="X6">
        <f t="shared" si="13"/>
        <v>92.889587182539174</v>
      </c>
      <c r="Y6">
        <f t="shared" si="14"/>
        <v>94.887347014400234</v>
      </c>
      <c r="Z6">
        <f t="shared" si="15"/>
        <v>95.817491390490417</v>
      </c>
      <c r="AA6">
        <f t="shared" si="16"/>
        <v>99.951313396124192</v>
      </c>
      <c r="AB6">
        <f t="shared" si="17"/>
        <v>89.583333747254457</v>
      </c>
      <c r="AC6">
        <f t="shared" si="18"/>
        <v>84.269206370966714</v>
      </c>
      <c r="AD6" s="8">
        <f t="shared" si="22"/>
        <v>0</v>
      </c>
      <c r="AE6" s="8">
        <f t="shared" si="23"/>
        <v>0</v>
      </c>
      <c r="AF6" s="6">
        <f t="shared" si="41"/>
        <v>0.21764762591270506</v>
      </c>
      <c r="AG6" s="6">
        <f t="shared" si="42"/>
        <v>0.10517102857017945</v>
      </c>
      <c r="AH6" s="6">
        <f t="shared" si="25"/>
        <v>0.10482354817347046</v>
      </c>
      <c r="AI6" s="6">
        <f t="shared" si="26"/>
        <v>5.7185057019095965E-2</v>
      </c>
      <c r="AJ6" s="6">
        <f t="shared" si="27"/>
        <v>0.12531276464694088</v>
      </c>
      <c r="AK6" s="6">
        <f t="shared" si="28"/>
        <v>6.2887027167490062E-2</v>
      </c>
      <c r="AL6" s="6">
        <f t="shared" si="29"/>
        <v>8.5590443034450028E-2</v>
      </c>
      <c r="AM6" s="6">
        <f t="shared" si="30"/>
        <v>6.206095142658187E-2</v>
      </c>
      <c r="AN6" s="6">
        <f t="shared" si="31"/>
        <v>7.4857507641696241E-2</v>
      </c>
      <c r="AO6" s="6">
        <f t="shared" si="32"/>
        <v>3.2752112244427228E-2</v>
      </c>
      <c r="AP6" s="6">
        <f t="shared" si="33"/>
        <v>5.341810443522621E-2</v>
      </c>
      <c r="AQ6" s="6">
        <f t="shared" si="34"/>
        <v>5.1700206002437965E-3</v>
      </c>
      <c r="AR6" s="6">
        <f t="shared" si="35"/>
        <v>1.3123809127492735E-2</v>
      </c>
      <c r="AS6" s="6">
        <f t="shared" si="36"/>
        <v>0</v>
      </c>
      <c r="AT6" s="6">
        <f t="shared" si="37"/>
        <v>0</v>
      </c>
      <c r="AU6" s="8">
        <f>IFERROR(AU5*(Q6/Q5),0)</f>
        <v>21.195293626205427</v>
      </c>
      <c r="AV6" s="8">
        <f t="shared" si="44"/>
        <v>10.241925783325849</v>
      </c>
      <c r="AW6" s="8">
        <f t="shared" si="45"/>
        <v>10.208086916456926</v>
      </c>
      <c r="AX6" s="8">
        <f t="shared" si="46"/>
        <v>5.5688825893151428</v>
      </c>
      <c r="AY6" s="8">
        <f t="shared" si="47"/>
        <v>12.203399098268969</v>
      </c>
      <c r="AZ6" s="8">
        <f t="shared" si="48"/>
        <v>6.12416055771138</v>
      </c>
      <c r="BA6" s="8">
        <f t="shared" si="49"/>
        <v>8.3350992876889425</v>
      </c>
      <c r="BB6" s="8">
        <f t="shared" si="50"/>
        <v>6.0437143878411099</v>
      </c>
      <c r="BC6" s="8">
        <f t="shared" si="51"/>
        <v>7.2898881756148288</v>
      </c>
      <c r="BD6" s="8">
        <f t="shared" si="52"/>
        <v>3.1895162328924354</v>
      </c>
      <c r="BE6" s="8">
        <f t="shared" si="53"/>
        <v>5.2020434576853045</v>
      </c>
      <c r="BF6" s="8">
        <f t="shared" si="54"/>
        <v>0.50347484479177773</v>
      </c>
      <c r="BG6" s="8">
        <f t="shared" si="55"/>
        <v>1.2780428308602365</v>
      </c>
      <c r="BH6" s="8">
        <f t="shared" si="56"/>
        <v>0</v>
      </c>
      <c r="BI6" s="8">
        <f t="shared" si="57"/>
        <v>0</v>
      </c>
      <c r="BJ6" s="35">
        <f t="shared" si="40"/>
        <v>97.383527788658327</v>
      </c>
      <c r="BK6" s="35">
        <v>97.383526807936605</v>
      </c>
      <c r="BL6" s="23">
        <f t="shared" si="58"/>
        <v>48691.763894329175</v>
      </c>
      <c r="BM6" s="23">
        <f>IFERROR(BM5*(B6/B5),0)</f>
        <v>10597.646813102714</v>
      </c>
      <c r="BN6" s="23">
        <f>IFERROR(BN5*(C6/C5),0)</f>
        <v>5120.9628916629244</v>
      </c>
      <c r="BO6" s="23">
        <f>IFERROR(BO5*(D6/D5),0)</f>
        <v>5104.0434582284643</v>
      </c>
      <c r="BP6" s="23">
        <f>IFERROR(BP5*(E6/E5),0)</f>
        <v>2784.4412946575712</v>
      </c>
      <c r="BQ6" s="23">
        <f>IFERROR(BQ5*(F6/F5),0)</f>
        <v>6101.699549134486</v>
      </c>
      <c r="BR6" s="23">
        <f>IFERROR(BR5*(G6/G5),0)</f>
        <v>3062.0802788556898</v>
      </c>
      <c r="BS6" s="23">
        <f>IFERROR(BS5*(H6/H5),0)</f>
        <v>4167.5496438444716</v>
      </c>
      <c r="BT6" s="23">
        <f>IFERROR(BT5*(I6/I5),0)</f>
        <v>3021.857193920554</v>
      </c>
      <c r="BU6" s="23">
        <f>IFERROR(BU5*(J6/J5),0)</f>
        <v>3644.9440878074147</v>
      </c>
      <c r="BV6" s="23">
        <f>IFERROR(BV5*(K6/K5),0)</f>
        <v>1594.7581164462179</v>
      </c>
      <c r="BW6" s="23">
        <f>IFERROR(BW5*(L6/L5),0)</f>
        <v>2601.021728842652</v>
      </c>
      <c r="BX6" s="23">
        <f>IFERROR(BX5*(M6/M5),0)</f>
        <v>251.73742239588887</v>
      </c>
      <c r="BY6" s="23">
        <f>IFERROR(BY5*(N6/N5),0)</f>
        <v>639.02141543011805</v>
      </c>
      <c r="BZ6" s="23">
        <f>IFERROR(BZ5*(O6/O5),0)</f>
        <v>0</v>
      </c>
      <c r="CA6" s="23">
        <f>IFERROR(CA5*(P6/P5),0)</f>
        <v>0</v>
      </c>
    </row>
    <row r="7" spans="1:79" x14ac:dyDescent="0.25">
      <c r="A7" s="10">
        <v>44690</v>
      </c>
      <c r="B7" s="8">
        <v>76.489997863769531</v>
      </c>
      <c r="C7" s="8">
        <v>21.569999694824219</v>
      </c>
      <c r="D7" s="8">
        <v>14.930429458618161</v>
      </c>
      <c r="E7" s="8">
        <v>10.680000305175779</v>
      </c>
      <c r="F7" s="8">
        <v>40.169998168945313</v>
      </c>
      <c r="G7" s="8">
        <v>8.130000114440918</v>
      </c>
      <c r="H7" s="8">
        <v>4.7800002098083496</v>
      </c>
      <c r="I7" s="8">
        <v>18.85000038146973</v>
      </c>
      <c r="J7" s="8">
        <v>22.690000534057621</v>
      </c>
      <c r="K7" s="8">
        <v>14.60000038146973</v>
      </c>
      <c r="L7" s="8">
        <v>19.629999160766602</v>
      </c>
      <c r="M7" s="8">
        <v>3.910000085830688</v>
      </c>
      <c r="N7" s="8">
        <v>97.489997863769531</v>
      </c>
      <c r="O7" s="8"/>
      <c r="P7" s="8"/>
      <c r="Q7" s="8">
        <f t="shared" si="7"/>
        <v>92.245537328552544</v>
      </c>
      <c r="R7" s="8">
        <f t="shared" si="7"/>
        <v>104.37735621971862</v>
      </c>
      <c r="S7">
        <f t="shared" si="8"/>
        <v>92.471426968216747</v>
      </c>
      <c r="T7">
        <f t="shared" si="9"/>
        <v>91.282055378482724</v>
      </c>
      <c r="U7">
        <f t="shared" si="10"/>
        <v>91.565988481822615</v>
      </c>
      <c r="V7">
        <f t="shared" si="11"/>
        <v>90.837992041347917</v>
      </c>
      <c r="W7">
        <f t="shared" si="12"/>
        <v>100.42016764631987</v>
      </c>
      <c r="X7">
        <f t="shared" si="13"/>
        <v>93.986518126787658</v>
      </c>
      <c r="Y7">
        <f t="shared" si="14"/>
        <v>98.310227942211341</v>
      </c>
      <c r="Z7">
        <f t="shared" si="15"/>
        <v>92.522183957735223</v>
      </c>
      <c r="AA7">
        <f t="shared" si="16"/>
        <v>95.569611907500857</v>
      </c>
      <c r="AB7">
        <f t="shared" si="17"/>
        <v>81.458331884609379</v>
      </c>
      <c r="AC7">
        <f t="shared" si="18"/>
        <v>79.916386237370062</v>
      </c>
      <c r="AD7" s="8">
        <f t="shared" si="22"/>
        <v>0</v>
      </c>
      <c r="AE7" s="8">
        <f t="shared" si="23"/>
        <v>0</v>
      </c>
      <c r="AF7" s="6">
        <f t="shared" si="41"/>
        <v>0.21536085496189397</v>
      </c>
      <c r="AG7" s="6">
        <f t="shared" si="42"/>
        <v>0.10612581537092805</v>
      </c>
      <c r="AH7" s="6">
        <f t="shared" si="25"/>
        <v>0.10502646751038451</v>
      </c>
      <c r="AI7" s="6">
        <f t="shared" si="26"/>
        <v>5.7495864513901089E-2</v>
      </c>
      <c r="AJ7" s="6">
        <f t="shared" si="27"/>
        <v>0.11804233384760579</v>
      </c>
      <c r="AK7" s="6">
        <f t="shared" si="28"/>
        <v>6.3252675261416258E-2</v>
      </c>
      <c r="AL7" s="6">
        <f t="shared" si="29"/>
        <v>8.6858084871716978E-2</v>
      </c>
      <c r="AM7" s="6">
        <f t="shared" si="30"/>
        <v>6.4790345787845496E-2</v>
      </c>
      <c r="AN7" s="6">
        <f t="shared" si="31"/>
        <v>8.0023787524881762E-2</v>
      </c>
      <c r="AO7" s="6">
        <f t="shared" si="32"/>
        <v>3.2631251722259211E-2</v>
      </c>
      <c r="AP7" s="6">
        <f t="shared" si="33"/>
        <v>5.2700305221787744E-2</v>
      </c>
      <c r="AQ7" s="6">
        <f t="shared" si="34"/>
        <v>4.8505826184973835E-3</v>
      </c>
      <c r="AR7" s="6">
        <f t="shared" si="35"/>
        <v>1.2841630786881648E-2</v>
      </c>
      <c r="AS7" s="6">
        <f t="shared" si="36"/>
        <v>0</v>
      </c>
      <c r="AT7" s="6">
        <f t="shared" si="37"/>
        <v>0</v>
      </c>
      <c r="AU7" s="8">
        <f t="shared" si="43"/>
        <v>20.326327993589519</v>
      </c>
      <c r="AV7" s="8">
        <f t="shared" si="44"/>
        <v>10.016435587601537</v>
      </c>
      <c r="AW7" s="8">
        <f t="shared" si="45"/>
        <v>9.9126762242928574</v>
      </c>
      <c r="AX7" s="8">
        <f t="shared" si="46"/>
        <v>5.4266120024055651</v>
      </c>
      <c r="AY7" s="8">
        <f t="shared" si="47"/>
        <v>11.141148168917578</v>
      </c>
      <c r="AZ7" s="8">
        <f t="shared" si="48"/>
        <v>5.9699550508519472</v>
      </c>
      <c r="BA7" s="8">
        <f t="shared" si="49"/>
        <v>8.197896141849661</v>
      </c>
      <c r="BB7" s="8">
        <f t="shared" si="50"/>
        <v>6.115084468506824</v>
      </c>
      <c r="BC7" s="8">
        <f t="shared" si="51"/>
        <v>7.5528570538405102</v>
      </c>
      <c r="BD7" s="8">
        <f t="shared" si="52"/>
        <v>3.0798239794570996</v>
      </c>
      <c r="BE7" s="8">
        <f t="shared" si="53"/>
        <v>4.9739944127259124</v>
      </c>
      <c r="BF7" s="8">
        <f t="shared" si="54"/>
        <v>0.45781083698347813</v>
      </c>
      <c r="BG7" s="8">
        <f t="shared" si="55"/>
        <v>1.212027131824486</v>
      </c>
      <c r="BH7" s="8">
        <f t="shared" si="56"/>
        <v>0</v>
      </c>
      <c r="BI7" s="8">
        <f t="shared" si="57"/>
        <v>0</v>
      </c>
      <c r="BJ7" s="35">
        <f t="shared" si="40"/>
        <v>94.382649052846986</v>
      </c>
      <c r="BK7" s="35">
        <v>94.382648046109395</v>
      </c>
      <c r="BL7" s="23">
        <f t="shared" si="58"/>
        <v>47191.324526423487</v>
      </c>
      <c r="BM7" s="23">
        <f>IFERROR(BM6*(B7/B6),0)</f>
        <v>10163.163996794759</v>
      </c>
      <c r="BN7" s="23">
        <f>IFERROR(BN6*(C7/C6),0)</f>
        <v>5008.217793800769</v>
      </c>
      <c r="BO7" s="23">
        <f>IFERROR(BO6*(D7/D6),0)</f>
        <v>4956.3381121464299</v>
      </c>
      <c r="BP7" s="23">
        <f>IFERROR(BP6*(E7/E6),0)</f>
        <v>2713.3060012027827</v>
      </c>
      <c r="BQ7" s="23">
        <f>IFERROR(BQ6*(F7/F6),0)</f>
        <v>5570.574084458789</v>
      </c>
      <c r="BR7" s="23">
        <f>IFERROR(BR6*(G7/G6),0)</f>
        <v>2984.9775254259725</v>
      </c>
      <c r="BS7" s="23">
        <f>IFERROR(BS6*(H7/H6),0)</f>
        <v>4098.948070924831</v>
      </c>
      <c r="BT7" s="23">
        <f>IFERROR(BT6*(I7/I6),0)</f>
        <v>3057.5422342534116</v>
      </c>
      <c r="BU7" s="23">
        <f>IFERROR(BU6*(J7/J6),0)</f>
        <v>3776.4285269202546</v>
      </c>
      <c r="BV7" s="23">
        <f>IFERROR(BV6*(K7/K6),0)</f>
        <v>1539.9119897285498</v>
      </c>
      <c r="BW7" s="23">
        <f>IFERROR(BW6*(L7/L6),0)</f>
        <v>2486.9972063629557</v>
      </c>
      <c r="BX7" s="23">
        <f>IFERROR(BX6*(M7/M6),0)</f>
        <v>228.90541849173906</v>
      </c>
      <c r="BY7" s="23">
        <f>IFERROR(BY6*(N7/N6),0)</f>
        <v>606.01356591224283</v>
      </c>
      <c r="BZ7" s="23">
        <f>IFERROR(BZ6*(O7/O6),0)</f>
        <v>0</v>
      </c>
      <c r="CA7" s="23">
        <f>IFERROR(CA6*(P7/P6),0)</f>
        <v>0</v>
      </c>
    </row>
    <row r="8" spans="1:79" x14ac:dyDescent="0.25">
      <c r="A8" s="10">
        <v>44691</v>
      </c>
      <c r="B8" s="8">
        <v>75.540000915527344</v>
      </c>
      <c r="C8" s="8">
        <v>21</v>
      </c>
      <c r="D8" s="8">
        <v>15.543466567993161</v>
      </c>
      <c r="E8" s="8">
        <v>10.89000034332275</v>
      </c>
      <c r="F8" s="8">
        <v>40.459999084472663</v>
      </c>
      <c r="G8" s="8">
        <v>8.5100002288818359</v>
      </c>
      <c r="H8" s="8">
        <v>4.8400001525878906</v>
      </c>
      <c r="I8" s="8">
        <v>18.870000839233398</v>
      </c>
      <c r="J8" s="8">
        <v>23.370000839233398</v>
      </c>
      <c r="K8" s="8">
        <v>14.680000305175779</v>
      </c>
      <c r="L8" s="8">
        <v>19.360000610351559</v>
      </c>
      <c r="M8" s="8">
        <v>3.9500000476837158</v>
      </c>
      <c r="N8" s="8">
        <v>96.199996948242188</v>
      </c>
      <c r="O8" s="8"/>
      <c r="P8" s="8"/>
      <c r="Q8" s="8">
        <f t="shared" si="7"/>
        <v>91.099858397992733</v>
      </c>
      <c r="R8" s="8">
        <f t="shared" si="7"/>
        <v>101.61912432201143</v>
      </c>
      <c r="S8">
        <f t="shared" si="8"/>
        <v>96.268264590704248</v>
      </c>
      <c r="T8">
        <f t="shared" si="9"/>
        <v>93.076927528657237</v>
      </c>
      <c r="U8">
        <f t="shared" si="10"/>
        <v>92.227034578444645</v>
      </c>
      <c r="V8">
        <f t="shared" si="11"/>
        <v>95.083803466366462</v>
      </c>
      <c r="W8">
        <f t="shared" si="12"/>
        <v>101.68067058527951</v>
      </c>
      <c r="X8">
        <f t="shared" si="13"/>
        <v>94.086240850825206</v>
      </c>
      <c r="Y8">
        <f t="shared" si="14"/>
        <v>101.25650310435867</v>
      </c>
      <c r="Z8">
        <f t="shared" si="15"/>
        <v>93.02915433200522</v>
      </c>
      <c r="AA8">
        <f t="shared" si="16"/>
        <v>94.255110746934037</v>
      </c>
      <c r="AB8">
        <f t="shared" si="17"/>
        <v>82.291664390100465</v>
      </c>
      <c r="AC8">
        <f t="shared" si="18"/>
        <v>78.858921741823522</v>
      </c>
      <c r="AD8" s="8">
        <f t="shared" si="22"/>
        <v>0</v>
      </c>
      <c r="AE8" s="8">
        <f t="shared" si="23"/>
        <v>0</v>
      </c>
      <c r="AF8" s="6">
        <f t="shared" si="41"/>
        <v>0.21127830127023775</v>
      </c>
      <c r="AG8" s="6">
        <f t="shared" si="42"/>
        <v>0.10263748189097639</v>
      </c>
      <c r="AH8" s="6">
        <f t="shared" si="25"/>
        <v>0.10861508209197789</v>
      </c>
      <c r="AI8" s="6">
        <f t="shared" si="26"/>
        <v>5.8238345634943955E-2</v>
      </c>
      <c r="AJ8" s="6">
        <f t="shared" si="27"/>
        <v>0.11810754353281307</v>
      </c>
      <c r="AK8" s="6">
        <f t="shared" si="28"/>
        <v>6.5770888905661573E-2</v>
      </c>
      <c r="AL8" s="6">
        <f t="shared" si="29"/>
        <v>8.7366211139743549E-2</v>
      </c>
      <c r="AM8" s="6">
        <f t="shared" si="30"/>
        <v>6.4429779745393587E-2</v>
      </c>
      <c r="AN8" s="6">
        <f t="shared" si="31"/>
        <v>8.1876471316915431E-2</v>
      </c>
      <c r="AO8" s="6">
        <f t="shared" si="32"/>
        <v>3.2592878953287413E-2</v>
      </c>
      <c r="AP8" s="6">
        <f t="shared" si="33"/>
        <v>5.163141280045988E-2</v>
      </c>
      <c r="AQ8" s="6">
        <f t="shared" si="34"/>
        <v>4.8677698102722235E-3</v>
      </c>
      <c r="AR8" s="6">
        <f t="shared" si="35"/>
        <v>1.2587832907317267E-2</v>
      </c>
      <c r="AS8" s="6">
        <f t="shared" si="36"/>
        <v>0</v>
      </c>
      <c r="AT8" s="6">
        <f t="shared" si="37"/>
        <v>0</v>
      </c>
      <c r="AU8" s="8">
        <f t="shared" si="43"/>
        <v>20.07387734511034</v>
      </c>
      <c r="AV8" s="8">
        <f t="shared" si="44"/>
        <v>9.7517454944658706</v>
      </c>
      <c r="AW8" s="8">
        <f t="shared" si="45"/>
        <v>10.319686511274462</v>
      </c>
      <c r="AX8" s="8">
        <f t="shared" si="46"/>
        <v>5.5333150637305462</v>
      </c>
      <c r="AY8" s="8">
        <f t="shared" si="47"/>
        <v>11.221579916895843</v>
      </c>
      <c r="AZ8" s="8">
        <f t="shared" si="48"/>
        <v>6.2489936204211283</v>
      </c>
      <c r="BA8" s="8">
        <f t="shared" si="49"/>
        <v>8.3007985012291226</v>
      </c>
      <c r="BB8" s="8">
        <f t="shared" si="50"/>
        <v>6.1215727701597968</v>
      </c>
      <c r="BC8" s="8">
        <f t="shared" si="51"/>
        <v>7.7792098515785062</v>
      </c>
      <c r="BD8" s="8">
        <f t="shared" si="52"/>
        <v>3.0966997107548431</v>
      </c>
      <c r="BE8" s="8">
        <f t="shared" si="53"/>
        <v>4.9055801825362018</v>
      </c>
      <c r="BF8" s="8">
        <f t="shared" si="54"/>
        <v>0.46249431923750761</v>
      </c>
      <c r="BG8" s="8">
        <f t="shared" si="55"/>
        <v>1.1959894239164153</v>
      </c>
      <c r="BH8" s="8">
        <f t="shared" si="56"/>
        <v>0</v>
      </c>
      <c r="BI8" s="8">
        <f t="shared" si="57"/>
        <v>0</v>
      </c>
      <c r="BJ8" s="35">
        <f t="shared" si="40"/>
        <v>95.011542711310582</v>
      </c>
      <c r="BK8" s="35">
        <v>95.011541837803733</v>
      </c>
      <c r="BL8" s="23">
        <f t="shared" si="58"/>
        <v>47505.771355655277</v>
      </c>
      <c r="BM8" s="23">
        <f>IFERROR(BM7*(B8/B7),0)</f>
        <v>10036.938672555169</v>
      </c>
      <c r="BN8" s="23">
        <f>IFERROR(BN7*(C8/C7),0)</f>
        <v>4875.8727472329356</v>
      </c>
      <c r="BO8" s="23">
        <f>IFERROR(BO7*(D8/D7),0)</f>
        <v>5159.8432556372327</v>
      </c>
      <c r="BP8" s="23">
        <f>IFERROR(BP7*(E8/E7),0)</f>
        <v>2766.6575318652731</v>
      </c>
      <c r="BQ8" s="23">
        <f>IFERROR(BQ7*(F8/F7),0)</f>
        <v>5610.7899584479219</v>
      </c>
      <c r="BR8" s="23">
        <f>IFERROR(BR7*(G8/G7),0)</f>
        <v>3124.4968102105636</v>
      </c>
      <c r="BS8" s="23">
        <f>IFERROR(BS7*(H8/H7),0)</f>
        <v>4150.3992506145614</v>
      </c>
      <c r="BT8" s="23">
        <f>IFERROR(BT7*(I8/I7),0)</f>
        <v>3060.7863850798981</v>
      </c>
      <c r="BU8" s="23">
        <f>IFERROR(BU7*(J8/J7),0)</f>
        <v>3889.6049257892523</v>
      </c>
      <c r="BV8" s="23">
        <f>IFERROR(BV7*(K8/K7),0)</f>
        <v>1548.3498553774214</v>
      </c>
      <c r="BW8" s="23">
        <f>IFERROR(BW7*(L8/L7),0)</f>
        <v>2452.7900912681002</v>
      </c>
      <c r="BX8" s="23">
        <f>IFERROR(BX7*(M8/M7),0)</f>
        <v>231.24715961875378</v>
      </c>
      <c r="BY8" s="23">
        <f>IFERROR(BY7*(N8/N7),0)</f>
        <v>597.99471195820752</v>
      </c>
      <c r="BZ8" s="23">
        <f>IFERROR(BZ7*(O8/O7),0)</f>
        <v>0</v>
      </c>
      <c r="CA8" s="23">
        <f>IFERROR(CA7*(P8/P7),0)</f>
        <v>0</v>
      </c>
    </row>
    <row r="9" spans="1:79" x14ac:dyDescent="0.25">
      <c r="A9" s="10">
        <v>44692</v>
      </c>
      <c r="B9" s="8">
        <v>78.69000244140625</v>
      </c>
      <c r="C9" s="8">
        <v>21.159999847412109</v>
      </c>
      <c r="D9" s="8">
        <v>15.533578872680661</v>
      </c>
      <c r="E9" s="8">
        <v>10.69999980926514</v>
      </c>
      <c r="F9" s="8">
        <v>41.520000457763672</v>
      </c>
      <c r="G9" s="8">
        <v>8.3999996185302734</v>
      </c>
      <c r="H9" s="8">
        <v>4.7399997711181641</v>
      </c>
      <c r="I9" s="8">
        <v>19.04000091552734</v>
      </c>
      <c r="J9" s="8">
        <v>22.629999160766602</v>
      </c>
      <c r="K9" s="8">
        <v>14.25</v>
      </c>
      <c r="L9" s="8">
        <v>19.389999389648441</v>
      </c>
      <c r="M9" s="8">
        <v>3.9300000667572021</v>
      </c>
      <c r="N9" s="8">
        <v>93.180000305175781</v>
      </c>
      <c r="O9" s="8"/>
      <c r="P9" s="8"/>
      <c r="Q9" s="8">
        <f t="shared" si="7"/>
        <v>94.898702579659172</v>
      </c>
      <c r="R9" s="8">
        <f t="shared" si="7"/>
        <v>102.39336453085306</v>
      </c>
      <c r="S9">
        <f t="shared" si="8"/>
        <v>96.207025274212512</v>
      </c>
      <c r="T9">
        <f t="shared" si="9"/>
        <v>91.452991313657051</v>
      </c>
      <c r="U9">
        <f t="shared" si="10"/>
        <v>94.643267537412413</v>
      </c>
      <c r="V9">
        <f t="shared" si="11"/>
        <v>93.854746341273696</v>
      </c>
      <c r="W9">
        <f t="shared" si="12"/>
        <v>99.579822336093244</v>
      </c>
      <c r="X9">
        <f t="shared" si="13"/>
        <v>94.933864984979749</v>
      </c>
      <c r="Y9">
        <f t="shared" si="14"/>
        <v>98.050256653262622</v>
      </c>
      <c r="Z9">
        <f t="shared" si="15"/>
        <v>90.304184037631103</v>
      </c>
      <c r="AA9">
        <f t="shared" si="16"/>
        <v>94.401161272541373</v>
      </c>
      <c r="AB9">
        <f t="shared" si="17"/>
        <v>81.874998137354922</v>
      </c>
      <c r="AC9">
        <f t="shared" si="18"/>
        <v>76.383311695138431</v>
      </c>
      <c r="AD9" s="8">
        <f t="shared" si="22"/>
        <v>0</v>
      </c>
      <c r="AE9" s="8">
        <f t="shared" si="23"/>
        <v>0</v>
      </c>
      <c r="AF9" s="6">
        <f t="shared" si="41"/>
        <v>0.21885434436742826</v>
      </c>
      <c r="AG9" s="6">
        <f t="shared" si="42"/>
        <v>0.10283952371246349</v>
      </c>
      <c r="AH9" s="6">
        <f t="shared" si="25"/>
        <v>0.10793728277101688</v>
      </c>
      <c r="AI9" s="6">
        <f t="shared" si="26"/>
        <v>5.6901355028083231E-2</v>
      </c>
      <c r="AJ9" s="6">
        <f t="shared" si="27"/>
        <v>0.1205221361364001</v>
      </c>
      <c r="AK9" s="6">
        <f t="shared" si="28"/>
        <v>6.4556668271570625E-2</v>
      </c>
      <c r="AL9" s="6">
        <f t="shared" si="29"/>
        <v>8.508130640503786E-2</v>
      </c>
      <c r="AM9" s="6">
        <f t="shared" si="30"/>
        <v>6.4645663125920849E-2</v>
      </c>
      <c r="AN9" s="6">
        <f t="shared" si="31"/>
        <v>7.8839276431831473E-2</v>
      </c>
      <c r="AO9" s="6">
        <f t="shared" si="32"/>
        <v>3.146076118371384E-2</v>
      </c>
      <c r="AP9" s="6">
        <f t="shared" si="33"/>
        <v>5.1421428848689645E-2</v>
      </c>
      <c r="AQ9" s="6">
        <f t="shared" si="34"/>
        <v>4.8159635621264126E-3</v>
      </c>
      <c r="AR9" s="6">
        <f t="shared" si="35"/>
        <v>1.2124290155717372E-2</v>
      </c>
      <c r="AS9" s="6">
        <f t="shared" si="36"/>
        <v>0</v>
      </c>
      <c r="AT9" s="6">
        <f t="shared" si="37"/>
        <v>0</v>
      </c>
      <c r="AU9" s="8">
        <f t="shared" si="43"/>
        <v>20.910953642449989</v>
      </c>
      <c r="AV9" s="8">
        <f t="shared" si="44"/>
        <v>9.8260444368999789</v>
      </c>
      <c r="AW9" s="8">
        <f t="shared" si="45"/>
        <v>10.313121829226372</v>
      </c>
      <c r="AX9" s="8">
        <f t="shared" si="46"/>
        <v>5.4367739448992278</v>
      </c>
      <c r="AY9" s="8">
        <f t="shared" si="47"/>
        <v>11.515571276054557</v>
      </c>
      <c r="AZ9" s="8">
        <f t="shared" si="48"/>
        <v>6.1682188737887582</v>
      </c>
      <c r="BA9" s="8">
        <f t="shared" si="49"/>
        <v>8.1292937511347638</v>
      </c>
      <c r="BB9" s="8">
        <f t="shared" si="50"/>
        <v>6.1767220966930738</v>
      </c>
      <c r="BC9" s="8">
        <f t="shared" si="51"/>
        <v>7.5328842999914754</v>
      </c>
      <c r="BD9" s="8">
        <f t="shared" si="52"/>
        <v>3.0059925041485291</v>
      </c>
      <c r="BE9" s="8">
        <f t="shared" si="53"/>
        <v>4.9131814951694448</v>
      </c>
      <c r="BF9" s="8">
        <f t="shared" si="54"/>
        <v>0.46015257811049287</v>
      </c>
      <c r="BG9" s="8">
        <f t="shared" si="55"/>
        <v>1.1584438505281565</v>
      </c>
      <c r="BH9" s="8">
        <f t="shared" si="56"/>
        <v>0</v>
      </c>
      <c r="BI9" s="8">
        <f t="shared" si="57"/>
        <v>0</v>
      </c>
      <c r="BJ9" s="35">
        <f t="shared" si="40"/>
        <v>95.547354579094815</v>
      </c>
      <c r="BK9" s="35">
        <v>95.547353551973629</v>
      </c>
      <c r="BL9" s="23">
        <f t="shared" si="58"/>
        <v>47773.677289547406</v>
      </c>
      <c r="BM9" s="23">
        <f>IFERROR(BM8*(B9/B8),0)</f>
        <v>10455.476821224995</v>
      </c>
      <c r="BN9" s="23">
        <f>IFERROR(BN8*(C9/C8),0)</f>
        <v>4913.0222184499899</v>
      </c>
      <c r="BO9" s="23">
        <f>IFERROR(BO8*(D9/D8),0)</f>
        <v>5156.5609146131874</v>
      </c>
      <c r="BP9" s="23">
        <f>IFERROR(BP8*(E9/E8),0)</f>
        <v>2718.3869724496139</v>
      </c>
      <c r="BQ9" s="23">
        <f>IFERROR(BQ8*(F9/F8),0)</f>
        <v>5757.7856380272779</v>
      </c>
      <c r="BR9" s="23">
        <f>IFERROR(BR8*(G9/G8),0)</f>
        <v>3084.1094368943786</v>
      </c>
      <c r="BS9" s="23">
        <f>IFERROR(BS8*(H9/H8),0)</f>
        <v>4064.6468755673818</v>
      </c>
      <c r="BT9" s="23">
        <f>IFERROR(BT8*(I9/I8),0)</f>
        <v>3088.3610483465363</v>
      </c>
      <c r="BU9" s="23">
        <f>IFERROR(BU8*(J9/J8),0)</f>
        <v>3766.4421499957371</v>
      </c>
      <c r="BV9" s="23">
        <f>IFERROR(BV8*(K9/K8),0)</f>
        <v>1502.9962520742645</v>
      </c>
      <c r="BW9" s="23">
        <f>IFERROR(BW8*(L9/L8),0)</f>
        <v>2456.5907475847216</v>
      </c>
      <c r="BX9" s="23">
        <f>IFERROR(BX8*(M9/M8),0)</f>
        <v>230.07628905524643</v>
      </c>
      <c r="BY9" s="23">
        <f>IFERROR(BY8*(N9/N8),0)</f>
        <v>579.2219252640781</v>
      </c>
      <c r="BZ9" s="23">
        <f>IFERROR(BZ8*(O9/O8),0)</f>
        <v>0</v>
      </c>
      <c r="CA9" s="23">
        <f>IFERROR(CA8*(P9/P8),0)</f>
        <v>0</v>
      </c>
    </row>
    <row r="10" spans="1:79" x14ac:dyDescent="0.25">
      <c r="A10" s="10">
        <v>44693</v>
      </c>
      <c r="B10" s="8">
        <v>77.900001525878906</v>
      </c>
      <c r="C10" s="8">
        <v>20.89999961853027</v>
      </c>
      <c r="D10" s="8">
        <v>15.800546646118161</v>
      </c>
      <c r="E10" s="8">
        <v>10.64000034332275</v>
      </c>
      <c r="F10" s="8">
        <v>41.090000152587891</v>
      </c>
      <c r="G10" s="8">
        <v>8.7399997711181641</v>
      </c>
      <c r="H10" s="8">
        <v>4.8600001335144043</v>
      </c>
      <c r="I10" s="8">
        <v>19.569999694824219</v>
      </c>
      <c r="J10" s="8">
        <v>23.659999847412109</v>
      </c>
      <c r="K10" s="8">
        <v>15.10999965667725</v>
      </c>
      <c r="L10" s="8">
        <v>19.979999542236332</v>
      </c>
      <c r="M10" s="8">
        <v>4.179999828338623</v>
      </c>
      <c r="N10" s="8">
        <v>101.8199996948242</v>
      </c>
      <c r="O10" s="8"/>
      <c r="P10" s="8"/>
      <c r="Q10" s="8">
        <f t="shared" si="7"/>
        <v>93.945975935939586</v>
      </c>
      <c r="R10" s="8">
        <f t="shared" si="7"/>
        <v>101.13522188406759</v>
      </c>
      <c r="S10">
        <f t="shared" si="8"/>
        <v>97.860486819489324</v>
      </c>
      <c r="T10">
        <f t="shared" si="9"/>
        <v>90.94017535707151</v>
      </c>
      <c r="U10">
        <f t="shared" si="10"/>
        <v>93.663098137719871</v>
      </c>
      <c r="V10">
        <f t="shared" si="11"/>
        <v>97.653630808689201</v>
      </c>
      <c r="W10">
        <f t="shared" si="12"/>
        <v>102.10083823159938</v>
      </c>
      <c r="X10">
        <f t="shared" si="13"/>
        <v>97.576450601398577</v>
      </c>
      <c r="Y10">
        <f t="shared" si="14"/>
        <v>102.5129979446418</v>
      </c>
      <c r="Z10">
        <f t="shared" si="15"/>
        <v>95.754118582815806</v>
      </c>
      <c r="AA10">
        <f t="shared" si="16"/>
        <v>97.273605899074369</v>
      </c>
      <c r="AB10">
        <f t="shared" si="17"/>
        <v>87.083326296674159</v>
      </c>
      <c r="AC10">
        <f t="shared" si="18"/>
        <v>83.465859068651</v>
      </c>
      <c r="AD10" s="8">
        <f t="shared" si="22"/>
        <v>0</v>
      </c>
      <c r="AE10" s="8">
        <f t="shared" si="23"/>
        <v>0</v>
      </c>
      <c r="AF10" s="6">
        <f t="shared" si="41"/>
        <v>0.21411441053636479</v>
      </c>
      <c r="AG10" s="6">
        <f t="shared" si="42"/>
        <v>0.10038376787072539</v>
      </c>
      <c r="AH10" s="6">
        <f t="shared" si="25"/>
        <v>0.10850378407819758</v>
      </c>
      <c r="AI10" s="6">
        <f t="shared" si="26"/>
        <v>5.5918214909684356E-2</v>
      </c>
      <c r="AJ10" s="6">
        <f t="shared" si="27"/>
        <v>0.1178741114403495</v>
      </c>
      <c r="AK10" s="6">
        <f t="shared" si="28"/>
        <v>6.6381350202481759E-2</v>
      </c>
      <c r="AL10" s="6">
        <f t="shared" si="29"/>
        <v>8.6211445804465756E-2</v>
      </c>
      <c r="AM10" s="6">
        <f t="shared" si="30"/>
        <v>6.5665320285469578E-2</v>
      </c>
      <c r="AN10" s="6">
        <f t="shared" si="31"/>
        <v>8.1460232934822491E-2</v>
      </c>
      <c r="AO10" s="6">
        <f t="shared" si="32"/>
        <v>3.2967926581891946E-2</v>
      </c>
      <c r="AP10" s="6">
        <f t="shared" si="33"/>
        <v>5.2364219776228439E-2</v>
      </c>
      <c r="AQ10" s="6">
        <f t="shared" si="34"/>
        <v>5.0622048636091866E-3</v>
      </c>
      <c r="AR10" s="6">
        <f t="shared" si="35"/>
        <v>1.3093010715709145E-2</v>
      </c>
      <c r="AS10" s="6">
        <f t="shared" si="36"/>
        <v>0</v>
      </c>
      <c r="AT10" s="6">
        <f t="shared" si="37"/>
        <v>0</v>
      </c>
      <c r="AU10" s="8">
        <f t="shared" si="43"/>
        <v>20.701020080249556</v>
      </c>
      <c r="AV10" s="8">
        <f t="shared" si="44"/>
        <v>9.7053084340162386</v>
      </c>
      <c r="AW10" s="8">
        <f t="shared" si="45"/>
        <v>10.490368244524813</v>
      </c>
      <c r="AX10" s="8">
        <f t="shared" si="46"/>
        <v>5.4062876328470546</v>
      </c>
      <c r="AY10" s="8">
        <f t="shared" si="47"/>
        <v>11.396310700226431</v>
      </c>
      <c r="AZ10" s="8">
        <f t="shared" si="48"/>
        <v>6.4178849992082521</v>
      </c>
      <c r="BA10" s="8">
        <f t="shared" si="49"/>
        <v>8.3350992876889425</v>
      </c>
      <c r="BB10" s="8">
        <f t="shared" si="50"/>
        <v>6.348657759187379</v>
      </c>
      <c r="BC10" s="8">
        <f t="shared" si="51"/>
        <v>7.8757422889066451</v>
      </c>
      <c r="BD10" s="8">
        <f t="shared" si="52"/>
        <v>3.1874067161865729</v>
      </c>
      <c r="BE10" s="8">
        <f t="shared" si="53"/>
        <v>5.062680098732554</v>
      </c>
      <c r="BF10" s="8">
        <f t="shared" si="54"/>
        <v>0.48942434219817688</v>
      </c>
      <c r="BG10" s="8">
        <f t="shared" si="55"/>
        <v>1.2658591126951959</v>
      </c>
      <c r="BH10" s="8">
        <f t="shared" si="56"/>
        <v>0</v>
      </c>
      <c r="BI10" s="8">
        <f t="shared" si="57"/>
        <v>0</v>
      </c>
      <c r="BJ10" s="35">
        <f t="shared" si="40"/>
        <v>96.682049696667818</v>
      </c>
      <c r="BK10" s="35">
        <v>96.682048434733275</v>
      </c>
      <c r="BL10" s="23">
        <f t="shared" si="58"/>
        <v>48341.024848333902</v>
      </c>
      <c r="BM10" s="23">
        <f>IFERROR(BM9*(B10/B9),0)</f>
        <v>10350.510040124776</v>
      </c>
      <c r="BN10" s="23">
        <f>IFERROR(BN9*(C10/C9),0)</f>
        <v>4852.6542170081193</v>
      </c>
      <c r="BO10" s="23">
        <f>IFERROR(BO9*(D10/D9),0)</f>
        <v>5245.184122262408</v>
      </c>
      <c r="BP10" s="23">
        <f>IFERROR(BP9*(E10/E9),0)</f>
        <v>2703.1438164235274</v>
      </c>
      <c r="BQ10" s="23">
        <f>IFERROR(BQ9*(F10/F9),0)</f>
        <v>5698.1553501132148</v>
      </c>
      <c r="BR10" s="23">
        <f>IFERROR(BR9*(G10/G9),0)</f>
        <v>3208.9424996041257</v>
      </c>
      <c r="BS10" s="23">
        <f>IFERROR(BS9*(H10/H9),0)</f>
        <v>4167.5496438444716</v>
      </c>
      <c r="BT10" s="23">
        <f>IFERROR(BT9*(I10/I9),0)</f>
        <v>3174.3288795936896</v>
      </c>
      <c r="BU10" s="23">
        <f>IFERROR(BU9*(J10/J9),0)</f>
        <v>3937.871144453321</v>
      </c>
      <c r="BV10" s="23">
        <f>IFERROR(BV9*(K10/K9),0)</f>
        <v>1593.7033580932864</v>
      </c>
      <c r="BW10" s="23">
        <f>IFERROR(BW9*(L10/L9),0)</f>
        <v>2531.3400493662762</v>
      </c>
      <c r="BX10" s="23">
        <f>IFERROR(BX9*(M10/M9),0)</f>
        <v>244.71217109908844</v>
      </c>
      <c r="BY10" s="23">
        <f>IFERROR(BY9*(N10/N9),0)</f>
        <v>632.92955634759767</v>
      </c>
      <c r="BZ10" s="23">
        <f>IFERROR(BZ9*(O10/O9),0)</f>
        <v>0</v>
      </c>
      <c r="CA10" s="23">
        <f>IFERROR(CA9*(P10/P9),0)</f>
        <v>0</v>
      </c>
    </row>
    <row r="11" spans="1:79" x14ac:dyDescent="0.25">
      <c r="A11" s="10">
        <v>44694</v>
      </c>
      <c r="B11" s="8">
        <v>77.80999755859375</v>
      </c>
      <c r="C11" s="8">
        <v>22.159999847412109</v>
      </c>
      <c r="D11" s="8">
        <v>16.215829849243161</v>
      </c>
      <c r="E11" s="8">
        <v>10.930000305175779</v>
      </c>
      <c r="F11" s="8">
        <v>42.270000457763672</v>
      </c>
      <c r="G11" s="8">
        <v>8.8500003814697266</v>
      </c>
      <c r="H11" s="8">
        <v>4.9200000762939453</v>
      </c>
      <c r="I11" s="8">
        <v>19.690000534057621</v>
      </c>
      <c r="J11" s="8">
        <v>24.25</v>
      </c>
      <c r="K11" s="8">
        <v>16.940000534057621</v>
      </c>
      <c r="L11" s="8">
        <v>22.10000038146973</v>
      </c>
      <c r="M11" s="8">
        <v>4.380000114440918</v>
      </c>
      <c r="N11" s="8">
        <v>102.1999969482422</v>
      </c>
      <c r="O11" s="8"/>
      <c r="P11" s="8"/>
      <c r="Q11" s="8">
        <f t="shared" si="7"/>
        <v>93.837432798852461</v>
      </c>
      <c r="R11" s="8">
        <f t="shared" si="7"/>
        <v>107.23237045094885</v>
      </c>
      <c r="S11">
        <f t="shared" si="8"/>
        <v>100.43253811214214</v>
      </c>
      <c r="T11">
        <f t="shared" si="9"/>
        <v>93.418807550068479</v>
      </c>
      <c r="U11">
        <f t="shared" si="10"/>
        <v>96.352864114254118</v>
      </c>
      <c r="V11">
        <f t="shared" si="11"/>
        <v>98.882687933781966</v>
      </c>
      <c r="W11">
        <f t="shared" si="12"/>
        <v>103.36134117055904</v>
      </c>
      <c r="X11">
        <f t="shared" si="13"/>
        <v>98.174777435541614</v>
      </c>
      <c r="Y11">
        <f t="shared" si="14"/>
        <v>105.06932443744165</v>
      </c>
      <c r="Z11">
        <f t="shared" si="15"/>
        <v>107.3510825140427</v>
      </c>
      <c r="AA11">
        <f t="shared" si="16"/>
        <v>107.5949337702468</v>
      </c>
      <c r="AB11">
        <f t="shared" si="17"/>
        <v>91.249998758236615</v>
      </c>
      <c r="AC11">
        <f t="shared" si="18"/>
        <v>83.777357765324751</v>
      </c>
      <c r="AD11" s="8">
        <f t="shared" si="22"/>
        <v>0</v>
      </c>
      <c r="AE11" s="8">
        <f t="shared" si="23"/>
        <v>0</v>
      </c>
      <c r="AF11" s="6">
        <f t="shared" si="41"/>
        <v>0.20809464238773023</v>
      </c>
      <c r="AG11" s="6">
        <f t="shared" si="42"/>
        <v>0.10356285954409486</v>
      </c>
      <c r="AH11" s="6">
        <f t="shared" si="25"/>
        <v>0.108350025223287</v>
      </c>
      <c r="AI11" s="6">
        <f t="shared" si="26"/>
        <v>5.5891903026548728E-2</v>
      </c>
      <c r="AJ11" s="6">
        <f t="shared" si="27"/>
        <v>0.11798630691580846</v>
      </c>
      <c r="AK11" s="6">
        <f t="shared" si="28"/>
        <v>6.5402600345256287E-2</v>
      </c>
      <c r="AL11" s="6">
        <f t="shared" si="29"/>
        <v>8.4920163698221654E-2</v>
      </c>
      <c r="AM11" s="6">
        <f t="shared" si="30"/>
        <v>6.4284762216007027E-2</v>
      </c>
      <c r="AN11" s="6">
        <f t="shared" si="31"/>
        <v>8.1238092780063748E-2</v>
      </c>
      <c r="AO11" s="6">
        <f t="shared" si="32"/>
        <v>3.5963145117870653E-2</v>
      </c>
      <c r="AP11" s="6">
        <f t="shared" si="33"/>
        <v>5.6357083496942746E-2</v>
      </c>
      <c r="AQ11" s="6">
        <f t="shared" si="34"/>
        <v>5.1612469656444043E-3</v>
      </c>
      <c r="AR11" s="6">
        <f t="shared" si="35"/>
        <v>1.2787168282523954E-2</v>
      </c>
      <c r="AS11" s="6">
        <f t="shared" si="36"/>
        <v>0</v>
      </c>
      <c r="AT11" s="6">
        <f t="shared" si="37"/>
        <v>0</v>
      </c>
      <c r="AU11" s="8">
        <f t="shared" si="43"/>
        <v>20.677102571936629</v>
      </c>
      <c r="AV11" s="8">
        <f t="shared" si="44"/>
        <v>10.290413269969783</v>
      </c>
      <c r="AW11" s="8">
        <f t="shared" si="45"/>
        <v>10.76608489054461</v>
      </c>
      <c r="AX11" s="8">
        <f t="shared" si="46"/>
        <v>5.5536394332890584</v>
      </c>
      <c r="AY11" s="8">
        <f t="shared" si="47"/>
        <v>11.723583760684139</v>
      </c>
      <c r="AZ11" s="8">
        <f t="shared" si="48"/>
        <v>6.498659745840623</v>
      </c>
      <c r="BA11" s="8">
        <f t="shared" si="49"/>
        <v>8.4380016470684058</v>
      </c>
      <c r="BB11" s="8">
        <f t="shared" si="50"/>
        <v>6.3875869503467229</v>
      </c>
      <c r="BC11" s="8">
        <f t="shared" si="51"/>
        <v>8.0721365907733045</v>
      </c>
      <c r="BD11" s="8">
        <f t="shared" si="52"/>
        <v>3.5734396228525811</v>
      </c>
      <c r="BE11" s="8">
        <f t="shared" si="53"/>
        <v>5.5998615954285196</v>
      </c>
      <c r="BF11" s="8">
        <f t="shared" si="54"/>
        <v>0.51284180929983658</v>
      </c>
      <c r="BG11" s="8">
        <f t="shared" si="55"/>
        <v>1.2705833612463648</v>
      </c>
      <c r="BH11" s="8">
        <f t="shared" si="56"/>
        <v>0</v>
      </c>
      <c r="BI11" s="8">
        <f t="shared" si="57"/>
        <v>0</v>
      </c>
      <c r="BJ11" s="35">
        <f t="shared" si="40"/>
        <v>99.363935249280601</v>
      </c>
      <c r="BK11" s="35">
        <v>99.363934178576102</v>
      </c>
      <c r="BL11" s="23">
        <f t="shared" si="58"/>
        <v>49681.967624640281</v>
      </c>
      <c r="BM11" s="23">
        <f>IFERROR(BM10*(B11/B10),0)</f>
        <v>10338.551285968313</v>
      </c>
      <c r="BN11" s="23">
        <f>IFERROR(BN10*(C11/C10),0)</f>
        <v>5145.206634984891</v>
      </c>
      <c r="BO11" s="23">
        <f>IFERROR(BO10*(D11/D10),0)</f>
        <v>5383.0424452723064</v>
      </c>
      <c r="BP11" s="23">
        <f>IFERROR(BP10*(E11/E10),0)</f>
        <v>2776.8197166445293</v>
      </c>
      <c r="BQ11" s="23">
        <f>IFERROR(BQ10*(F11/F10),0)</f>
        <v>5861.7918803420689</v>
      </c>
      <c r="BR11" s="23">
        <f>IFERROR(BR10*(G11/G10),0)</f>
        <v>3249.3298729203111</v>
      </c>
      <c r="BS11" s="23">
        <f>IFERROR(BS10*(H11/H10),0)</f>
        <v>4219.000823534202</v>
      </c>
      <c r="BT11" s="23">
        <f>IFERROR(BT10*(I11/I10),0)</f>
        <v>3193.7934751733624</v>
      </c>
      <c r="BU11" s="23">
        <f>IFERROR(BU10*(J11/J10),0)</f>
        <v>4036.0682953866517</v>
      </c>
      <c r="BV11" s="23">
        <f>IFERROR(BV10*(K11/K10),0)</f>
        <v>1786.7198114262908</v>
      </c>
      <c r="BW11" s="23">
        <f>IFERROR(BW10*(L11/L10),0)</f>
        <v>2799.9307977142589</v>
      </c>
      <c r="BX11" s="23">
        <f>IFERROR(BX10*(M11/M10),0)</f>
        <v>256.42090464991827</v>
      </c>
      <c r="BY11" s="23">
        <f>IFERROR(BY10*(N11/N10),0)</f>
        <v>635.29168062318217</v>
      </c>
      <c r="BZ11" s="23">
        <f>IFERROR(BZ10*(O11/O10),0)</f>
        <v>0</v>
      </c>
      <c r="CA11" s="23">
        <f>IFERROR(CA10*(P11/P10),0)</f>
        <v>0</v>
      </c>
    </row>
    <row r="12" spans="1:79" x14ac:dyDescent="0.25">
      <c r="A12" s="10">
        <v>44697</v>
      </c>
      <c r="B12" s="8">
        <v>80.139999389648438</v>
      </c>
      <c r="C12" s="8">
        <v>21.829999923706051</v>
      </c>
      <c r="D12" s="8">
        <v>16.858530044555661</v>
      </c>
      <c r="E12" s="8">
        <v>10.97000026702881</v>
      </c>
      <c r="F12" s="8">
        <v>43.029998779296882</v>
      </c>
      <c r="G12" s="8">
        <v>8.9600000381469727</v>
      </c>
      <c r="H12" s="8">
        <v>5.0999999046325684</v>
      </c>
      <c r="I12" s="8">
        <v>19.870000839233398</v>
      </c>
      <c r="J12" s="8">
        <v>24.520000457763668</v>
      </c>
      <c r="K12" s="8">
        <v>16.829999923706051</v>
      </c>
      <c r="L12" s="8">
        <v>21.989999771118161</v>
      </c>
      <c r="M12" s="8">
        <v>4.380000114440918</v>
      </c>
      <c r="N12" s="8">
        <v>95.949996948242188</v>
      </c>
      <c r="O12" s="8"/>
      <c r="P12" s="8"/>
      <c r="Q12" s="8">
        <f t="shared" si="7"/>
        <v>96.647372358073653</v>
      </c>
      <c r="R12" s="8">
        <f t="shared" si="7"/>
        <v>105.63549886650408</v>
      </c>
      <c r="S12">
        <f t="shared" si="8"/>
        <v>104.41309368410484</v>
      </c>
      <c r="T12">
        <f t="shared" si="9"/>
        <v>93.760687571479721</v>
      </c>
      <c r="U12">
        <f t="shared" si="10"/>
        <v>98.085251486118963</v>
      </c>
      <c r="V12">
        <f t="shared" si="11"/>
        <v>100.11173440329554</v>
      </c>
      <c r="W12">
        <f t="shared" si="12"/>
        <v>107.14284998743796</v>
      </c>
      <c r="X12">
        <f t="shared" si="13"/>
        <v>99.072262931714931</v>
      </c>
      <c r="Y12">
        <f t="shared" si="14"/>
        <v>106.23917044548408</v>
      </c>
      <c r="Z12">
        <f t="shared" si="15"/>
        <v>106.65399371674869</v>
      </c>
      <c r="AA12">
        <f t="shared" si="16"/>
        <v>107.05939041363277</v>
      </c>
      <c r="AB12">
        <f t="shared" si="17"/>
        <v>91.249998758236615</v>
      </c>
      <c r="AC12">
        <f t="shared" si="18"/>
        <v>78.653986907510969</v>
      </c>
      <c r="AD12" s="8">
        <f t="shared" si="22"/>
        <v>0</v>
      </c>
      <c r="AE12" s="8">
        <f t="shared" si="23"/>
        <v>0</v>
      </c>
      <c r="AF12" s="6">
        <f t="shared" si="41"/>
        <v>0.21107017466865252</v>
      </c>
      <c r="AG12" s="6">
        <f t="shared" si="42"/>
        <v>0.10047084435912891</v>
      </c>
      <c r="AH12" s="6">
        <f t="shared" si="25"/>
        <v>0.11093320991936564</v>
      </c>
      <c r="AI12" s="6">
        <f t="shared" si="26"/>
        <v>5.5244290253994605E-2</v>
      </c>
      <c r="AJ12" s="6">
        <f t="shared" si="27"/>
        <v>0.11828310764109896</v>
      </c>
      <c r="AK12" s="6">
        <f t="shared" si="28"/>
        <v>6.5209635903335172E-2</v>
      </c>
      <c r="AL12" s="6">
        <f t="shared" si="29"/>
        <v>8.6689783549655577E-2</v>
      </c>
      <c r="AM12" s="6">
        <f t="shared" si="30"/>
        <v>6.3886962010385268E-2</v>
      </c>
      <c r="AN12" s="6">
        <f t="shared" si="31"/>
        <v>8.0894777982713981E-2</v>
      </c>
      <c r="AO12" s="6">
        <f t="shared" si="32"/>
        <v>3.5186850616459257E-2</v>
      </c>
      <c r="AP12" s="6">
        <f t="shared" si="33"/>
        <v>5.522471600772693E-2</v>
      </c>
      <c r="AQ12" s="6">
        <f t="shared" si="34"/>
        <v>5.0828427972334812E-3</v>
      </c>
      <c r="AR12" s="6">
        <f t="shared" si="35"/>
        <v>1.182280429024969E-2</v>
      </c>
      <c r="AS12" s="6">
        <f t="shared" si="36"/>
        <v>0</v>
      </c>
      <c r="AT12" s="6">
        <f t="shared" si="37"/>
        <v>0</v>
      </c>
      <c r="AU12" s="8">
        <f t="shared" si="43"/>
        <v>21.296273480112514</v>
      </c>
      <c r="AV12" s="8">
        <f t="shared" si="44"/>
        <v>10.137171590485275</v>
      </c>
      <c r="AW12" s="8">
        <f t="shared" si="45"/>
        <v>11.192789223670486</v>
      </c>
      <c r="AX12" s="8">
        <f t="shared" si="46"/>
        <v>5.5739638028475715</v>
      </c>
      <c r="AY12" s="8">
        <f t="shared" si="47"/>
        <v>11.934369279586058</v>
      </c>
      <c r="AZ12" s="8">
        <f t="shared" si="48"/>
        <v>6.5794337921786843</v>
      </c>
      <c r="BA12" s="8">
        <f t="shared" si="49"/>
        <v>8.7467087252067905</v>
      </c>
      <c r="BB12" s="8">
        <f t="shared" si="50"/>
        <v>6.4459804277064867</v>
      </c>
      <c r="BC12" s="8">
        <f t="shared" si="51"/>
        <v>8.1620120783873116</v>
      </c>
      <c r="BD12" s="8">
        <f t="shared" si="52"/>
        <v>3.5502353414372423</v>
      </c>
      <c r="BE12" s="8">
        <f t="shared" si="53"/>
        <v>5.5719888269783473</v>
      </c>
      <c r="BF12" s="8">
        <f t="shared" si="54"/>
        <v>0.51284180929983658</v>
      </c>
      <c r="BG12" s="8">
        <f t="shared" si="55"/>
        <v>1.1928813431943341</v>
      </c>
      <c r="BH12" s="8">
        <f t="shared" si="56"/>
        <v>0</v>
      </c>
      <c r="BI12" s="8">
        <f t="shared" si="57"/>
        <v>0</v>
      </c>
      <c r="BJ12" s="35">
        <f t="shared" si="40"/>
        <v>100.89664972109094</v>
      </c>
      <c r="BK12" s="35">
        <v>100.89664861840301</v>
      </c>
      <c r="BL12" s="23">
        <f t="shared" si="58"/>
        <v>50448.324860545457</v>
      </c>
      <c r="BM12" s="23">
        <f>IFERROR(BM11*(B12/B11),0)</f>
        <v>10648.136740056256</v>
      </c>
      <c r="BN12" s="23">
        <f>IFERROR(BN11*(C12/C11),0)</f>
        <v>5068.5857952426377</v>
      </c>
      <c r="BO12" s="23">
        <f>IFERROR(BO11*(D12/D11),0)</f>
        <v>5596.3946118352442</v>
      </c>
      <c r="BP12" s="23">
        <f>IFERROR(BP11*(E12/E11),0)</f>
        <v>2786.9819014237855</v>
      </c>
      <c r="BQ12" s="23">
        <f>IFERROR(BQ11*(F12/F11),0)</f>
        <v>5967.1846397930267</v>
      </c>
      <c r="BR12" s="23">
        <f>IFERROR(BR11*(G12/G11),0)</f>
        <v>3289.7168960893428</v>
      </c>
      <c r="BS12" s="23">
        <f>IFERROR(BS11*(H12/H11),0)</f>
        <v>4373.3543626033943</v>
      </c>
      <c r="BT12" s="23">
        <f>IFERROR(BT11*(I12/I11),0)</f>
        <v>3222.9902138532443</v>
      </c>
      <c r="BU12" s="23">
        <f>IFERROR(BU11*(J12/J11),0)</f>
        <v>4081.0060391936545</v>
      </c>
      <c r="BV12" s="23">
        <f>IFERROR(BV11*(K12/K11),0)</f>
        <v>1775.1176707186212</v>
      </c>
      <c r="BW12" s="23">
        <f>IFERROR(BW11*(L12/L11),0)</f>
        <v>2785.9944134891725</v>
      </c>
      <c r="BX12" s="23">
        <f>IFERROR(BX11*(M12/M11),0)</f>
        <v>256.42090464991827</v>
      </c>
      <c r="BY12" s="23">
        <f>IFERROR(BY11*(N12/N11),0)</f>
        <v>596.4406715971669</v>
      </c>
      <c r="BZ12" s="23">
        <f>IFERROR(BZ11*(O12/O11),0)</f>
        <v>0</v>
      </c>
      <c r="CA12" s="23">
        <f>IFERROR(CA11*(P12/P11),0)</f>
        <v>0</v>
      </c>
    </row>
    <row r="13" spans="1:79" x14ac:dyDescent="0.25">
      <c r="A13" s="10">
        <v>44698</v>
      </c>
      <c r="B13" s="8">
        <v>79.800003051757813</v>
      </c>
      <c r="C13" s="8">
        <v>22.270000457763668</v>
      </c>
      <c r="D13" s="8">
        <v>16.789316177368161</v>
      </c>
      <c r="E13" s="8">
        <v>11.19999980926514</v>
      </c>
      <c r="F13" s="8">
        <v>43.169998168945313</v>
      </c>
      <c r="G13" s="8">
        <v>9.1000003814697266</v>
      </c>
      <c r="H13" s="8">
        <v>5.2100000381469727</v>
      </c>
      <c r="I13" s="8">
        <v>20.120000839233398</v>
      </c>
      <c r="J13" s="8">
        <v>24.829999923706051</v>
      </c>
      <c r="K13" s="8">
        <v>17.559999465942379</v>
      </c>
      <c r="L13" s="8">
        <v>22.579999923706051</v>
      </c>
      <c r="M13" s="8">
        <v>3.940000057220459</v>
      </c>
      <c r="N13" s="8">
        <v>99.010002136230469</v>
      </c>
      <c r="O13" s="8"/>
      <c r="P13" s="8"/>
      <c r="Q13" s="8">
        <f t="shared" si="7"/>
        <v>96.23734299796935</v>
      </c>
      <c r="R13" s="8">
        <f t="shared" si="7"/>
        <v>107.76466405565419</v>
      </c>
      <c r="S13">
        <f t="shared" si="8"/>
        <v>103.98441846866268</v>
      </c>
      <c r="T13">
        <f t="shared" si="9"/>
        <v>95.726495656828519</v>
      </c>
      <c r="U13">
        <f t="shared" si="10"/>
        <v>98.404374789189475</v>
      </c>
      <c r="V13">
        <f t="shared" si="11"/>
        <v>101.67598408269582</v>
      </c>
      <c r="W13">
        <f t="shared" si="12"/>
        <v>109.45377705099074</v>
      </c>
      <c r="X13">
        <f t="shared" si="13"/>
        <v>100.31876845193737</v>
      </c>
      <c r="Y13">
        <f t="shared" si="14"/>
        <v>107.58232238208343</v>
      </c>
      <c r="Z13">
        <f t="shared" si="15"/>
        <v>111.28009989285366</v>
      </c>
      <c r="AA13">
        <f t="shared" si="16"/>
        <v>109.93183504016575</v>
      </c>
      <c r="AB13">
        <f t="shared" si="17"/>
        <v>82.0833312637277</v>
      </c>
      <c r="AC13">
        <f t="shared" si="18"/>
        <v>81.162393532294672</v>
      </c>
      <c r="AD13" s="8">
        <f t="shared" si="22"/>
        <v>0</v>
      </c>
      <c r="AE13" s="8">
        <f t="shared" si="23"/>
        <v>0</v>
      </c>
      <c r="AF13" s="6">
        <f t="shared" si="41"/>
        <v>0.20813356827382445</v>
      </c>
      <c r="AG13" s="6">
        <f t="shared" si="42"/>
        <v>0.10150051155312761</v>
      </c>
      <c r="AH13" s="6">
        <f t="shared" si="25"/>
        <v>0.10940484886680032</v>
      </c>
      <c r="AI13" s="6">
        <f t="shared" si="26"/>
        <v>5.5854795066752602E-2</v>
      </c>
      <c r="AJ13" s="6">
        <f t="shared" si="27"/>
        <v>0.11751548839442864</v>
      </c>
      <c r="AK13" s="6">
        <f t="shared" si="28"/>
        <v>6.5585353175211594E-2</v>
      </c>
      <c r="AL13" s="6">
        <f t="shared" si="29"/>
        <v>8.7699509480965498E-2</v>
      </c>
      <c r="AM13" s="6">
        <f t="shared" si="30"/>
        <v>6.4062522171529537E-2</v>
      </c>
      <c r="AN13" s="6">
        <f t="shared" si="31"/>
        <v>8.1121956956172997E-2</v>
      </c>
      <c r="AO13" s="6">
        <f t="shared" si="32"/>
        <v>3.6356533592222809E-2</v>
      </c>
      <c r="AP13" s="6">
        <f t="shared" si="33"/>
        <v>5.6155705744574173E-2</v>
      </c>
      <c r="AQ13" s="6">
        <f t="shared" si="34"/>
        <v>4.5278337410168358E-3</v>
      </c>
      <c r="AR13" s="6">
        <f t="shared" si="35"/>
        <v>1.2081372983372909E-2</v>
      </c>
      <c r="AS13" s="6">
        <f t="shared" si="36"/>
        <v>0</v>
      </c>
      <c r="AT13" s="6">
        <f t="shared" si="37"/>
        <v>0</v>
      </c>
      <c r="AU13" s="8">
        <f t="shared" si="43"/>
        <v>21.205923404630848</v>
      </c>
      <c r="AV13" s="8">
        <f t="shared" si="44"/>
        <v>10.341494125035702</v>
      </c>
      <c r="AW13" s="8">
        <f t="shared" si="45"/>
        <v>11.146836449333851</v>
      </c>
      <c r="AX13" s="8">
        <f t="shared" si="46"/>
        <v>5.6908288066662109</v>
      </c>
      <c r="AY13" s="8">
        <f t="shared" si="47"/>
        <v>11.973198107435918</v>
      </c>
      <c r="AZ13" s="8">
        <f t="shared" si="48"/>
        <v>6.6822376968497439</v>
      </c>
      <c r="BA13" s="8">
        <f t="shared" si="49"/>
        <v>8.9353634596334324</v>
      </c>
      <c r="BB13" s="8">
        <f t="shared" si="50"/>
        <v>6.527082342093161</v>
      </c>
      <c r="BC13" s="8">
        <f t="shared" si="51"/>
        <v>8.2652021003317966</v>
      </c>
      <c r="BD13" s="8">
        <f t="shared" si="52"/>
        <v>3.7042264398228042</v>
      </c>
      <c r="BE13" s="8">
        <f t="shared" si="53"/>
        <v>5.7214874305414556</v>
      </c>
      <c r="BF13" s="8">
        <f t="shared" si="54"/>
        <v>0.46132344867400021</v>
      </c>
      <c r="BG13" s="8">
        <f t="shared" si="55"/>
        <v>1.2309243157313539</v>
      </c>
      <c r="BH13" s="8">
        <f t="shared" si="56"/>
        <v>0</v>
      </c>
      <c r="BI13" s="8">
        <f t="shared" si="57"/>
        <v>0</v>
      </c>
      <c r="BJ13" s="35">
        <f t="shared" si="40"/>
        <v>101.88612812678028</v>
      </c>
      <c r="BK13" s="35">
        <v>101.8861272009064</v>
      </c>
      <c r="BL13" s="23">
        <f t="shared" si="58"/>
        <v>50943.064063390128</v>
      </c>
      <c r="BM13" s="23">
        <f>IFERROR(BM12*(B13/B12),0)</f>
        <v>10602.961702315422</v>
      </c>
      <c r="BN13" s="23">
        <f>IFERROR(BN12*(C13/C12),0)</f>
        <v>5170.7470625178503</v>
      </c>
      <c r="BO13" s="23">
        <f>IFERROR(BO12*(D13/D12),0)</f>
        <v>5573.4182246669279</v>
      </c>
      <c r="BP13" s="23">
        <f>IFERROR(BP12*(E13/E12),0)</f>
        <v>2845.4144033331058</v>
      </c>
      <c r="BQ13" s="23">
        <f>IFERROR(BQ12*(F13/F12),0)</f>
        <v>5986.5990537179568</v>
      </c>
      <c r="BR13" s="23">
        <f>IFERROR(BR12*(G13/G12),0)</f>
        <v>3341.1188484248719</v>
      </c>
      <c r="BS13" s="23">
        <f>IFERROR(BS12*(H13/H12),0)</f>
        <v>4467.6817298167152</v>
      </c>
      <c r="BT13" s="23">
        <f>IFERROR(BT12*(I13/I12),0)</f>
        <v>3263.5411710465805</v>
      </c>
      <c r="BU13" s="23">
        <f>IFERROR(BU12*(J13/J12),0)</f>
        <v>4132.6010501658957</v>
      </c>
      <c r="BV13" s="23">
        <f>IFERROR(BV12*(K13/K12),0)</f>
        <v>1852.1132199114022</v>
      </c>
      <c r="BW13" s="23">
        <f>IFERROR(BW12*(L13/L12),0)</f>
        <v>2860.7437152707266</v>
      </c>
      <c r="BX13" s="23">
        <f>IFERROR(BX12*(M13/M12),0)</f>
        <v>230.66172433700007</v>
      </c>
      <c r="BY13" s="23">
        <f>IFERROR(BY12*(N13/N12),0)</f>
        <v>615.46215786567677</v>
      </c>
      <c r="BZ13" s="23">
        <f>IFERROR(BZ12*(O13/O12),0)</f>
        <v>0</v>
      </c>
      <c r="CA13" s="23">
        <f>IFERROR(CA12*(P13/P12),0)</f>
        <v>0</v>
      </c>
    </row>
    <row r="14" spans="1:79" x14ac:dyDescent="0.25">
      <c r="A14" s="10">
        <v>44699</v>
      </c>
      <c r="B14" s="8">
        <v>77.779998779296875</v>
      </c>
      <c r="C14" s="8">
        <v>22</v>
      </c>
      <c r="D14" s="8">
        <v>16.255380630493161</v>
      </c>
      <c r="E14" s="8">
        <v>10.61999988555908</v>
      </c>
      <c r="F14" s="8">
        <v>41.360000610351563</v>
      </c>
      <c r="G14" s="8">
        <v>9</v>
      </c>
      <c r="H14" s="8">
        <v>5.0399999618530273</v>
      </c>
      <c r="I14" s="8">
        <v>19.35000038146973</v>
      </c>
      <c r="J14" s="8">
        <v>23.870000839233398</v>
      </c>
      <c r="K14" s="8">
        <v>17.579999923706051</v>
      </c>
      <c r="L14" s="8">
        <v>22.14999961853027</v>
      </c>
      <c r="M14" s="8">
        <v>3.720000028610229</v>
      </c>
      <c r="N14" s="8">
        <v>95.730003356933594</v>
      </c>
      <c r="O14" s="8"/>
      <c r="P14" s="8"/>
      <c r="Q14" s="8">
        <f t="shared" si="7"/>
        <v>93.801254820126815</v>
      </c>
      <c r="R14" s="8">
        <f t="shared" si="7"/>
        <v>106.45813024210722</v>
      </c>
      <c r="S14">
        <f t="shared" si="8"/>
        <v>100.67749537810906</v>
      </c>
      <c r="T14">
        <f t="shared" si="9"/>
        <v>90.769231270834581</v>
      </c>
      <c r="U14">
        <f t="shared" si="10"/>
        <v>94.278553948837825</v>
      </c>
      <c r="V14">
        <f t="shared" si="11"/>
        <v>100.55866136089861</v>
      </c>
      <c r="W14">
        <f t="shared" si="12"/>
        <v>105.88234704847829</v>
      </c>
      <c r="X14">
        <f t="shared" si="13"/>
        <v>96.479529167232513</v>
      </c>
      <c r="Y14">
        <f t="shared" si="14"/>
        <v>103.42288092781109</v>
      </c>
      <c r="Z14">
        <f t="shared" si="15"/>
        <v>111.40684550820295</v>
      </c>
      <c r="AA14">
        <f t="shared" si="16"/>
        <v>107.83835750360575</v>
      </c>
      <c r="AB14">
        <f t="shared" si="17"/>
        <v>77.499997516473229</v>
      </c>
      <c r="AC14">
        <f t="shared" si="18"/>
        <v>78.473649506772375</v>
      </c>
      <c r="AD14" s="8">
        <f t="shared" si="22"/>
        <v>0</v>
      </c>
      <c r="AE14" s="8">
        <f t="shared" si="23"/>
        <v>0</v>
      </c>
      <c r="AF14" s="6">
        <f t="shared" si="41"/>
        <v>0.20884841374349045</v>
      </c>
      <c r="AG14" s="6">
        <f t="shared" si="42"/>
        <v>0.10322733443673549</v>
      </c>
      <c r="AH14" s="6">
        <f t="shared" si="25"/>
        <v>0.10904976475104343</v>
      </c>
      <c r="AI14" s="6">
        <f t="shared" si="26"/>
        <v>5.4524411475937694E-2</v>
      </c>
      <c r="AJ14" s="6">
        <f t="shared" si="27"/>
        <v>0.11590912923378699</v>
      </c>
      <c r="AK14" s="6">
        <f t="shared" si="28"/>
        <v>6.6777781621558494E-2</v>
      </c>
      <c r="AL14" s="6">
        <f t="shared" si="29"/>
        <v>8.734016299393503E-2</v>
      </c>
      <c r="AM14" s="6">
        <f t="shared" si="30"/>
        <v>6.3428003803032332E-2</v>
      </c>
      <c r="AN14" s="6">
        <f t="shared" si="31"/>
        <v>8.0285693299207581E-2</v>
      </c>
      <c r="AO14" s="6">
        <f t="shared" si="32"/>
        <v>3.7471481703584351E-2</v>
      </c>
      <c r="AP14" s="6">
        <f t="shared" si="33"/>
        <v>5.6711052016889342E-2</v>
      </c>
      <c r="AQ14" s="6">
        <f t="shared" si="34"/>
        <v>4.4010997681979899E-3</v>
      </c>
      <c r="AR14" s="6">
        <f t="shared" si="35"/>
        <v>1.2025671152600793E-2</v>
      </c>
      <c r="AS14" s="6">
        <f t="shared" si="36"/>
        <v>0</v>
      </c>
      <c r="AT14" s="6">
        <f t="shared" si="37"/>
        <v>0</v>
      </c>
      <c r="AU14" s="8">
        <f t="shared" si="43"/>
        <v>20.669130744973302</v>
      </c>
      <c r="AV14" s="8">
        <f t="shared" si="44"/>
        <v>10.216114327535673</v>
      </c>
      <c r="AW14" s="8">
        <f t="shared" si="45"/>
        <v>10.79234361873697</v>
      </c>
      <c r="AX14" s="8">
        <f t="shared" si="46"/>
        <v>5.3961252057822024</v>
      </c>
      <c r="AY14" s="8">
        <f t="shared" si="47"/>
        <v>11.471195321653827</v>
      </c>
      <c r="AZ14" s="8">
        <f t="shared" si="48"/>
        <v>6.6088062363283724</v>
      </c>
      <c r="BA14" s="8">
        <f t="shared" si="49"/>
        <v>8.6438063658273272</v>
      </c>
      <c r="BB14" s="8">
        <f t="shared" si="50"/>
        <v>6.277288297280168</v>
      </c>
      <c r="BC14" s="8">
        <f t="shared" si="51"/>
        <v>7.9456456575738343</v>
      </c>
      <c r="BD14" s="8">
        <f t="shared" si="52"/>
        <v>3.7084454732345327</v>
      </c>
      <c r="BE14" s="8">
        <f t="shared" si="53"/>
        <v>5.612530772015992</v>
      </c>
      <c r="BF14" s="8">
        <f t="shared" si="54"/>
        <v>0.43556426836108197</v>
      </c>
      <c r="BG14" s="8">
        <f t="shared" si="55"/>
        <v>1.1901463118338236</v>
      </c>
      <c r="BH14" s="8">
        <f t="shared" si="56"/>
        <v>0</v>
      </c>
      <c r="BI14" s="8">
        <f t="shared" si="57"/>
        <v>0</v>
      </c>
      <c r="BJ14" s="35">
        <f t="shared" si="40"/>
        <v>98.967142601137112</v>
      </c>
      <c r="BK14" s="35">
        <v>98.967142144889948</v>
      </c>
      <c r="BL14" s="23">
        <f t="shared" si="58"/>
        <v>49483.571300568554</v>
      </c>
      <c r="BM14" s="23">
        <f>IFERROR(BM13*(B14/B13),0)</f>
        <v>10334.565372486648</v>
      </c>
      <c r="BN14" s="23">
        <f>IFERROR(BN13*(C14/C13),0)</f>
        <v>5108.0571637678368</v>
      </c>
      <c r="BO14" s="23">
        <f>IFERROR(BO13*(D14/D13),0)</f>
        <v>5396.1718093684876</v>
      </c>
      <c r="BP14" s="23">
        <f>IFERROR(BP13*(E14/E13),0)</f>
        <v>2698.0626028911015</v>
      </c>
      <c r="BQ14" s="23">
        <f>IFERROR(BQ13*(F14/F13),0)</f>
        <v>5735.5976608269111</v>
      </c>
      <c r="BR14" s="23">
        <f>IFERROR(BR13*(G14/G13),0)</f>
        <v>3304.4031181641863</v>
      </c>
      <c r="BS14" s="23">
        <f>IFERROR(BS13*(H14/H13),0)</f>
        <v>4321.9031829136638</v>
      </c>
      <c r="BT14" s="23">
        <f>IFERROR(BT13*(I14/I13),0)</f>
        <v>3138.6441486400849</v>
      </c>
      <c r="BU14" s="23">
        <f>IFERROR(BU13*(J14/J13),0)</f>
        <v>3972.8228287869147</v>
      </c>
      <c r="BV14" s="23">
        <f>IFERROR(BV13*(K14/K13),0)</f>
        <v>1854.2227366172665</v>
      </c>
      <c r="BW14" s="23">
        <f>IFERROR(BW13*(L14/L13),0)</f>
        <v>2806.2653860079949</v>
      </c>
      <c r="BX14" s="23">
        <f>IFERROR(BX13*(M14/M13),0)</f>
        <v>217.78213418054094</v>
      </c>
      <c r="BY14" s="23">
        <f>IFERROR(BY13*(N14/N13),0)</f>
        <v>595.07315591691167</v>
      </c>
      <c r="BZ14" s="23">
        <f>IFERROR(BZ13*(O14/O13),0)</f>
        <v>0</v>
      </c>
      <c r="CA14" s="23">
        <f>IFERROR(CA13*(P14/P13),0)</f>
        <v>0</v>
      </c>
    </row>
    <row r="15" spans="1:79" x14ac:dyDescent="0.25">
      <c r="A15" s="10">
        <v>44700</v>
      </c>
      <c r="B15" s="8">
        <v>79.849998474121094</v>
      </c>
      <c r="C15" s="8">
        <v>21.75</v>
      </c>
      <c r="D15" s="8">
        <v>16.324594497680661</v>
      </c>
      <c r="E15" s="8">
        <v>10.69999980926514</v>
      </c>
      <c r="F15" s="8">
        <v>41.830001831054688</v>
      </c>
      <c r="G15" s="8">
        <v>8.8999996185302734</v>
      </c>
      <c r="H15" s="8">
        <v>5.1399998664855957</v>
      </c>
      <c r="I15" s="8">
        <v>19.10000038146973</v>
      </c>
      <c r="J15" s="8">
        <v>24.54000091552734</v>
      </c>
      <c r="K15" s="8">
        <v>17.969999313354489</v>
      </c>
      <c r="L15" s="8">
        <v>22.139999389648441</v>
      </c>
      <c r="M15" s="8">
        <v>3.7300000190734859</v>
      </c>
      <c r="N15" s="8">
        <v>102</v>
      </c>
      <c r="O15" s="8"/>
      <c r="P15" s="8"/>
      <c r="Q15" s="8">
        <f t="shared" si="7"/>
        <v>96.297636562208737</v>
      </c>
      <c r="R15" s="8">
        <f t="shared" si="7"/>
        <v>105.24837876208328</v>
      </c>
      <c r="S15">
        <f t="shared" si="8"/>
        <v>101.1061705935512</v>
      </c>
      <c r="T15">
        <f t="shared" si="9"/>
        <v>91.452991313657051</v>
      </c>
      <c r="U15">
        <f t="shared" si="10"/>
        <v>95.349903919538477</v>
      </c>
      <c r="V15">
        <f t="shared" si="11"/>
        <v>99.441338639101389</v>
      </c>
      <c r="W15">
        <f t="shared" si="12"/>
        <v>107.98318528007771</v>
      </c>
      <c r="X15">
        <f t="shared" si="13"/>
        <v>95.233023647010086</v>
      </c>
      <c r="Y15">
        <f t="shared" si="14"/>
        <v>106.32582754180031</v>
      </c>
      <c r="Z15">
        <f t="shared" si="15"/>
        <v>113.87832457187848</v>
      </c>
      <c r="AA15">
        <f t="shared" si="16"/>
        <v>107.78967089972997</v>
      </c>
      <c r="AB15">
        <f t="shared" si="17"/>
        <v>77.708330642845993</v>
      </c>
      <c r="AC15">
        <f t="shared" si="18"/>
        <v>83.613412399520627</v>
      </c>
      <c r="AD15" s="8">
        <f t="shared" si="22"/>
        <v>0</v>
      </c>
      <c r="AE15" s="8">
        <f t="shared" si="23"/>
        <v>0</v>
      </c>
      <c r="AF15" s="6">
        <f t="shared" si="41"/>
        <v>0.2121561595371684</v>
      </c>
      <c r="AG15" s="6">
        <f t="shared" si="42"/>
        <v>0.10098311832686924</v>
      </c>
      <c r="AH15" s="6">
        <f t="shared" si="25"/>
        <v>0.10836461090866707</v>
      </c>
      <c r="AI15" s="6">
        <f t="shared" si="26"/>
        <v>5.4358533091408402E-2</v>
      </c>
      <c r="AJ15" s="6">
        <f t="shared" si="27"/>
        <v>0.1159958560285196</v>
      </c>
      <c r="AK15" s="6">
        <f t="shared" si="28"/>
        <v>6.5342681085491641E-2</v>
      </c>
      <c r="AL15" s="6">
        <f t="shared" si="29"/>
        <v>8.8138175581368716E-2</v>
      </c>
      <c r="AM15" s="6">
        <f t="shared" si="30"/>
        <v>6.1951371520798659E-2</v>
      </c>
      <c r="AN15" s="6">
        <f t="shared" si="31"/>
        <v>8.1672864218635191E-2</v>
      </c>
      <c r="AO15" s="6">
        <f t="shared" si="32"/>
        <v>3.7900727126077061E-2</v>
      </c>
      <c r="AP15" s="6">
        <f t="shared" si="33"/>
        <v>5.6090468715929355E-2</v>
      </c>
      <c r="AQ15" s="6">
        <f t="shared" si="34"/>
        <v>4.3666118440856315E-3</v>
      </c>
      <c r="AR15" s="6">
        <f t="shared" si="35"/>
        <v>1.2678822014981177E-2</v>
      </c>
      <c r="AS15" s="6">
        <f t="shared" si="36"/>
        <v>0</v>
      </c>
      <c r="AT15" s="6">
        <f t="shared" si="37"/>
        <v>0</v>
      </c>
      <c r="AU15" s="8">
        <f t="shared" si="43"/>
        <v>21.219209107095423</v>
      </c>
      <c r="AV15" s="8">
        <f t="shared" si="44"/>
        <v>10.100022119268221</v>
      </c>
      <c r="AW15" s="8">
        <f t="shared" si="45"/>
        <v>10.838296393073604</v>
      </c>
      <c r="AX15" s="8">
        <f t="shared" si="46"/>
        <v>5.4367739448992278</v>
      </c>
      <c r="AY15" s="8">
        <f t="shared" si="47"/>
        <v>11.601550150583686</v>
      </c>
      <c r="AZ15" s="8">
        <f t="shared" si="48"/>
        <v>6.535374775807</v>
      </c>
      <c r="BA15" s="8">
        <f t="shared" si="49"/>
        <v>8.8153102981264304</v>
      </c>
      <c r="BB15" s="8">
        <f t="shared" si="50"/>
        <v>6.1961863828934955</v>
      </c>
      <c r="BC15" s="8">
        <f t="shared" si="51"/>
        <v>8.1686696630036586</v>
      </c>
      <c r="BD15" s="8">
        <f t="shared" si="52"/>
        <v>3.7907146130173892</v>
      </c>
      <c r="BE15" s="8">
        <f t="shared" si="53"/>
        <v>5.6099968400388791</v>
      </c>
      <c r="BF15" s="8">
        <f t="shared" si="54"/>
        <v>0.43673513892458932</v>
      </c>
      <c r="BG15" s="8">
        <f t="shared" si="55"/>
        <v>1.2680969346091382</v>
      </c>
      <c r="BH15" s="8">
        <f t="shared" si="56"/>
        <v>0</v>
      </c>
      <c r="BI15" s="8">
        <f t="shared" si="57"/>
        <v>0</v>
      </c>
      <c r="BJ15" s="35">
        <f t="shared" si="40"/>
        <v>100.01693636134073</v>
      </c>
      <c r="BK15" s="35">
        <v>100.01693572827951</v>
      </c>
      <c r="BL15" s="23">
        <f t="shared" si="58"/>
        <v>50008.468180670367</v>
      </c>
      <c r="BM15" s="23">
        <f>IFERROR(BM14*(B15/B14),0)</f>
        <v>10609.604553547711</v>
      </c>
      <c r="BN15" s="23">
        <f>IFERROR(BN14*(C15/C14),0)</f>
        <v>5050.011059634111</v>
      </c>
      <c r="BO15" s="23">
        <f>IFERROR(BO14*(D15/D14),0)</f>
        <v>5419.1481965368039</v>
      </c>
      <c r="BP15" s="23">
        <f>IFERROR(BP14*(E15/E14),0)</f>
        <v>2718.3869724496139</v>
      </c>
      <c r="BQ15" s="23">
        <f>IFERROR(BQ14*(F15/F14),0)</f>
        <v>5800.7750752918409</v>
      </c>
      <c r="BR15" s="23">
        <f>IFERROR(BR14*(G15/G14),0)</f>
        <v>3267.6873879035006</v>
      </c>
      <c r="BS15" s="23">
        <f>IFERROR(BS14*(H15/H14),0)</f>
        <v>4407.6551490632155</v>
      </c>
      <c r="BT15" s="23">
        <f>IFERROR(BT14*(I15/I14),0)</f>
        <v>3098.0931914467487</v>
      </c>
      <c r="BU15" s="23">
        <f>IFERROR(BU14*(J15/J14),0)</f>
        <v>4084.3348315018266</v>
      </c>
      <c r="BV15" s="23">
        <f>IFERROR(BV14*(K15/K14),0)</f>
        <v>1895.3573065086948</v>
      </c>
      <c r="BW15" s="23">
        <f>IFERROR(BW14*(L15/L14),0)</f>
        <v>2804.9984200194376</v>
      </c>
      <c r="BX15" s="23">
        <f>IFERROR(BX14*(M15/M14),0)</f>
        <v>218.3675694622946</v>
      </c>
      <c r="BY15" s="23">
        <f>IFERROR(BY14*(N15/N14),0)</f>
        <v>634.04846730456904</v>
      </c>
      <c r="BZ15" s="23">
        <f>IFERROR(BZ14*(O15/O14),0)</f>
        <v>0</v>
      </c>
      <c r="CA15" s="23">
        <f>IFERROR(CA14*(P15/P14),0)</f>
        <v>0</v>
      </c>
    </row>
    <row r="16" spans="1:79" x14ac:dyDescent="0.25">
      <c r="A16" s="10">
        <v>44701</v>
      </c>
      <c r="B16" s="8">
        <v>81.260002136230469</v>
      </c>
      <c r="C16" s="8">
        <v>21.819999694824219</v>
      </c>
      <c r="D16" s="8">
        <v>16.275156021118161</v>
      </c>
      <c r="E16" s="8">
        <v>10.85000038146973</v>
      </c>
      <c r="F16" s="8">
        <v>42.560001373291023</v>
      </c>
      <c r="G16" s="8">
        <v>8.8000001907348633</v>
      </c>
      <c r="H16" s="8">
        <v>5.1599998474121094</v>
      </c>
      <c r="I16" s="8">
        <v>19.010000228881839</v>
      </c>
      <c r="J16" s="8">
        <v>24.670000076293949</v>
      </c>
      <c r="K16" s="8">
        <v>17.729999542236332</v>
      </c>
      <c r="L16" s="8">
        <v>22.319999694824219</v>
      </c>
      <c r="M16" s="8">
        <v>3.6700000762939449</v>
      </c>
      <c r="N16" s="8">
        <v>103.86000061035161</v>
      </c>
      <c r="O16" s="8"/>
      <c r="P16" s="8"/>
      <c r="Q16" s="8">
        <f t="shared" si="7"/>
        <v>97.998075169595779</v>
      </c>
      <c r="R16" s="8">
        <f t="shared" si="7"/>
        <v>105.58710769974256</v>
      </c>
      <c r="S16">
        <f t="shared" si="8"/>
        <v>100.79997401109253</v>
      </c>
      <c r="T16">
        <f t="shared" si="9"/>
        <v>92.735047507246094</v>
      </c>
      <c r="U16">
        <f t="shared" si="10"/>
        <v>97.013910210876148</v>
      </c>
      <c r="V16">
        <f t="shared" si="11"/>
        <v>98.324026572883355</v>
      </c>
      <c r="W16">
        <f t="shared" si="12"/>
        <v>108.40335292639757</v>
      </c>
      <c r="X16">
        <f t="shared" si="13"/>
        <v>94.784280898923427</v>
      </c>
      <c r="Y16">
        <f t="shared" si="14"/>
        <v>106.88908213970471</v>
      </c>
      <c r="Z16">
        <f t="shared" si="15"/>
        <v>112.35741344906842</v>
      </c>
      <c r="AA16">
        <f t="shared" si="16"/>
        <v>108.66601119745461</v>
      </c>
      <c r="AB16">
        <f t="shared" si="17"/>
        <v>76.458331884609379</v>
      </c>
      <c r="AC16">
        <f t="shared" si="18"/>
        <v>85.138128067135227</v>
      </c>
      <c r="AD16" s="8">
        <f t="shared" si="22"/>
        <v>0</v>
      </c>
      <c r="AE16" s="8">
        <f t="shared" si="23"/>
        <v>0</v>
      </c>
      <c r="AF16" s="6">
        <f t="shared" si="41"/>
        <v>0.21453164005794223</v>
      </c>
      <c r="AG16" s="6">
        <f t="shared" si="42"/>
        <v>0.10066489544784366</v>
      </c>
      <c r="AH16" s="6">
        <f t="shared" si="25"/>
        <v>0.10735048844621627</v>
      </c>
      <c r="AI16" s="6">
        <f t="shared" si="26"/>
        <v>5.4770600487276382E-2</v>
      </c>
      <c r="AJ16" s="6">
        <f t="shared" si="27"/>
        <v>0.11727083418697096</v>
      </c>
      <c r="AK16" s="6">
        <f t="shared" si="28"/>
        <v>6.419828613580289E-2</v>
      </c>
      <c r="AL16" s="6">
        <f t="shared" si="29"/>
        <v>8.791934180009349E-2</v>
      </c>
      <c r="AM16" s="6">
        <f t="shared" si="30"/>
        <v>6.1267965928087254E-2</v>
      </c>
      <c r="AN16" s="6">
        <f t="shared" si="31"/>
        <v>8.1584217609769416E-2</v>
      </c>
      <c r="AO16" s="6">
        <f t="shared" si="32"/>
        <v>3.715711583494747E-2</v>
      </c>
      <c r="AP16" s="6">
        <f t="shared" si="33"/>
        <v>5.6187465111215557E-2</v>
      </c>
      <c r="AQ16" s="6">
        <f t="shared" si="34"/>
        <v>4.2690930232363528E-3</v>
      </c>
      <c r="AR16" s="6">
        <f t="shared" si="35"/>
        <v>1.2828055930598015E-2</v>
      </c>
      <c r="AS16" s="6">
        <f t="shared" si="36"/>
        <v>0</v>
      </c>
      <c r="AT16" s="6">
        <f t="shared" si="37"/>
        <v>0</v>
      </c>
      <c r="AU16" s="8">
        <f t="shared" si="43"/>
        <v>21.59390119375546</v>
      </c>
      <c r="AV16" s="8">
        <f t="shared" si="44"/>
        <v>10.132527795868985</v>
      </c>
      <c r="AW16" s="8">
        <f t="shared" si="45"/>
        <v>10.805472982833152</v>
      </c>
      <c r="AX16" s="8">
        <f t="shared" si="46"/>
        <v>5.5129906941720384</v>
      </c>
      <c r="AY16" s="8">
        <f t="shared" si="47"/>
        <v>11.804015508662404</v>
      </c>
      <c r="AZ16" s="8">
        <f t="shared" si="48"/>
        <v>6.4619440155799364</v>
      </c>
      <c r="BA16" s="8">
        <f t="shared" si="49"/>
        <v>8.8496110845862503</v>
      </c>
      <c r="BB16" s="8">
        <f t="shared" si="50"/>
        <v>6.1669896442136141</v>
      </c>
      <c r="BC16" s="8">
        <f t="shared" si="51"/>
        <v>8.2119426932054722</v>
      </c>
      <c r="BD16" s="8">
        <f t="shared" si="52"/>
        <v>3.7400874191241584</v>
      </c>
      <c r="BE16" s="8">
        <f t="shared" si="53"/>
        <v>5.6556066490307559</v>
      </c>
      <c r="BF16" s="8">
        <f t="shared" si="54"/>
        <v>0.42970991554354515</v>
      </c>
      <c r="BG16" s="8">
        <f t="shared" si="55"/>
        <v>1.2912210627695107</v>
      </c>
      <c r="BH16" s="8">
        <f t="shared" si="56"/>
        <v>0</v>
      </c>
      <c r="BI16" s="8">
        <f t="shared" si="57"/>
        <v>0</v>
      </c>
      <c r="BJ16" s="35">
        <f t="shared" si="40"/>
        <v>100.65602065934529</v>
      </c>
      <c r="BK16" s="35">
        <v>100.6560192582124</v>
      </c>
      <c r="BL16" s="23">
        <f t="shared" si="58"/>
        <v>50328.010329672637</v>
      </c>
      <c r="BM16" s="23">
        <f>IFERROR(BM15*(B16/B15),0)</f>
        <v>10796.95059687773</v>
      </c>
      <c r="BN16" s="23">
        <f>IFERROR(BN15*(C16/C15),0)</f>
        <v>5066.2638979344929</v>
      </c>
      <c r="BO16" s="23">
        <f>IFERROR(BO15*(D16/D15),0)</f>
        <v>5402.7364914165773</v>
      </c>
      <c r="BP16" s="23">
        <f>IFERROR(BP15*(E16/E15),0)</f>
        <v>2756.4953470860191</v>
      </c>
      <c r="BQ16" s="23">
        <f>IFERROR(BQ15*(F16/F15),0)</f>
        <v>5902.0077543312009</v>
      </c>
      <c r="BR16" s="23">
        <f>IFERROR(BR15*(G16/G15),0)</f>
        <v>3230.9720077899688</v>
      </c>
      <c r="BS16" s="23">
        <f>IFERROR(BS15*(H16/H15),0)</f>
        <v>4424.8055422931266</v>
      </c>
      <c r="BT16" s="23">
        <f>IFERROR(BT15*(I16/I15),0)</f>
        <v>3083.4948221068075</v>
      </c>
      <c r="BU16" s="23">
        <f>IFERROR(BU15*(J16/J15),0)</f>
        <v>4105.9713466027333</v>
      </c>
      <c r="BV16" s="23">
        <f>IFERROR(BV15*(K16/K15),0)</f>
        <v>1870.0437095620794</v>
      </c>
      <c r="BW16" s="23">
        <f>IFERROR(BW15*(L16/L15),0)</f>
        <v>2827.8033245153765</v>
      </c>
      <c r="BX16" s="23">
        <f>IFERROR(BX15*(M16/M15),0)</f>
        <v>214.85495777177249</v>
      </c>
      <c r="BY16" s="23">
        <f>IFERROR(BY15*(N16/N15),0)</f>
        <v>645.61053138475529</v>
      </c>
      <c r="BZ16" s="23">
        <f>IFERROR(BZ15*(O16/O15),0)</f>
        <v>0</v>
      </c>
      <c r="CA16" s="23">
        <f>IFERROR(CA15*(P16/P15),0)</f>
        <v>0</v>
      </c>
    </row>
    <row r="17" spans="1:79" x14ac:dyDescent="0.25">
      <c r="A17" s="10">
        <v>44704</v>
      </c>
      <c r="B17" s="8">
        <v>82.919998168945313</v>
      </c>
      <c r="C17" s="8">
        <v>22.229999542236332</v>
      </c>
      <c r="D17" s="8">
        <v>16.888193130493161</v>
      </c>
      <c r="E17" s="8">
        <v>10.77999973297119</v>
      </c>
      <c r="F17" s="8">
        <v>43.720001220703118</v>
      </c>
      <c r="G17" s="8">
        <v>8.7600002288818359</v>
      </c>
      <c r="H17" s="8">
        <v>5.25</v>
      </c>
      <c r="I17" s="8">
        <v>19.469999313354489</v>
      </c>
      <c r="J17" s="8">
        <v>24.440000534057621</v>
      </c>
      <c r="K17" s="8">
        <v>17.95999908447266</v>
      </c>
      <c r="L17" s="8">
        <v>22.280000686645511</v>
      </c>
      <c r="M17" s="8">
        <v>3.7000000476837158</v>
      </c>
      <c r="N17" s="8">
        <v>103.61000061035161</v>
      </c>
      <c r="O17" s="8"/>
      <c r="P17" s="8"/>
      <c r="Q17" s="8">
        <f t="shared" si="7"/>
        <v>100</v>
      </c>
      <c r="R17" s="8">
        <f t="shared" si="7"/>
        <v>107.57109938860813</v>
      </c>
      <c r="S17">
        <f t="shared" si="8"/>
        <v>104.59681163358003</v>
      </c>
      <c r="T17">
        <f t="shared" si="9"/>
        <v>92.136751356479436</v>
      </c>
      <c r="U17">
        <f t="shared" si="10"/>
        <v>99.658085901906333</v>
      </c>
      <c r="V17">
        <f t="shared" si="11"/>
        <v>97.877099615280315</v>
      </c>
      <c r="W17">
        <f t="shared" si="12"/>
        <v>110.29411234363047</v>
      </c>
      <c r="X17">
        <f t="shared" si="13"/>
        <v>97.077846491293101</v>
      </c>
      <c r="Y17">
        <f t="shared" si="14"/>
        <v>105.89255032429475</v>
      </c>
      <c r="Z17">
        <f t="shared" si="15"/>
        <v>113.81495176420387</v>
      </c>
      <c r="AA17">
        <f t="shared" si="16"/>
        <v>108.47127406797148</v>
      </c>
      <c r="AB17">
        <f t="shared" si="17"/>
        <v>77.0833312637277</v>
      </c>
      <c r="AC17">
        <f t="shared" si="18"/>
        <v>84.933193232822674</v>
      </c>
      <c r="AD17" s="8">
        <f t="shared" si="22"/>
        <v>0</v>
      </c>
      <c r="AE17" s="8">
        <f t="shared" si="23"/>
        <v>0</v>
      </c>
      <c r="AF17" s="6">
        <f t="shared" si="41"/>
        <v>0.21557075297752409</v>
      </c>
      <c r="AG17" s="6">
        <f t="shared" si="42"/>
        <v>0.10099009756696653</v>
      </c>
      <c r="AH17" s="6">
        <f t="shared" si="25"/>
        <v>0.10969278992186209</v>
      </c>
      <c r="AI17" s="6">
        <f t="shared" si="26"/>
        <v>5.3586146916138278E-2</v>
      </c>
      <c r="AJ17" s="6">
        <f t="shared" si="27"/>
        <v>0.1186272814593497</v>
      </c>
      <c r="AK17" s="6">
        <f t="shared" si="28"/>
        <v>6.2930459298147792E-2</v>
      </c>
      <c r="AL17" s="6">
        <f t="shared" si="29"/>
        <v>8.8086646018777373E-2</v>
      </c>
      <c r="AM17" s="6">
        <f t="shared" si="30"/>
        <v>6.1792150187822456E-2</v>
      </c>
      <c r="AN17" s="6">
        <f t="shared" si="31"/>
        <v>7.958921929257412E-2</v>
      </c>
      <c r="AO17" s="6">
        <f t="shared" si="32"/>
        <v>3.7064283881287095E-2</v>
      </c>
      <c r="AP17" s="6">
        <f t="shared" si="33"/>
        <v>5.523018352607964E-2</v>
      </c>
      <c r="AQ17" s="6">
        <f t="shared" si="34"/>
        <v>4.2382571751288615E-3</v>
      </c>
      <c r="AR17" s="6">
        <f t="shared" si="35"/>
        <v>1.2601731778341941E-2</v>
      </c>
      <c r="AS17" s="6">
        <f t="shared" si="36"/>
        <v>0</v>
      </c>
      <c r="AT17" s="6">
        <f t="shared" si="37"/>
        <v>0</v>
      </c>
      <c r="AU17" s="8">
        <f t="shared" si="43"/>
        <v>22.035025847584237</v>
      </c>
      <c r="AV17" s="8">
        <f t="shared" si="44"/>
        <v>10.322918946570542</v>
      </c>
      <c r="AW17" s="8">
        <f t="shared" si="45"/>
        <v>11.212483269814758</v>
      </c>
      <c r="AX17" s="8">
        <f t="shared" si="46"/>
        <v>5.477422684016247</v>
      </c>
      <c r="AY17" s="8">
        <f t="shared" si="47"/>
        <v>12.125741442569243</v>
      </c>
      <c r="AZ17" s="8">
        <f t="shared" si="48"/>
        <v>6.43257157143025</v>
      </c>
      <c r="BA17" s="8">
        <f t="shared" si="49"/>
        <v>9.0039650325530705</v>
      </c>
      <c r="BB17" s="8">
        <f t="shared" si="50"/>
        <v>6.3162168696810079</v>
      </c>
      <c r="BC17" s="8">
        <f t="shared" si="51"/>
        <v>8.1353823748241538</v>
      </c>
      <c r="BD17" s="8">
        <f t="shared" si="52"/>
        <v>3.7886050963115263</v>
      </c>
      <c r="BE17" s="8">
        <f t="shared" si="53"/>
        <v>5.6454714044204</v>
      </c>
      <c r="BF17" s="8">
        <f t="shared" si="54"/>
        <v>0.43322252723406729</v>
      </c>
      <c r="BG17" s="8">
        <f t="shared" si="55"/>
        <v>1.2881129820474295</v>
      </c>
      <c r="BH17" s="8">
        <f t="shared" si="56"/>
        <v>0</v>
      </c>
      <c r="BI17" s="8">
        <f t="shared" si="57"/>
        <v>0</v>
      </c>
      <c r="BJ17" s="35">
        <f t="shared" si="40"/>
        <v>102.21714004905694</v>
      </c>
      <c r="BK17" s="35">
        <v>102.217139407212</v>
      </c>
      <c r="BL17" s="23">
        <f t="shared" si="58"/>
        <v>51108.570024528475</v>
      </c>
      <c r="BM17" s="23">
        <f>IFERROR(BM16*(B17/B16),0)</f>
        <v>11017.512923792119</v>
      </c>
      <c r="BN17" s="23">
        <f>IFERROR(BN16*(C17/C16),0)</f>
        <v>5161.4594732852729</v>
      </c>
      <c r="BO17" s="23">
        <f>IFERROR(BO16*(D17/D16),0)</f>
        <v>5606.2416349073792</v>
      </c>
      <c r="BP17" s="23">
        <f>IFERROR(BP16*(E17/E16),0)</f>
        <v>2738.7113420081232</v>
      </c>
      <c r="BQ17" s="23">
        <f>IFERROR(BQ16*(F17/F16),0)</f>
        <v>6062.8707212846202</v>
      </c>
      <c r="BR17" s="23">
        <f>IFERROR(BR16*(G17/G16),0)</f>
        <v>3216.2857857151253</v>
      </c>
      <c r="BS17" s="23">
        <f>IFERROR(BS16*(H17/H16),0)</f>
        <v>4501.9825162765374</v>
      </c>
      <c r="BT17" s="23">
        <f>IFERROR(BT16*(I17/I16),0)</f>
        <v>3158.1084348405052</v>
      </c>
      <c r="BU17" s="23">
        <f>IFERROR(BU16*(J17/J16),0)</f>
        <v>4067.6911874120742</v>
      </c>
      <c r="BV17" s="23">
        <f>IFERROR(BV16*(K17/K16),0)</f>
        <v>1894.3025481557636</v>
      </c>
      <c r="BW17" s="23">
        <f>IFERROR(BW16*(L17/L16),0)</f>
        <v>2822.7357022101978</v>
      </c>
      <c r="BX17" s="23">
        <f>IFERROR(BX16*(M17/M16),0)</f>
        <v>216.61126361703356</v>
      </c>
      <c r="BY17" s="23">
        <f>IFERROR(BY16*(N17/N16),0)</f>
        <v>644.05649102371467</v>
      </c>
      <c r="BZ17" s="23">
        <f>IFERROR(BZ16*(O17/O16),0)</f>
        <v>0</v>
      </c>
      <c r="CA17" s="23">
        <f>IFERROR(CA16*(P17/P16),0)</f>
        <v>0</v>
      </c>
    </row>
    <row r="18" spans="1:79" x14ac:dyDescent="0.25">
      <c r="A18" s="10">
        <v>44705</v>
      </c>
      <c r="B18" s="8">
        <v>84.040000915527344</v>
      </c>
      <c r="C18" s="8">
        <v>22.090000152587891</v>
      </c>
      <c r="D18" s="8">
        <v>16.453134536743161</v>
      </c>
      <c r="E18" s="8">
        <v>10.52000045776367</v>
      </c>
      <c r="F18" s="8">
        <v>45.200000762939453</v>
      </c>
      <c r="G18" s="8">
        <v>9.2100000381469727</v>
      </c>
      <c r="H18" s="8">
        <v>5.1999998092651367</v>
      </c>
      <c r="I18" s="8">
        <v>19.010000228881839</v>
      </c>
      <c r="J18" s="8">
        <v>24.260000228881839</v>
      </c>
      <c r="K18" s="8">
        <v>17.670000076293949</v>
      </c>
      <c r="L18" s="8">
        <v>21.639999389648441</v>
      </c>
      <c r="M18" s="8">
        <v>3.7100000381469731</v>
      </c>
      <c r="N18" s="8">
        <v>99.800003051757813</v>
      </c>
      <c r="O18" s="8"/>
      <c r="P18" s="8"/>
      <c r="Q18" s="8">
        <f t="shared" ref="Q18:R26" si="59">B18/B$2*100</f>
        <v>101.35070281152213</v>
      </c>
      <c r="R18" s="8">
        <f t="shared" si="59"/>
        <v>106.89364151328955</v>
      </c>
      <c r="S18">
        <f t="shared" si="8"/>
        <v>101.90228170794376</v>
      </c>
      <c r="T18">
        <f t="shared" si="9"/>
        <v>89.914535292837883</v>
      </c>
      <c r="U18">
        <f t="shared" si="10"/>
        <v>103.03168877008572</v>
      </c>
      <c r="V18">
        <f t="shared" si="11"/>
        <v>102.90503055220941</v>
      </c>
      <c r="W18">
        <f t="shared" si="12"/>
        <v>109.24368821903734</v>
      </c>
      <c r="X18">
        <f t="shared" si="13"/>
        <v>94.784280898923427</v>
      </c>
      <c r="Y18">
        <f t="shared" si="14"/>
        <v>105.11265298559979</v>
      </c>
      <c r="Z18">
        <f t="shared" si="15"/>
        <v>111.97718869014767</v>
      </c>
      <c r="AA18">
        <f t="shared" si="16"/>
        <v>105.35539642205931</v>
      </c>
      <c r="AB18">
        <f t="shared" si="17"/>
        <v>77.291664390100465</v>
      </c>
      <c r="AC18">
        <f t="shared" si="18"/>
        <v>81.809988359216106</v>
      </c>
      <c r="AD18" s="8">
        <f t="shared" si="22"/>
        <v>0</v>
      </c>
      <c r="AE18" s="8">
        <f t="shared" si="23"/>
        <v>0</v>
      </c>
      <c r="AF18" s="6">
        <f t="shared" si="41"/>
        <v>0.21850781601581595</v>
      </c>
      <c r="AG18" s="6">
        <f t="shared" si="42"/>
        <v>0.10036572586298387</v>
      </c>
      <c r="AH18" s="6">
        <f t="shared" si="25"/>
        <v>0.10687937794861009</v>
      </c>
      <c r="AI18" s="6">
        <f t="shared" si="26"/>
        <v>5.2299786023732961E-2</v>
      </c>
      <c r="AJ18" s="6">
        <f t="shared" si="27"/>
        <v>0.12265725116862589</v>
      </c>
      <c r="AK18" s="6">
        <f t="shared" si="28"/>
        <v>6.6170861498470332E-2</v>
      </c>
      <c r="AL18" s="6">
        <f t="shared" si="29"/>
        <v>8.7257842656882051E-2</v>
      </c>
      <c r="AM18" s="6">
        <f t="shared" si="30"/>
        <v>6.0339244275422477E-2</v>
      </c>
      <c r="AN18" s="6">
        <f t="shared" si="31"/>
        <v>7.9012209602892208E-2</v>
      </c>
      <c r="AO18" s="6">
        <f t="shared" si="32"/>
        <v>3.6470038995368222E-2</v>
      </c>
      <c r="AP18" s="6">
        <f t="shared" si="33"/>
        <v>5.3649898369737388E-2</v>
      </c>
      <c r="AQ18" s="6">
        <f t="shared" si="34"/>
        <v>4.2502048573945551E-3</v>
      </c>
      <c r="AR18" s="6">
        <f t="shared" si="35"/>
        <v>1.2139742724063889E-2</v>
      </c>
      <c r="AS18" s="6">
        <f t="shared" si="36"/>
        <v>0</v>
      </c>
      <c r="AT18" s="6">
        <f t="shared" si="37"/>
        <v>0</v>
      </c>
      <c r="AU18" s="8">
        <f t="shared" si="43"/>
        <v>22.332653561227183</v>
      </c>
      <c r="AV18" s="8">
        <f t="shared" si="44"/>
        <v>10.257907593369014</v>
      </c>
      <c r="AW18" s="8">
        <f t="shared" si="45"/>
        <v>10.923637259698781</v>
      </c>
      <c r="AX18" s="8">
        <f t="shared" si="46"/>
        <v>5.3453145241715214</v>
      </c>
      <c r="AY18" s="8">
        <f t="shared" si="47"/>
        <v>12.536219285277546</v>
      </c>
      <c r="AZ18" s="8">
        <f t="shared" si="48"/>
        <v>6.763011743187807</v>
      </c>
      <c r="BA18" s="8">
        <f t="shared" si="49"/>
        <v>8.9182126575058902</v>
      </c>
      <c r="BB18" s="8">
        <f t="shared" si="50"/>
        <v>6.1669896442136141</v>
      </c>
      <c r="BC18" s="8">
        <f t="shared" si="51"/>
        <v>8.0754653830814824</v>
      </c>
      <c r="BD18" s="8">
        <f t="shared" si="52"/>
        <v>3.727430721238143</v>
      </c>
      <c r="BE18" s="8">
        <f t="shared" si="53"/>
        <v>5.4833031409717101</v>
      </c>
      <c r="BF18" s="8">
        <f t="shared" si="54"/>
        <v>0.43439339779757463</v>
      </c>
      <c r="BG18" s="8">
        <f t="shared" si="55"/>
        <v>1.2407458621952618</v>
      </c>
      <c r="BH18" s="8">
        <f t="shared" si="56"/>
        <v>0</v>
      </c>
      <c r="BI18" s="8">
        <f t="shared" si="57"/>
        <v>0</v>
      </c>
      <c r="BJ18" s="35">
        <f t="shared" si="40"/>
        <v>102.20528477393555</v>
      </c>
      <c r="BK18" s="35">
        <v>102.20528363363189</v>
      </c>
      <c r="BL18" s="23">
        <f t="shared" si="58"/>
        <v>51102.642386967767</v>
      </c>
      <c r="BM18" s="23">
        <f>IFERROR(BM17*(B18/B17),0)</f>
        <v>11166.326780613592</v>
      </c>
      <c r="BN18" s="23">
        <f>IFERROR(BN17*(C18/C17),0)</f>
        <v>5128.9537966845073</v>
      </c>
      <c r="BO18" s="23">
        <f>IFERROR(BO17*(D18/D17),0)</f>
        <v>5461.8186298493902</v>
      </c>
      <c r="BP18" s="23">
        <f>IFERROR(BP17*(E18/E17),0)</f>
        <v>2672.6572620857605</v>
      </c>
      <c r="BQ18" s="23">
        <f>IFERROR(BQ17*(F18/F17),0)</f>
        <v>6268.109642638773</v>
      </c>
      <c r="BR18" s="23">
        <f>IFERROR(BR17*(G18/G17),0)</f>
        <v>3381.5058715939035</v>
      </c>
      <c r="BS18" s="23">
        <f>IFERROR(BS17*(H18/H17),0)</f>
        <v>4459.1063287529478</v>
      </c>
      <c r="BT18" s="23">
        <f>IFERROR(BT17*(I18/I17),0)</f>
        <v>3083.494822106808</v>
      </c>
      <c r="BU18" s="23">
        <f>IFERROR(BU17*(J18/J17),0)</f>
        <v>4037.7326915407384</v>
      </c>
      <c r="BV18" s="23">
        <f>IFERROR(BV17*(K18/K17),0)</f>
        <v>1863.7153606190718</v>
      </c>
      <c r="BW18" s="23">
        <f>IFERROR(BW17*(L18/L17),0)</f>
        <v>2741.651570485853</v>
      </c>
      <c r="BX18" s="23">
        <f>IFERROR(BX17*(M18/M17),0)</f>
        <v>217.19669889878728</v>
      </c>
      <c r="BY18" s="23">
        <f>IFERROR(BY17*(N18/N17),0)</f>
        <v>620.37293109763095</v>
      </c>
      <c r="BZ18" s="23">
        <f>IFERROR(BZ17*(O18/O17),0)</f>
        <v>0</v>
      </c>
      <c r="CA18" s="23">
        <f>IFERROR(CA17*(P18/P17),0)</f>
        <v>0</v>
      </c>
    </row>
    <row r="19" spans="1:79" x14ac:dyDescent="0.25">
      <c r="A19" s="10">
        <v>44706</v>
      </c>
      <c r="B19" s="8">
        <v>84.300003051757813</v>
      </c>
      <c r="C19" s="8">
        <v>21.60000038146973</v>
      </c>
      <c r="D19" s="8">
        <v>16.818979263305661</v>
      </c>
      <c r="E19" s="8">
        <v>11.44999980926514</v>
      </c>
      <c r="F19" s="8">
        <v>46.599998474121087</v>
      </c>
      <c r="G19" s="8">
        <v>9.1999998092651367</v>
      </c>
      <c r="H19" s="8">
        <v>5.1700000762939453</v>
      </c>
      <c r="I19" s="8">
        <v>19</v>
      </c>
      <c r="J19" s="8">
        <v>24.680000305175781</v>
      </c>
      <c r="K19" s="8">
        <v>17.670000076293949</v>
      </c>
      <c r="L19" s="8">
        <v>22.639999389648441</v>
      </c>
      <c r="M19" s="8">
        <v>3.7100000381469731</v>
      </c>
      <c r="N19" s="8">
        <v>102.36000061035161</v>
      </c>
      <c r="O19" s="8"/>
      <c r="P19" s="8"/>
      <c r="Q19" s="8">
        <f t="shared" si="59"/>
        <v>101.66426062866138</v>
      </c>
      <c r="R19" s="8">
        <f t="shared" si="59"/>
        <v>104.52252972000321</v>
      </c>
      <c r="S19">
        <f t="shared" si="8"/>
        <v>104.16813641813789</v>
      </c>
      <c r="T19">
        <f t="shared" si="9"/>
        <v>97.863247828414273</v>
      </c>
      <c r="U19">
        <f t="shared" si="10"/>
        <v>106.22293049624886</v>
      </c>
      <c r="V19">
        <f t="shared" si="11"/>
        <v>102.79329614891385</v>
      </c>
      <c r="W19">
        <f t="shared" si="12"/>
        <v>108.61344175835097</v>
      </c>
      <c r="X19">
        <f t="shared" si="13"/>
        <v>94.734419536904625</v>
      </c>
      <c r="Y19">
        <f t="shared" si="14"/>
        <v>106.93241068786283</v>
      </c>
      <c r="Z19">
        <f t="shared" si="15"/>
        <v>111.97718869014767</v>
      </c>
      <c r="AA19">
        <f t="shared" si="16"/>
        <v>110.22394537740061</v>
      </c>
      <c r="AB19">
        <f t="shared" si="17"/>
        <v>77.291664390100465</v>
      </c>
      <c r="AC19">
        <f t="shared" si="18"/>
        <v>83.908519061259923</v>
      </c>
      <c r="AD19" s="8">
        <f t="shared" si="22"/>
        <v>0</v>
      </c>
      <c r="AE19" s="8">
        <f t="shared" si="23"/>
        <v>0</v>
      </c>
      <c r="AF19" s="6">
        <f t="shared" si="41"/>
        <v>0.21641367360825994</v>
      </c>
      <c r="AG19" s="6">
        <f t="shared" si="42"/>
        <v>9.6899078917112733E-2</v>
      </c>
      <c r="AH19" s="6">
        <f t="shared" ref="AH19:AT26" si="60">AW19/$BJ19</f>
        <v>0.10787506805996931</v>
      </c>
      <c r="AI19" s="6">
        <f t="shared" si="60"/>
        <v>5.6203817098152198E-2</v>
      </c>
      <c r="AJ19" s="6">
        <f t="shared" si="60"/>
        <v>0.12485814172817844</v>
      </c>
      <c r="AK19" s="6">
        <f t="shared" si="60"/>
        <v>6.5263619249762719E-2</v>
      </c>
      <c r="AL19" s="6">
        <f t="shared" si="60"/>
        <v>8.5657988610529173E-2</v>
      </c>
      <c r="AM19" s="6">
        <f t="shared" si="60"/>
        <v>5.9545305041052973E-2</v>
      </c>
      <c r="AN19" s="6">
        <f t="shared" si="60"/>
        <v>7.9364218903067926E-2</v>
      </c>
      <c r="AO19" s="6">
        <f t="shared" si="60"/>
        <v>3.6009111595156074E-2</v>
      </c>
      <c r="AP19" s="6">
        <f t="shared" si="60"/>
        <v>5.5419710051895547E-2</v>
      </c>
      <c r="AQ19" s="6">
        <f t="shared" si="60"/>
        <v>4.19648854863117E-3</v>
      </c>
      <c r="AR19" s="6">
        <f t="shared" si="60"/>
        <v>1.2293778588231634E-2</v>
      </c>
      <c r="AS19" s="6">
        <f t="shared" si="60"/>
        <v>0</v>
      </c>
      <c r="AT19" s="6">
        <f t="shared" si="60"/>
        <v>0</v>
      </c>
      <c r="AU19" s="8">
        <f t="shared" si="43"/>
        <v>22.401746107280939</v>
      </c>
      <c r="AV19" s="8">
        <f t="shared" si="44"/>
        <v>10.030366971450405</v>
      </c>
      <c r="AW19" s="8">
        <f t="shared" si="45"/>
        <v>11.166530495478124</v>
      </c>
      <c r="AX19" s="8">
        <f t="shared" si="46"/>
        <v>5.8178562375497043</v>
      </c>
      <c r="AY19" s="8">
        <f t="shared" si="47"/>
        <v>12.924508621782378</v>
      </c>
      <c r="AZ19" s="8">
        <f t="shared" si="48"/>
        <v>6.7556684570768084</v>
      </c>
      <c r="BA19" s="8">
        <f t="shared" si="49"/>
        <v>8.866761886713789</v>
      </c>
      <c r="BB19" s="8">
        <f t="shared" si="50"/>
        <v>6.1637454933871254</v>
      </c>
      <c r="BC19" s="8">
        <f t="shared" si="51"/>
        <v>8.2152714855136431</v>
      </c>
      <c r="BD19" s="8">
        <f t="shared" si="52"/>
        <v>3.727430721238143</v>
      </c>
      <c r="BE19" s="8">
        <f t="shared" si="53"/>
        <v>5.7366905391060499</v>
      </c>
      <c r="BF19" s="8">
        <f t="shared" si="54"/>
        <v>0.43439339779757463</v>
      </c>
      <c r="BG19" s="8">
        <f t="shared" si="55"/>
        <v>1.2725725784370234</v>
      </c>
      <c r="BH19" s="8">
        <f t="shared" si="56"/>
        <v>0</v>
      </c>
      <c r="BI19" s="8">
        <f t="shared" si="57"/>
        <v>0</v>
      </c>
      <c r="BJ19" s="35">
        <f t="shared" si="40"/>
        <v>103.51354299281172</v>
      </c>
      <c r="BK19" s="35">
        <v>103.5135425277808</v>
      </c>
      <c r="BL19" s="23">
        <f t="shared" si="58"/>
        <v>51756.771496405854</v>
      </c>
      <c r="BM19" s="23">
        <f>IFERROR(BM18*(B19/B18),0)</f>
        <v>11200.873053640471</v>
      </c>
      <c r="BN19" s="23">
        <f>IFERROR(BN18*(C19/C18),0)</f>
        <v>5015.1834857252024</v>
      </c>
      <c r="BO19" s="23">
        <f>IFERROR(BO18*(D19/D18),0)</f>
        <v>5583.265247739062</v>
      </c>
      <c r="BP19" s="23">
        <f>IFERROR(BP18*(E19/E18),0)</f>
        <v>2908.9281187748516</v>
      </c>
      <c r="BQ19" s="23">
        <f>IFERROR(BQ18*(F19/F18),0)</f>
        <v>6462.2543108911887</v>
      </c>
      <c r="BR19" s="23">
        <f>IFERROR(BR18*(G19/G18),0)</f>
        <v>3377.8342285384042</v>
      </c>
      <c r="BS19" s="23">
        <f>IFERROR(BS18*(H19/H18),0)</f>
        <v>4433.3809433568968</v>
      </c>
      <c r="BT19" s="23">
        <f>IFERROR(BT18*(I19/I18),0)</f>
        <v>3081.8727466935638</v>
      </c>
      <c r="BU19" s="23">
        <f>IFERROR(BU18*(J19/J18),0)</f>
        <v>4107.6357427568191</v>
      </c>
      <c r="BV19" s="23">
        <f>IFERROR(BV18*(K19/K18),0)</f>
        <v>1863.7153606190718</v>
      </c>
      <c r="BW19" s="23">
        <f>IFERROR(BW18*(L19/L18),0)</f>
        <v>2868.3452695530227</v>
      </c>
      <c r="BX19" s="23">
        <f>IFERROR(BX18*(M19/M18),0)</f>
        <v>217.19669889878728</v>
      </c>
      <c r="BY19" s="23">
        <f>IFERROR(BY18*(N19/N18),0)</f>
        <v>636.28628921851168</v>
      </c>
      <c r="BZ19" s="23">
        <f>IFERROR(BZ18*(O19/O18),0)</f>
        <v>0</v>
      </c>
      <c r="CA19" s="23">
        <f>IFERROR(CA18*(P19/P18),0)</f>
        <v>0</v>
      </c>
    </row>
    <row r="20" spans="1:79" x14ac:dyDescent="0.25">
      <c r="A20" s="10">
        <v>44707</v>
      </c>
      <c r="B20" s="8">
        <v>84.25</v>
      </c>
      <c r="C20" s="8">
        <v>22.170000076293949</v>
      </c>
      <c r="D20" s="8">
        <v>17.1551628112793</v>
      </c>
      <c r="E20" s="8">
        <v>11.85999965667725</v>
      </c>
      <c r="F20" s="8">
        <v>48.180000305175781</v>
      </c>
      <c r="G20" s="8">
        <v>9.0799999237060547</v>
      </c>
      <c r="H20" s="8">
        <v>5.2800002098083496</v>
      </c>
      <c r="I20" s="8">
        <v>18.85000038146973</v>
      </c>
      <c r="J20" s="8">
        <v>24.95000076293945</v>
      </c>
      <c r="K20" s="8">
        <v>18.059999465942379</v>
      </c>
      <c r="L20" s="8">
        <v>22.75</v>
      </c>
      <c r="M20" s="8">
        <v>4.070000171661377</v>
      </c>
      <c r="N20" s="8">
        <v>107.9300003051758</v>
      </c>
      <c r="O20" s="8"/>
      <c r="P20" s="8"/>
      <c r="Q20" s="8">
        <f t="shared" si="59"/>
        <v>101.60395786351187</v>
      </c>
      <c r="R20" s="8">
        <f t="shared" si="59"/>
        <v>107.28076161771037</v>
      </c>
      <c r="S20">
        <f t="shared" si="8"/>
        <v>106.25028499199665</v>
      </c>
      <c r="T20">
        <f t="shared" si="9"/>
        <v>101.36752008564484</v>
      </c>
      <c r="U20">
        <f t="shared" si="10"/>
        <v>109.82448479194855</v>
      </c>
      <c r="V20">
        <f t="shared" si="11"/>
        <v>101.45251527610471</v>
      </c>
      <c r="W20">
        <f t="shared" si="12"/>
        <v>110.92436882190373</v>
      </c>
      <c r="X20">
        <f t="shared" si="13"/>
        <v>93.986518126787658</v>
      </c>
      <c r="Y20">
        <f t="shared" si="14"/>
        <v>108.10225669590525</v>
      </c>
      <c r="Z20">
        <f t="shared" si="15"/>
        <v>114.44866775382316</v>
      </c>
      <c r="AA20">
        <f t="shared" si="16"/>
        <v>110.7594887340146</v>
      </c>
      <c r="AB20">
        <f t="shared" si="17"/>
        <v>84.791666873627236</v>
      </c>
      <c r="AC20">
        <f t="shared" si="18"/>
        <v>88.47446691957893</v>
      </c>
      <c r="AD20" s="8">
        <f t="shared" si="22"/>
        <v>0</v>
      </c>
      <c r="AE20" s="8">
        <f t="shared" si="23"/>
        <v>0</v>
      </c>
      <c r="AF20" s="6">
        <f t="shared" si="41"/>
        <v>0.21322752048855478</v>
      </c>
      <c r="AG20" s="6">
        <f t="shared" si="42"/>
        <v>9.8050051243655123E-2</v>
      </c>
      <c r="AH20" s="6">
        <f t="shared" si="60"/>
        <v>0.10847571766090733</v>
      </c>
      <c r="AI20" s="6">
        <f t="shared" si="60"/>
        <v>5.7393306955703424E-2</v>
      </c>
      <c r="AJ20" s="6">
        <f t="shared" si="60"/>
        <v>0.12726647148917739</v>
      </c>
      <c r="AK20" s="6">
        <f t="shared" si="60"/>
        <v>6.3501710125365526E-2</v>
      </c>
      <c r="AL20" s="6">
        <f t="shared" si="60"/>
        <v>8.6243724358721102E-2</v>
      </c>
      <c r="AM20" s="6">
        <f t="shared" si="60"/>
        <v>5.824002156907724E-2</v>
      </c>
      <c r="AN20" s="6">
        <f t="shared" si="60"/>
        <v>7.9098161495620101E-2</v>
      </c>
      <c r="AO20" s="6">
        <f t="shared" si="60"/>
        <v>3.6283554744052662E-2</v>
      </c>
      <c r="AP20" s="6">
        <f t="shared" si="60"/>
        <v>5.4901660491758243E-2</v>
      </c>
      <c r="AQ20" s="6">
        <f t="shared" si="60"/>
        <v>4.5386092733791005E-3</v>
      </c>
      <c r="AR20" s="6">
        <f t="shared" si="60"/>
        <v>1.2779490104028103E-2</v>
      </c>
      <c r="AS20" s="6">
        <f t="shared" si="60"/>
        <v>0</v>
      </c>
      <c r="AT20" s="6">
        <f t="shared" si="60"/>
        <v>0</v>
      </c>
      <c r="AU20" s="8">
        <f t="shared" si="43"/>
        <v>22.388458377393437</v>
      </c>
      <c r="AV20" s="8">
        <f t="shared" si="44"/>
        <v>10.295057064586068</v>
      </c>
      <c r="AW20" s="8">
        <f t="shared" si="45"/>
        <v>11.389730951448474</v>
      </c>
      <c r="AX20" s="8">
        <f t="shared" si="46"/>
        <v>6.0261811466672395</v>
      </c>
      <c r="AY20" s="8">
        <f t="shared" si="47"/>
        <v>13.362722097245021</v>
      </c>
      <c r="AZ20" s="8">
        <f t="shared" si="48"/>
        <v>6.6675511246277468</v>
      </c>
      <c r="BA20" s="8">
        <f t="shared" si="49"/>
        <v>9.0554166211404272</v>
      </c>
      <c r="BB20" s="8">
        <f t="shared" si="50"/>
        <v>6.1150844685068231</v>
      </c>
      <c r="BC20" s="8">
        <f t="shared" si="51"/>
        <v>8.3051469731276502</v>
      </c>
      <c r="BD20" s="8">
        <f t="shared" si="52"/>
        <v>3.8096998610209982</v>
      </c>
      <c r="BE20" s="8">
        <f t="shared" si="53"/>
        <v>5.7645633075562204</v>
      </c>
      <c r="BF20" s="8">
        <f t="shared" si="54"/>
        <v>0.47654479391535209</v>
      </c>
      <c r="BG20" s="8">
        <f t="shared" si="55"/>
        <v>1.3418206131309487</v>
      </c>
      <c r="BH20" s="8">
        <v>0</v>
      </c>
      <c r="BI20" s="8">
        <f t="shared" si="57"/>
        <v>0</v>
      </c>
      <c r="BJ20" s="35">
        <f t="shared" si="40"/>
        <v>104.99797740036639</v>
      </c>
      <c r="BK20" s="35">
        <v>104.99797588343</v>
      </c>
      <c r="BL20" s="23">
        <f t="shared" si="58"/>
        <v>52498.98870018321</v>
      </c>
      <c r="BM20" s="23">
        <f>IFERROR(BM19*(B20/B19),0)</f>
        <v>11194.229188696718</v>
      </c>
      <c r="BN20" s="23">
        <f>IFERROR(BN19*(C20/C19),0)</f>
        <v>5147.5285322930349</v>
      </c>
      <c r="BO20" s="23">
        <f>IFERROR(BO19*(D20/D19),0)</f>
        <v>5694.8654757242366</v>
      </c>
      <c r="BP20" s="23">
        <f>IFERROR(BP19*(E20/E19),0)</f>
        <v>3013.0905733336199</v>
      </c>
      <c r="BQ20" s="23">
        <f>IFERROR(BQ19*(F20/F19),0)</f>
        <v>6681.3610486225089</v>
      </c>
      <c r="BR20" s="23">
        <f>IFERROR(BR19*(G20/G19),0)</f>
        <v>3333.7755623138733</v>
      </c>
      <c r="BS20" s="23">
        <f>IFERROR(BS19*(H20/H19),0)</f>
        <v>4527.7083105702168</v>
      </c>
      <c r="BT20" s="23">
        <f>IFERROR(BT19*(I20/I19),0)</f>
        <v>3057.542234253413</v>
      </c>
      <c r="BU20" s="23">
        <f>IFERROR(BU19*(J20/J19),0)</f>
        <v>4152.5734865638215</v>
      </c>
      <c r="BV20" s="23">
        <f>IFERROR(BV19*(K20/K19),0)</f>
        <v>1904.8499305104995</v>
      </c>
      <c r="BW20" s="23">
        <f>IFERROR(BW19*(L20/L19),0)</f>
        <v>2882.2816537781077</v>
      </c>
      <c r="BX20" s="23">
        <f>IFERROR(BX19*(M20/M19),0)</f>
        <v>238.27239695767597</v>
      </c>
      <c r="BY20" s="23">
        <f>IFERROR(BY19*(N20/N19),0)</f>
        <v>670.91030656547446</v>
      </c>
      <c r="BZ20" s="23">
        <f>IFERROR(BZ19*(O20/O19),0)</f>
        <v>0</v>
      </c>
      <c r="CA20" s="23">
        <f>IFERROR(CA19*(P20/P19),0)</f>
        <v>0</v>
      </c>
    </row>
    <row r="21" spans="1:79" s="14" customFormat="1" x14ac:dyDescent="0.25">
      <c r="A21" s="13">
        <v>44708</v>
      </c>
      <c r="B21" s="14">
        <v>85.720001220703125</v>
      </c>
      <c r="C21" s="14">
        <v>22.20000076293945</v>
      </c>
      <c r="D21" s="14">
        <v>17.8967399597168</v>
      </c>
      <c r="E21" s="14">
        <v>12.22999954223633</v>
      </c>
      <c r="F21" s="14">
        <v>48.959999084472663</v>
      </c>
      <c r="G21" s="14">
        <v>9.1499996185302734</v>
      </c>
      <c r="H21" s="14">
        <v>5.3299999237060547</v>
      </c>
      <c r="I21" s="14">
        <v>19.20999908447266</v>
      </c>
      <c r="J21" s="16">
        <v>25.20000076293945</v>
      </c>
      <c r="K21" s="14">
        <v>17.25</v>
      </c>
      <c r="L21" s="14">
        <v>22.530000686645511</v>
      </c>
      <c r="M21" s="14">
        <v>4</v>
      </c>
      <c r="N21" s="16">
        <v>110.01999664306641</v>
      </c>
      <c r="O21" s="14">
        <v>1</v>
      </c>
      <c r="Q21" s="14">
        <f t="shared" si="59"/>
        <v>103.3767524283502</v>
      </c>
      <c r="R21" s="14">
        <f t="shared" si="59"/>
        <v>107.4259351179949</v>
      </c>
      <c r="S21" s="14">
        <f t="shared" si="8"/>
        <v>110.84323372887668</v>
      </c>
      <c r="T21" s="14">
        <f t="shared" si="9"/>
        <v>104.5299123214642</v>
      </c>
      <c r="U21" s="14">
        <f t="shared" si="10"/>
        <v>111.60246244931744</v>
      </c>
      <c r="V21" s="14">
        <f t="shared" si="11"/>
        <v>102.23463478801524</v>
      </c>
      <c r="W21" s="14">
        <f t="shared" si="12"/>
        <v>111.97478292890999</v>
      </c>
      <c r="X21" s="14">
        <f t="shared" si="13"/>
        <v>95.781479609051928</v>
      </c>
      <c r="Y21" s="14">
        <f t="shared" si="14"/>
        <v>109.18544560763144</v>
      </c>
      <c r="Z21" s="14">
        <f t="shared" si="15"/>
        <v>109.31559120344818</v>
      </c>
      <c r="AA21" s="14">
        <f t="shared" si="16"/>
        <v>109.6884113068068</v>
      </c>
      <c r="AB21" s="14">
        <f t="shared" si="17"/>
        <v>83.333330021964315</v>
      </c>
      <c r="AC21" s="14">
        <f t="shared" si="18"/>
        <v>90.187719132456735</v>
      </c>
      <c r="AD21" s="14">
        <f>IFERROR(O21/O$21*100,0)</f>
        <v>100</v>
      </c>
      <c r="AE21" s="14">
        <f t="shared" si="23"/>
        <v>0</v>
      </c>
      <c r="AF21" s="15">
        <f t="shared" ref="AF21:AF24" si="61">AU21/$BJ21</f>
        <v>0.21425362507664492</v>
      </c>
      <c r="AG21" s="15">
        <f t="shared" ref="AG21:AG24" si="62">AV21/$BJ21</f>
        <v>9.6963388206339027E-2</v>
      </c>
      <c r="AH21" s="15">
        <f t="shared" ref="AH21:AH24" si="63">AW21/$BJ21</f>
        <v>0.11175945589763249</v>
      </c>
      <c r="AI21" s="15">
        <f t="shared" ref="AI21:AI24" si="64">AX21/$BJ21</f>
        <v>5.8448810398827822E-2</v>
      </c>
      <c r="AJ21" s="15">
        <f t="shared" ref="AJ21:AJ24" si="65">AY21/$BJ21</f>
        <v>0.12772069374965958</v>
      </c>
      <c r="AK21" s="15">
        <f t="shared" ref="AK21:AK24" si="66">AZ21/$BJ21</f>
        <v>6.3196542012734405E-2</v>
      </c>
      <c r="AL21" s="15">
        <f t="shared" ref="AL21:AL24" si="67">BA21/$BJ21</f>
        <v>8.5979205736277028E-2</v>
      </c>
      <c r="AM21" s="15">
        <f t="shared" ref="AM21:AM24" si="68">BB21/$BJ21</f>
        <v>5.861518917087382E-2</v>
      </c>
      <c r="AN21" s="15">
        <f t="shared" ref="AN21:AN24" si="69">BC21/$BJ21</f>
        <v>0</v>
      </c>
      <c r="AO21" s="15">
        <f t="shared" ref="AO21:AO24" si="70">BD21/$BJ21</f>
        <v>3.4225819691282307E-2</v>
      </c>
      <c r="AP21" s="15">
        <f t="shared" ref="AP21:AP24" si="71">BE21/$BJ21</f>
        <v>5.3695506918684327E-2</v>
      </c>
      <c r="AQ21" s="15">
        <f t="shared" ref="AQ21:AQ24" si="72">BF21/$BJ21</f>
        <v>4.4051532632467917E-3</v>
      </c>
      <c r="AR21" s="15">
        <f t="shared" ref="AR21:AS24" si="73">BG21/$BJ21</f>
        <v>0</v>
      </c>
      <c r="AS21" s="15">
        <f t="shared" ref="AS21:AS24" si="74">BH21/$BJ21</f>
        <v>9.0736609877797539E-2</v>
      </c>
      <c r="AT21" s="15">
        <f t="shared" ref="AT21:AT24" si="75">BI21/$BJ21</f>
        <v>0</v>
      </c>
      <c r="AU21" s="14">
        <f t="shared" si="43"/>
        <v>22.779094117980133</v>
      </c>
      <c r="AV21" s="14">
        <f t="shared" si="44"/>
        <v>10.308988448434933</v>
      </c>
      <c r="AW21" s="14">
        <f t="shared" si="45"/>
        <v>11.882082105055254</v>
      </c>
      <c r="AX21" s="14">
        <f t="shared" si="46"/>
        <v>6.2141816862262633</v>
      </c>
      <c r="AY21" s="14">
        <f t="shared" si="47"/>
        <v>13.579054742697805</v>
      </c>
      <c r="AZ21" s="14">
        <f t="shared" si="48"/>
        <v>6.7189527268161227</v>
      </c>
      <c r="BA21" s="14">
        <f t="shared" si="49"/>
        <v>9.1411681783923502</v>
      </c>
      <c r="BB21" s="14">
        <f t="shared" si="50"/>
        <v>6.2318708044678512</v>
      </c>
      <c r="BC21" s="16">
        <v>0</v>
      </c>
      <c r="BD21" s="14">
        <f t="shared" si="52"/>
        <v>3.6388330313376929</v>
      </c>
      <c r="BE21" s="14">
        <f t="shared" si="53"/>
        <v>5.7088182539539849</v>
      </c>
      <c r="BF21" s="8">
        <f t="shared" si="54"/>
        <v>0.46834867205504432</v>
      </c>
      <c r="BG21" s="16">
        <v>0</v>
      </c>
      <c r="BH21" s="16">
        <f>BG20+BC20</f>
        <v>9.6469675862585991</v>
      </c>
      <c r="BI21" s="14">
        <f t="shared" si="57"/>
        <v>0</v>
      </c>
      <c r="BJ21" s="35">
        <f t="shared" si="40"/>
        <v>106.31836035367603</v>
      </c>
      <c r="BK21" s="35">
        <v>106.318586677019</v>
      </c>
      <c r="BL21" s="14">
        <f t="shared" ref="BL21:BL46" si="76">SUM(BM21:CA21)</f>
        <v>53213.780882990875</v>
      </c>
      <c r="BM21" s="14">
        <f>IFERROR(BM20*(B21/B20),0)</f>
        <v>11389.547058990069</v>
      </c>
      <c r="BN21" s="14">
        <f>IFERROR(BN20*(C21/C20),0)</f>
        <v>5154.4942242174666</v>
      </c>
      <c r="BO21" s="14">
        <f>IFERROR(BO20*(D21/D20),0)</f>
        <v>5941.0410525276266</v>
      </c>
      <c r="BP21" s="14">
        <f>IFERROR(BP20*(E21/E20),0)</f>
        <v>3107.090843113132</v>
      </c>
      <c r="BQ21" s="14">
        <f>IFERROR(BQ20*(F21/F20),0)</f>
        <v>6789.5273713489005</v>
      </c>
      <c r="BR21" s="14">
        <f>IFERROR(BR20*(G21/G20),0)</f>
        <v>3359.4763634080614</v>
      </c>
      <c r="BS21" s="14">
        <f>IFERROR(BS20*(H21/H20),0)</f>
        <v>4570.5840891961789</v>
      </c>
      <c r="BT21" s="14">
        <f>IFERROR(BT20*(I21/I20),0)</f>
        <v>3115.9354022339271</v>
      </c>
      <c r="BU21" s="14">
        <f>IFERROR(BU20*(J21/J20),0)</f>
        <v>4194.1824380626531</v>
      </c>
      <c r="BV21" s="14">
        <f>IFERROR(BV20*(K21/K20),0)</f>
        <v>1819.4165156688468</v>
      </c>
      <c r="BW21" s="14">
        <f>IFERROR(BW20*(L21/L20),0)</f>
        <v>2854.4091269769901</v>
      </c>
      <c r="BX21" s="14">
        <f>IFERROR(BX20*(M21/M20),0)</f>
        <v>234.17433602752209</v>
      </c>
      <c r="BY21" s="14">
        <f>IFERROR(BY20*(N21/N20),0)</f>
        <v>683.90206121951076</v>
      </c>
      <c r="BZ21" s="14">
        <f>IFERROR(BZ20*(O21/O20),0)</f>
        <v>0</v>
      </c>
      <c r="CA21" s="14">
        <f>IFERROR(CA20*(P21/P20),0)</f>
        <v>0</v>
      </c>
    </row>
    <row r="22" spans="1:79" x14ac:dyDescent="0.25">
      <c r="A22" s="10">
        <v>44711</v>
      </c>
      <c r="B22" s="8">
        <v>86.650001525878906</v>
      </c>
      <c r="C22" s="8">
        <v>22.129999160766602</v>
      </c>
      <c r="D22" s="8">
        <v>17.461679458618161</v>
      </c>
      <c r="E22" s="8">
        <v>11.64000034332275</v>
      </c>
      <c r="F22" s="8">
        <v>49.310001373291023</v>
      </c>
      <c r="G22" s="8">
        <v>9.4099998474121094</v>
      </c>
      <c r="H22" s="8">
        <v>5.2800002098083496</v>
      </c>
      <c r="I22" s="8">
        <v>19.219999313354489</v>
      </c>
      <c r="J22" s="8">
        <v>24.89999961853027</v>
      </c>
      <c r="K22" s="8">
        <v>16.54000091552734</v>
      </c>
      <c r="L22" s="8">
        <v>22.420000076293949</v>
      </c>
      <c r="M22" s="8">
        <v>3.839999914169312</v>
      </c>
      <c r="N22" s="8">
        <v>109.90000152587891</v>
      </c>
      <c r="O22" s="8">
        <v>1</v>
      </c>
      <c r="P22" s="8"/>
      <c r="Q22" s="8">
        <f t="shared" si="59"/>
        <v>104.4983157733963</v>
      </c>
      <c r="R22" s="8">
        <f t="shared" si="59"/>
        <v>107.08719695066429</v>
      </c>
      <c r="S22">
        <f t="shared" si="8"/>
        <v>108.1486919901006</v>
      </c>
      <c r="T22">
        <f t="shared" si="9"/>
        <v>99.487184043414459</v>
      </c>
      <c r="U22">
        <f t="shared" si="10"/>
        <v>112.4002794024516</v>
      </c>
      <c r="V22">
        <f t="shared" si="11"/>
        <v>105.13966534022465</v>
      </c>
      <c r="W22">
        <f t="shared" si="12"/>
        <v>110.92436882190373</v>
      </c>
      <c r="X22">
        <f t="shared" si="13"/>
        <v>95.831340971070674</v>
      </c>
      <c r="Y22">
        <f t="shared" si="14"/>
        <v>107.88561395511466</v>
      </c>
      <c r="Z22">
        <f t="shared" si="15"/>
        <v>104.81623064269247</v>
      </c>
      <c r="AA22">
        <f t="shared" si="16"/>
        <v>109.15286795019279</v>
      </c>
      <c r="AB22">
        <f t="shared" si="17"/>
        <v>79.999995032946487</v>
      </c>
      <c r="AC22">
        <f t="shared" si="18"/>
        <v>90.089354414620189</v>
      </c>
      <c r="AD22" s="8">
        <f t="shared" ref="AD22:AD26" si="77">IFERROR(O22/O$21*100,0)</f>
        <v>100</v>
      </c>
      <c r="AE22" s="8">
        <f t="shared" si="23"/>
        <v>0</v>
      </c>
      <c r="AF22" s="6">
        <f t="shared" si="61"/>
        <v>0.21732399623669132</v>
      </c>
      <c r="AG22" s="6">
        <f t="shared" si="62"/>
        <v>9.6990520129924901E-2</v>
      </c>
      <c r="AH22" s="6">
        <f t="shared" si="63"/>
        <v>0.10941817330824932</v>
      </c>
      <c r="AI22" s="6">
        <f t="shared" si="64"/>
        <v>5.5820706172332056E-2</v>
      </c>
      <c r="AJ22" s="6">
        <f t="shared" si="65"/>
        <v>0.12907673756502283</v>
      </c>
      <c r="AK22" s="6">
        <f t="shared" si="66"/>
        <v>6.5216119409458845E-2</v>
      </c>
      <c r="AL22" s="6">
        <f t="shared" si="67"/>
        <v>8.5465977346173991E-2</v>
      </c>
      <c r="AM22" s="6">
        <f t="shared" si="68"/>
        <v>5.8847672704082039E-2</v>
      </c>
      <c r="AN22" s="6">
        <f t="shared" si="69"/>
        <v>0</v>
      </c>
      <c r="AO22" s="6">
        <f t="shared" si="70"/>
        <v>3.2930125469270682E-2</v>
      </c>
      <c r="AP22" s="6">
        <f t="shared" si="71"/>
        <v>5.3617362787640746E-2</v>
      </c>
      <c r="AQ22" s="6">
        <f t="shared" si="72"/>
        <v>4.2435111121793909E-3</v>
      </c>
      <c r="AR22" s="6">
        <f t="shared" si="73"/>
        <v>0</v>
      </c>
      <c r="AS22" s="6">
        <f t="shared" si="74"/>
        <v>9.1049097758973935E-2</v>
      </c>
      <c r="AT22" s="6">
        <f t="shared" si="75"/>
        <v>0</v>
      </c>
      <c r="AU22" s="8">
        <f t="shared" si="43"/>
        <v>23.026230890958072</v>
      </c>
      <c r="AV22" s="8">
        <f t="shared" si="44"/>
        <v>10.27648188612091</v>
      </c>
      <c r="AW22" s="8">
        <f t="shared" si="45"/>
        <v>11.593234828604</v>
      </c>
      <c r="AX22" s="8">
        <f t="shared" si="46"/>
        <v>5.9143973563810217</v>
      </c>
      <c r="AY22" s="8">
        <f t="shared" si="47"/>
        <v>13.676127870328667</v>
      </c>
      <c r="AZ22" s="8">
        <f t="shared" si="48"/>
        <v>6.909873963936243</v>
      </c>
      <c r="BA22" s="8">
        <f t="shared" si="49"/>
        <v>9.0554166211404272</v>
      </c>
      <c r="BB22" s="8">
        <f t="shared" si="50"/>
        <v>6.2351149552943355</v>
      </c>
      <c r="BC22" s="8">
        <f t="shared" si="51"/>
        <v>0</v>
      </c>
      <c r="BD22" s="8">
        <f t="shared" si="52"/>
        <v>3.4890609663638585</v>
      </c>
      <c r="BE22" s="8">
        <f t="shared" si="53"/>
        <v>5.6809454855038126</v>
      </c>
      <c r="BF22" s="8">
        <f t="shared" si="54"/>
        <v>0.44961471512317042</v>
      </c>
      <c r="BG22" s="8">
        <f t="shared" si="55"/>
        <v>0</v>
      </c>
      <c r="BH22" s="8">
        <f t="shared" si="56"/>
        <v>9.6469675862585991</v>
      </c>
      <c r="BI22" s="8">
        <f t="shared" si="57"/>
        <v>0</v>
      </c>
      <c r="BJ22" s="35">
        <f t="shared" si="40"/>
        <v>105.95346712601311</v>
      </c>
      <c r="BL22" s="23">
        <f t="shared" si="76"/>
        <v>52980.657427869221</v>
      </c>
      <c r="BM22" s="23">
        <f>IFERROR(BM21*(B22/B21),0)</f>
        <v>11513.115445479038</v>
      </c>
      <c r="BN22" s="23">
        <f>IFERROR(BN21*(C22/C21),0)</f>
        <v>5138.2409430604557</v>
      </c>
      <c r="BO22" s="23">
        <f>IFERROR(BO21*(D22/D21),0)</f>
        <v>5796.6174143019998</v>
      </c>
      <c r="BP22" s="23">
        <f>IFERROR(BP21*(E22/E21),0)</f>
        <v>2957.1986781905111</v>
      </c>
      <c r="BQ22" s="23">
        <f>IFERROR(BQ21*(F22/F21),0)</f>
        <v>6838.0639351643331</v>
      </c>
      <c r="BR22" s="23">
        <f>IFERROR(BR21*(G22/G21),0)</f>
        <v>3454.9369819681215</v>
      </c>
      <c r="BS22" s="23">
        <f>IFERROR(BS21*(H22/H21),0)</f>
        <v>4527.7083105702177</v>
      </c>
      <c r="BT22" s="23">
        <f>IFERROR(BT21*(I22/I21),0)</f>
        <v>3117.5574776471694</v>
      </c>
      <c r="BU22" s="23">
        <f>IFERROR(BU21*(J22/J21),0)</f>
        <v>4144.2515057933906</v>
      </c>
      <c r="BV22" s="23">
        <f>IFERROR(BV21*(K22/K21),0)</f>
        <v>1744.5304831819299</v>
      </c>
      <c r="BW22" s="23">
        <f>IFERROR(BW21*(L22/L21),0)</f>
        <v>2840.4727427519042</v>
      </c>
      <c r="BX22" s="23">
        <f>IFERROR(BX21*(M22/M21),0)</f>
        <v>224.80735756158512</v>
      </c>
      <c r="BY22" s="23">
        <f>IFERROR(BY21*(N22/N21),0)</f>
        <v>683.15615219856204</v>
      </c>
      <c r="BZ22" s="23">
        <f>IFERROR(BZ21*(O22/O21),0)</f>
        <v>0</v>
      </c>
      <c r="CA22" s="23">
        <f>IFERROR(CA21*(P22/P21),0)</f>
        <v>0</v>
      </c>
    </row>
    <row r="23" spans="1:79" s="14" customFormat="1" x14ac:dyDescent="0.25">
      <c r="A23" s="13">
        <v>44712</v>
      </c>
      <c r="B23" s="14">
        <v>86.209999084472656</v>
      </c>
      <c r="C23" s="14">
        <v>22.270000457763668</v>
      </c>
      <c r="D23" s="14">
        <v>17.6693229675293</v>
      </c>
      <c r="E23" s="14">
        <v>11.52999973297119</v>
      </c>
      <c r="F23" s="14">
        <v>48.75</v>
      </c>
      <c r="G23" s="14">
        <v>9.6000003814697266</v>
      </c>
      <c r="H23" s="14">
        <v>5.1399998664855957</v>
      </c>
      <c r="I23" s="14">
        <v>19.309999465942379</v>
      </c>
      <c r="K23" s="14">
        <v>16.180000305175781</v>
      </c>
      <c r="L23" s="14">
        <v>23.10000038146973</v>
      </c>
      <c r="M23" s="14">
        <v>3.720000028610229</v>
      </c>
      <c r="O23" s="14">
        <v>1</v>
      </c>
      <c r="P23" s="14">
        <v>36.3485107421875</v>
      </c>
      <c r="Q23" s="14">
        <f t="shared" si="59"/>
        <v>103.96768088299295</v>
      </c>
      <c r="R23" s="14">
        <f t="shared" si="59"/>
        <v>107.76466405565419</v>
      </c>
      <c r="S23" s="14">
        <f t="shared" si="8"/>
        <v>109.4347294495668</v>
      </c>
      <c r="T23" s="14">
        <f t="shared" si="9"/>
        <v>98.54700787123663</v>
      </c>
      <c r="U23" s="14">
        <f t="shared" si="10"/>
        <v>111.12377749471163</v>
      </c>
      <c r="V23" s="14">
        <f t="shared" si="11"/>
        <v>107.26257638052353</v>
      </c>
      <c r="W23" s="14">
        <f t="shared" si="12"/>
        <v>107.98318528007771</v>
      </c>
      <c r="X23" s="14">
        <f t="shared" si="13"/>
        <v>96.280083719157332</v>
      </c>
      <c r="Y23" s="14">
        <f t="shared" si="14"/>
        <v>0</v>
      </c>
      <c r="Z23" s="14">
        <f t="shared" si="15"/>
        <v>102.53485791491377</v>
      </c>
      <c r="AA23" s="14">
        <f t="shared" si="16"/>
        <v>112.46348272558811</v>
      </c>
      <c r="AB23" s="14">
        <f t="shared" si="17"/>
        <v>77.499997516473229</v>
      </c>
      <c r="AC23" s="14">
        <f t="shared" si="18"/>
        <v>0</v>
      </c>
      <c r="AD23" s="14">
        <f t="shared" si="77"/>
        <v>100</v>
      </c>
      <c r="AE23" s="14">
        <f>IFERROR(P23/P$23*100,0)</f>
        <v>100</v>
      </c>
      <c r="AF23" s="15">
        <f t="shared" si="61"/>
        <v>0.21645402839731562</v>
      </c>
      <c r="AG23" s="15">
        <f t="shared" si="62"/>
        <v>9.7709556368284614E-2</v>
      </c>
      <c r="AH23" s="15">
        <f t="shared" si="63"/>
        <v>0.11083891915746914</v>
      </c>
      <c r="AI23" s="15">
        <f t="shared" si="64"/>
        <v>5.5352922443353117E-2</v>
      </c>
      <c r="AJ23" s="15">
        <f t="shared" si="65"/>
        <v>0.12774870608842773</v>
      </c>
      <c r="AK23" s="15">
        <f t="shared" si="66"/>
        <v>6.6604797419293482E-2</v>
      </c>
      <c r="AL23" s="15">
        <f t="shared" si="67"/>
        <v>8.3289711144687292E-2</v>
      </c>
      <c r="AM23" s="15">
        <f t="shared" si="68"/>
        <v>5.9187106734324556E-2</v>
      </c>
      <c r="AN23" s="15">
        <f t="shared" si="69"/>
        <v>0</v>
      </c>
      <c r="AO23" s="15">
        <f t="shared" si="70"/>
        <v>3.2248187205179316E-2</v>
      </c>
      <c r="AP23" s="15">
        <f t="shared" si="71"/>
        <v>5.5303262329335925E-2</v>
      </c>
      <c r="AQ23" s="15">
        <f t="shared" si="72"/>
        <v>4.1153426107362282E-3</v>
      </c>
      <c r="AR23" s="15">
        <f t="shared" si="73"/>
        <v>0</v>
      </c>
      <c r="AS23" s="15">
        <f t="shared" si="73"/>
        <v>4.1093444002015873E-2</v>
      </c>
      <c r="AT23" s="15">
        <v>0.05</v>
      </c>
      <c r="AU23" s="14">
        <f t="shared" ref="AU23:BG23" si="78">IFERROR(AU22*(Q23/Q22),0)</f>
        <v>22.909305355701392</v>
      </c>
      <c r="AV23" s="14">
        <f t="shared" si="78"/>
        <v>10.341494125035698</v>
      </c>
      <c r="AW23" s="14">
        <f t="shared" si="78"/>
        <v>11.731094417949175</v>
      </c>
      <c r="AX23" s="14">
        <f t="shared" si="78"/>
        <v>5.8585049766667217</v>
      </c>
      <c r="AY23" s="14">
        <f t="shared" si="78"/>
        <v>13.520811500923008</v>
      </c>
      <c r="AZ23" s="14">
        <f t="shared" si="78"/>
        <v>7.0493935988679883</v>
      </c>
      <c r="BA23" s="14">
        <f t="shared" si="78"/>
        <v>8.8153102981264269</v>
      </c>
      <c r="BB23" s="14">
        <f t="shared" si="78"/>
        <v>6.2643116939742169</v>
      </c>
      <c r="BC23" s="14">
        <f t="shared" si="78"/>
        <v>0</v>
      </c>
      <c r="BD23" s="14">
        <f t="shared" si="78"/>
        <v>3.4131199743494252</v>
      </c>
      <c r="BE23" s="14">
        <f t="shared" si="78"/>
        <v>5.8532489935628611</v>
      </c>
      <c r="BF23" s="8">
        <f t="shared" si="78"/>
        <v>0.43556426836108192</v>
      </c>
      <c r="BG23" s="14">
        <f t="shared" si="78"/>
        <v>0</v>
      </c>
      <c r="BH23" s="8">
        <f>BH22-BI23</f>
        <v>4.3492942299579429</v>
      </c>
      <c r="BI23" s="14">
        <f>BJ22*AT23</f>
        <v>5.2976733563006562</v>
      </c>
      <c r="BJ23" s="35">
        <f t="shared" si="40"/>
        <v>105.8391267897766</v>
      </c>
      <c r="BK23" s="35">
        <v>105.94008669307</v>
      </c>
      <c r="BL23" s="14">
        <f t="shared" si="76"/>
        <v>48096.079601758996</v>
      </c>
      <c r="BM23" s="14">
        <f>IFERROR(BM22*(B23/B22),0)</f>
        <v>11454.652677850698</v>
      </c>
      <c r="BN23" s="14">
        <f>IFERROR(BN22*(C23/C22),0)</f>
        <v>5170.7470625178494</v>
      </c>
      <c r="BO23" s="14">
        <f>IFERROR(BO22*(D23/D22),0)</f>
        <v>5865.5472089745872</v>
      </c>
      <c r="BP23" s="14">
        <f>IFERROR(BP22*(E23/E22),0)</f>
        <v>2929.2524883333617</v>
      </c>
      <c r="BQ23" s="14">
        <f>IFERROR(BQ22*(F23/F22),0)</f>
        <v>6760.405750461503</v>
      </c>
      <c r="BR23" s="14">
        <f>IFERROR(BR22*(G23/G22),0)</f>
        <v>3524.6967994339939</v>
      </c>
      <c r="BS23" s="14">
        <f>IFERROR(BS22*(H23/H22),0)</f>
        <v>4407.6551490632173</v>
      </c>
      <c r="BT23" s="14">
        <f>IFERROR(BT22*(I23/I22),0)</f>
        <v>3132.1558469871106</v>
      </c>
      <c r="BU23" s="14">
        <f>IFERROR(BU22*(J23/J22),0)</f>
        <v>0</v>
      </c>
      <c r="BV23" s="14">
        <f>IFERROR(BV22*(K23/K22),0)</f>
        <v>1706.5599871747129</v>
      </c>
      <c r="BW23" s="14">
        <f>IFERROR(BW22*(L23/L22),0)</f>
        <v>2926.6244967814282</v>
      </c>
      <c r="BX23" s="14">
        <f>IFERROR(BX22*(M23/M22),0)</f>
        <v>217.78213418054091</v>
      </c>
      <c r="BY23" s="14">
        <f>IFERROR(BY22*(N23/N22),0)</f>
        <v>0</v>
      </c>
      <c r="BZ23" s="14">
        <f>IFERROR(BZ22*(O23/O22),0)</f>
        <v>0</v>
      </c>
      <c r="CA23" s="14">
        <f>IFERROR(CA22*(P23/P22),0)</f>
        <v>0</v>
      </c>
    </row>
    <row r="24" spans="1:79" x14ac:dyDescent="0.25">
      <c r="A24" s="10">
        <v>44713</v>
      </c>
      <c r="B24" s="8">
        <v>88.239997863769531</v>
      </c>
      <c r="C24" s="8">
        <v>22.690000534057621</v>
      </c>
      <c r="D24" s="8">
        <v>17.857187271118161</v>
      </c>
      <c r="E24" s="8">
        <v>11.35999965667725</v>
      </c>
      <c r="F24" s="8">
        <v>48.770000457763672</v>
      </c>
      <c r="G24" s="8">
        <v>9.75</v>
      </c>
      <c r="H24" s="8">
        <v>5.130000114440918</v>
      </c>
      <c r="I24" s="8">
        <v>18.659999847412109</v>
      </c>
      <c r="J24" s="8"/>
      <c r="K24" s="8">
        <v>16.45000076293945</v>
      </c>
      <c r="L24" s="8">
        <v>23.469999313354489</v>
      </c>
      <c r="M24" s="8">
        <v>3.7100000381469731</v>
      </c>
      <c r="N24" s="8"/>
      <c r="O24" s="8">
        <v>1</v>
      </c>
      <c r="P24" s="8">
        <v>36.417991638183587</v>
      </c>
      <c r="Q24" s="8">
        <f t="shared" si="59"/>
        <v>106.41582225313728</v>
      </c>
      <c r="R24" s="8">
        <f t="shared" si="59"/>
        <v>109.7970469112813</v>
      </c>
      <c r="S24">
        <f t="shared" si="8"/>
        <v>110.59826464976994</v>
      </c>
      <c r="T24">
        <f t="shared" si="9"/>
        <v>97.094015742473374</v>
      </c>
      <c r="U24">
        <f t="shared" si="10"/>
        <v>111.16936778021567</v>
      </c>
      <c r="V24">
        <f t="shared" si="11"/>
        <v>108.93854980764016</v>
      </c>
      <c r="W24">
        <f t="shared" si="12"/>
        <v>107.77310646571121</v>
      </c>
      <c r="X24">
        <f t="shared" si="13"/>
        <v>93.039171268595524</v>
      </c>
      <c r="Y24">
        <f t="shared" si="14"/>
        <v>0</v>
      </c>
      <c r="Z24">
        <f t="shared" si="15"/>
        <v>104.24588746074781</v>
      </c>
      <c r="AA24">
        <f t="shared" si="16"/>
        <v>114.26484063889303</v>
      </c>
      <c r="AB24">
        <f t="shared" si="17"/>
        <v>77.291664390100465</v>
      </c>
      <c r="AC24">
        <f t="shared" si="18"/>
        <v>0</v>
      </c>
      <c r="AD24" s="8">
        <f t="shared" si="77"/>
        <v>100</v>
      </c>
      <c r="AE24" s="8">
        <f t="shared" ref="AE24:AE26" si="79">IFERROR(P24/P$23*100,0)</f>
        <v>100.19115197453041</v>
      </c>
      <c r="AF24" s="6">
        <f t="shared" si="61"/>
        <v>0.21984724592871266</v>
      </c>
      <c r="AG24" s="6">
        <f t="shared" si="62"/>
        <v>9.8786780046040551E-2</v>
      </c>
      <c r="AH24" s="6">
        <f t="shared" si="63"/>
        <v>0.11115600624052346</v>
      </c>
      <c r="AI24" s="6">
        <f t="shared" si="64"/>
        <v>5.411742006281748E-2</v>
      </c>
      <c r="AJ24" s="6">
        <f t="shared" si="65"/>
        <v>0.12681836738018776</v>
      </c>
      <c r="AK24" s="6">
        <f t="shared" si="66"/>
        <v>6.7125322515174612E-2</v>
      </c>
      <c r="AL24" s="6">
        <f t="shared" si="67"/>
        <v>8.248844775402131E-2</v>
      </c>
      <c r="AM24" s="6">
        <f t="shared" si="68"/>
        <v>5.6754982361101367E-2</v>
      </c>
      <c r="AN24" s="6">
        <f t="shared" si="69"/>
        <v>0</v>
      </c>
      <c r="AO24" s="6">
        <f t="shared" si="70"/>
        <v>3.2534205946176717E-2</v>
      </c>
      <c r="AP24" s="6">
        <f t="shared" si="71"/>
        <v>5.5756993648872072E-2</v>
      </c>
      <c r="AQ24" s="6">
        <f t="shared" si="72"/>
        <v>4.0727192754986905E-3</v>
      </c>
      <c r="AR24" s="6">
        <f t="shared" si="73"/>
        <v>0</v>
      </c>
      <c r="AS24" s="6">
        <f t="shared" si="74"/>
        <v>4.0777448586866744E-2</v>
      </c>
      <c r="AT24" s="6">
        <f t="shared" si="75"/>
        <v>4.9764060254006537E-2</v>
      </c>
      <c r="AU24" s="8">
        <f t="shared" si="43"/>
        <v>23.448753939398095</v>
      </c>
      <c r="AV24" s="8">
        <f t="shared" si="44"/>
        <v>10.536529070353549</v>
      </c>
      <c r="AW24" s="8">
        <f t="shared" si="45"/>
        <v>11.855822110527615</v>
      </c>
      <c r="AX24" s="8">
        <f t="shared" si="46"/>
        <v>5.7721262849002555</v>
      </c>
      <c r="AY24" s="8">
        <f t="shared" si="47"/>
        <v>13.526358627473872</v>
      </c>
      <c r="AZ24" s="8">
        <f t="shared" si="48"/>
        <v>7.1595400893557386</v>
      </c>
      <c r="BA24" s="8">
        <f t="shared" si="49"/>
        <v>8.7981603137941455</v>
      </c>
      <c r="BB24" s="8">
        <f t="shared" si="50"/>
        <v>6.0534468403205706</v>
      </c>
      <c r="BC24" s="8">
        <f t="shared" si="51"/>
        <v>0</v>
      </c>
      <c r="BD24" s="8">
        <f t="shared" si="52"/>
        <v>3.4700757183602504</v>
      </c>
      <c r="BE24" s="8">
        <f t="shared" si="53"/>
        <v>5.9470020602256239</v>
      </c>
      <c r="BF24" s="8">
        <f t="shared" si="54"/>
        <v>0.43439339779757458</v>
      </c>
      <c r="BG24" s="8">
        <f t="shared" si="55"/>
        <v>0</v>
      </c>
      <c r="BH24" s="8">
        <f t="shared" si="56"/>
        <v>4.3492942299579429</v>
      </c>
      <c r="BI24" s="8">
        <f t="shared" si="57"/>
        <v>5.3077999635253965</v>
      </c>
      <c r="BJ24" s="35">
        <f t="shared" si="40"/>
        <v>106.65930264599064</v>
      </c>
      <c r="BK24" s="35">
        <v>106.75983200383961</v>
      </c>
      <c r="BL24" s="23">
        <f t="shared" si="76"/>
        <v>48501.104226253658</v>
      </c>
      <c r="BM24" s="23">
        <f>IFERROR(BM23*(B24/B23),0)</f>
        <v>11724.376969699049</v>
      </c>
      <c r="BN24" s="23">
        <f>IFERROR(BN23*(C24/C23),0)</f>
        <v>5268.2645351767751</v>
      </c>
      <c r="BO24" s="23">
        <f>IFERROR(BO23*(D24/D23),0)</f>
        <v>5927.9110552638076</v>
      </c>
      <c r="BP24" s="23">
        <f>IFERROR(BP23*(E24/E23),0)</f>
        <v>2886.063142450128</v>
      </c>
      <c r="BQ24" s="23">
        <f>IFERROR(BQ23*(F24/F23),0)</f>
        <v>6763.1793137369368</v>
      </c>
      <c r="BR24" s="23">
        <f>IFERROR(BR23*(G24/G23),0)</f>
        <v>3579.770044677869</v>
      </c>
      <c r="BS24" s="23">
        <f>IFERROR(BS23*(H24/H23),0)</f>
        <v>4399.0801568970764</v>
      </c>
      <c r="BT24" s="23">
        <f>IFERROR(BT23*(I24/I23),0)</f>
        <v>3026.7234201602869</v>
      </c>
      <c r="BU24" s="23">
        <f>IFERROR(BU23*(J24/J23),0)</f>
        <v>0</v>
      </c>
      <c r="BV24" s="23">
        <f>IFERROR(BV23*(K24/K23),0)</f>
        <v>1735.0378591801255</v>
      </c>
      <c r="BW24" s="23">
        <f>IFERROR(BW23*(L24/L23),0)</f>
        <v>2973.50103011281</v>
      </c>
      <c r="BX24" s="23">
        <f>IFERROR(BX23*(M24/M23),0)</f>
        <v>217.1966988987873</v>
      </c>
      <c r="BY24" s="23">
        <f>IFERROR(BY23*(N24/N23),0)</f>
        <v>0</v>
      </c>
      <c r="BZ24" s="23">
        <f>IFERROR(BZ23*(O24/O23),0)</f>
        <v>0</v>
      </c>
      <c r="CA24" s="23">
        <f>IFERROR(CA23*(P24/P23),0)</f>
        <v>0</v>
      </c>
    </row>
    <row r="25" spans="1:79" x14ac:dyDescent="0.25">
      <c r="A25" s="10">
        <v>44714</v>
      </c>
      <c r="B25" s="8">
        <v>89.900001525878906</v>
      </c>
      <c r="C25" s="8">
        <v>22.75</v>
      </c>
      <c r="D25" s="8">
        <v>17.698984146118161</v>
      </c>
      <c r="E25" s="8">
        <v>11.47999954223633</v>
      </c>
      <c r="F25" s="8">
        <v>48.560001373291023</v>
      </c>
      <c r="G25" s="8">
        <v>9.3999996185302734</v>
      </c>
      <c r="H25" s="8">
        <v>5.179999828338623</v>
      </c>
      <c r="I25" s="8">
        <v>19.110000610351559</v>
      </c>
      <c r="J25" s="8"/>
      <c r="K25" s="8">
        <v>16.64999961853027</v>
      </c>
      <c r="L25" s="8">
        <v>24.360000610351559</v>
      </c>
      <c r="M25" s="8">
        <v>3.7999999523162842</v>
      </c>
      <c r="N25" s="8"/>
      <c r="O25" s="8">
        <v>1</v>
      </c>
      <c r="P25" s="8">
        <v>36.447772979736328</v>
      </c>
      <c r="Q25" s="8">
        <f t="shared" si="59"/>
        <v>108.41775628445166</v>
      </c>
      <c r="R25" s="8">
        <f t="shared" si="59"/>
        <v>110.08738468217905</v>
      </c>
      <c r="S25">
        <f t="shared" si="8"/>
        <v>109.6184355859022</v>
      </c>
      <c r="T25">
        <f t="shared" si="9"/>
        <v>98.119655806706987</v>
      </c>
      <c r="U25">
        <f t="shared" si="10"/>
        <v>110.6906828256099</v>
      </c>
      <c r="V25">
        <f t="shared" si="11"/>
        <v>105.02793093692911</v>
      </c>
      <c r="W25">
        <f t="shared" si="12"/>
        <v>108.82352057271747</v>
      </c>
      <c r="X25">
        <f t="shared" si="13"/>
        <v>95.282885009028846</v>
      </c>
      <c r="Y25">
        <f t="shared" si="14"/>
        <v>0</v>
      </c>
      <c r="Z25">
        <f t="shared" si="15"/>
        <v>105.51330735285931</v>
      </c>
      <c r="AA25">
        <f t="shared" si="16"/>
        <v>118.59785552364055</v>
      </c>
      <c r="AB25">
        <f t="shared" si="17"/>
        <v>79.166662527455387</v>
      </c>
      <c r="AC25">
        <f t="shared" si="18"/>
        <v>0</v>
      </c>
      <c r="AD25" s="8">
        <f t="shared" si="77"/>
        <v>100</v>
      </c>
      <c r="AE25" s="8">
        <f t="shared" si="79"/>
        <v>100.27308474411201</v>
      </c>
      <c r="AF25" s="6">
        <f t="shared" si="41"/>
        <v>0.22268034094139932</v>
      </c>
      <c r="AG25" s="6">
        <f t="shared" si="42"/>
        <v>9.8471910197468274E-2</v>
      </c>
      <c r="AH25" s="6">
        <f t="shared" si="60"/>
        <v>0.10953044684806158</v>
      </c>
      <c r="AI25" s="6">
        <f t="shared" si="60"/>
        <v>5.4370994243637019E-2</v>
      </c>
      <c r="AJ25" s="6">
        <f t="shared" si="60"/>
        <v>0.12553786155520785</v>
      </c>
      <c r="AK25" s="6">
        <f t="shared" si="60"/>
        <v>6.4339286960186842E-2</v>
      </c>
      <c r="AL25" s="6">
        <f t="shared" si="60"/>
        <v>8.2807970276248061E-2</v>
      </c>
      <c r="AM25" s="6">
        <f t="shared" si="60"/>
        <v>5.7785609179563054E-2</v>
      </c>
      <c r="AN25" s="6">
        <f t="shared" si="60"/>
        <v>0</v>
      </c>
      <c r="AO25" s="6">
        <f t="shared" si="60"/>
        <v>3.2738226937007432E-2</v>
      </c>
      <c r="AP25" s="6">
        <f t="shared" si="60"/>
        <v>5.7534746632785447E-2</v>
      </c>
      <c r="AQ25" s="6">
        <f t="shared" si="60"/>
        <v>4.1472554929863244E-3</v>
      </c>
      <c r="AR25" s="6">
        <f t="shared" si="60"/>
        <v>0</v>
      </c>
      <c r="AS25" s="6">
        <f t="shared" si="60"/>
        <v>4.0540274661077499E-2</v>
      </c>
      <c r="AT25" s="6">
        <f t="shared" si="60"/>
        <v>4.9515076074371348E-2</v>
      </c>
      <c r="AU25" s="8">
        <f t="shared" si="43"/>
        <v>23.889880620649802</v>
      </c>
      <c r="AV25" s="8">
        <f t="shared" si="44"/>
        <v>10.564390952338021</v>
      </c>
      <c r="AW25" s="8">
        <f t="shared" si="45"/>
        <v>11.75078719775817</v>
      </c>
      <c r="AX25" s="8">
        <f t="shared" si="46"/>
        <v>5.8330993935757869</v>
      </c>
      <c r="AY25" s="8">
        <f t="shared" si="47"/>
        <v>13.468115385699083</v>
      </c>
      <c r="AZ25" s="8">
        <f t="shared" si="48"/>
        <v>6.9025306778252462</v>
      </c>
      <c r="BA25" s="8">
        <f t="shared" si="49"/>
        <v>8.8839118710460685</v>
      </c>
      <c r="BB25" s="8">
        <f t="shared" si="50"/>
        <v>6.1994305337199815</v>
      </c>
      <c r="BC25" s="8">
        <f t="shared" si="51"/>
        <v>0</v>
      </c>
      <c r="BD25" s="8">
        <f t="shared" si="52"/>
        <v>3.5122648454300252</v>
      </c>
      <c r="BE25" s="8">
        <f t="shared" si="53"/>
        <v>6.1725171732078996</v>
      </c>
      <c r="BF25" s="8">
        <f t="shared" si="54"/>
        <v>0.44493123286914082</v>
      </c>
      <c r="BG25" s="8">
        <f t="shared" si="55"/>
        <v>0</v>
      </c>
      <c r="BH25" s="8">
        <f t="shared" si="56"/>
        <v>4.3492942299579429</v>
      </c>
      <c r="BI25" s="8">
        <f t="shared" si="57"/>
        <v>5.3121404940295998</v>
      </c>
      <c r="BJ25" s="35">
        <f t="shared" si="40"/>
        <v>107.28329460810676</v>
      </c>
      <c r="BK25" s="35">
        <v>107.3836479175993</v>
      </c>
      <c r="BL25" s="23">
        <f t="shared" si="76"/>
        <v>48810.929942059614</v>
      </c>
      <c r="BM25" s="23">
        <f>IFERROR(BM24*(B25/B24),0)</f>
        <v>11944.940310324902</v>
      </c>
      <c r="BN25" s="23">
        <f>IFERROR(BN24*(C25/C24),0)</f>
        <v>5282.1954761690122</v>
      </c>
      <c r="BO25" s="23">
        <f>IFERROR(BO24*(D25/D24),0)</f>
        <v>5875.3935988790845</v>
      </c>
      <c r="BP25" s="23">
        <f>IFERROR(BP24*(E25/E24),0)</f>
        <v>2916.5496967878939</v>
      </c>
      <c r="BQ25" s="23">
        <f>IFERROR(BQ24*(F25/F24),0)</f>
        <v>6734.0576928495411</v>
      </c>
      <c r="BR25" s="23">
        <f>IFERROR(BR24*(G25/G24),0)</f>
        <v>3451.2653389126226</v>
      </c>
      <c r="BS25" s="23">
        <f>IFERROR(BS24*(H25/H24),0)</f>
        <v>4441.9559355230376</v>
      </c>
      <c r="BT25" s="23">
        <f>IFERROR(BT24*(I25/I24),0)</f>
        <v>3099.7152668599924</v>
      </c>
      <c r="BU25" s="23">
        <f>IFERROR(BU24*(J25/J24),0)</f>
        <v>0</v>
      </c>
      <c r="BV25" s="23">
        <f>IFERROR(BV24*(K25/K24),0)</f>
        <v>1756.1324227150128</v>
      </c>
      <c r="BW25" s="23">
        <f>IFERROR(BW24*(L25/L24),0)</f>
        <v>3086.2585866039472</v>
      </c>
      <c r="BX25" s="23">
        <f>IFERROR(BX24*(M25/M24),0)</f>
        <v>222.46561643457039</v>
      </c>
      <c r="BY25" s="23">
        <f>IFERROR(BY24*(N25/N24),0)</f>
        <v>0</v>
      </c>
      <c r="BZ25" s="23">
        <f>IFERROR(BZ24*(O25/O24),0)</f>
        <v>0</v>
      </c>
      <c r="CA25" s="23">
        <f>IFERROR(CA24*(P25/P24),0)</f>
        <v>0</v>
      </c>
    </row>
    <row r="26" spans="1:79" x14ac:dyDescent="0.25">
      <c r="A26" s="10">
        <v>44715</v>
      </c>
      <c r="B26" s="8">
        <v>88.459999084472656</v>
      </c>
      <c r="C26" s="8">
        <v>22.20000076293945</v>
      </c>
      <c r="D26" s="8">
        <v>16.6805534362793</v>
      </c>
      <c r="E26" s="8">
        <v>11.329999923706049</v>
      </c>
      <c r="F26" s="8">
        <v>48.599998474121087</v>
      </c>
      <c r="G26" s="8">
        <v>9.3599996566772461</v>
      </c>
      <c r="H26" s="8">
        <v>5.179999828338623</v>
      </c>
      <c r="I26" s="8">
        <v>18.920000076293949</v>
      </c>
      <c r="J26" s="8"/>
      <c r="K26" s="8">
        <v>15.72000026702881</v>
      </c>
      <c r="L26" s="8">
        <v>24.379999160766602</v>
      </c>
      <c r="M26" s="8">
        <v>3.589999914169312</v>
      </c>
      <c r="N26" s="8"/>
      <c r="O26" s="8">
        <v>1</v>
      </c>
      <c r="P26" s="8">
        <v>35.941551208496087</v>
      </c>
      <c r="Q26" s="8">
        <f t="shared" si="59"/>
        <v>106.68113969833897</v>
      </c>
      <c r="R26" s="8">
        <f t="shared" si="59"/>
        <v>107.4259351179949</v>
      </c>
      <c r="S26">
        <f t="shared" si="8"/>
        <v>103.31079780039343</v>
      </c>
      <c r="T26">
        <f t="shared" si="9"/>
        <v>96.837607764180561</v>
      </c>
      <c r="U26">
        <f t="shared" si="10"/>
        <v>110.78185470116013</v>
      </c>
      <c r="V26">
        <f t="shared" si="11"/>
        <v>104.58100397932604</v>
      </c>
      <c r="W26">
        <f t="shared" si="12"/>
        <v>108.82352057271747</v>
      </c>
      <c r="X26">
        <f t="shared" si="13"/>
        <v>94.335538150836754</v>
      </c>
      <c r="Y26">
        <f t="shared" si="14"/>
        <v>0</v>
      </c>
      <c r="Z26">
        <f t="shared" si="15"/>
        <v>99.619775241079296</v>
      </c>
      <c r="AA26">
        <f t="shared" si="16"/>
        <v>118.69521944537202</v>
      </c>
      <c r="AB26">
        <f t="shared" si="17"/>
        <v>74.791661906573708</v>
      </c>
      <c r="AC26">
        <f t="shared" si="18"/>
        <v>0</v>
      </c>
      <c r="AD26" s="8">
        <f t="shared" si="77"/>
        <v>100</v>
      </c>
      <c r="AE26" s="8">
        <f t="shared" si="79"/>
        <v>98.880395577750363</v>
      </c>
      <c r="AF26" s="6">
        <f t="shared" si="41"/>
        <v>0.22276769884877748</v>
      </c>
      <c r="AG26" s="6">
        <f t="shared" si="42"/>
        <v>9.7693813042104644E-2</v>
      </c>
      <c r="AH26" s="6">
        <f t="shared" si="60"/>
        <v>0.10494943012007706</v>
      </c>
      <c r="AI26" s="6">
        <f t="shared" si="60"/>
        <v>5.4555484945068705E-2</v>
      </c>
      <c r="AJ26" s="6">
        <f t="shared" si="60"/>
        <v>0.12773661447332374</v>
      </c>
      <c r="AK26" s="6">
        <f t="shared" si="60"/>
        <v>6.5133940041560631E-2</v>
      </c>
      <c r="AL26" s="6">
        <f t="shared" si="60"/>
        <v>8.4188980301386412E-2</v>
      </c>
      <c r="AM26" s="6">
        <f t="shared" si="60"/>
        <v>5.816520171728401E-2</v>
      </c>
      <c r="AN26" s="6">
        <f t="shared" si="60"/>
        <v>0</v>
      </c>
      <c r="AO26" s="6">
        <f t="shared" si="60"/>
        <v>3.1425094019896391E-2</v>
      </c>
      <c r="AP26" s="6">
        <f t="shared" si="60"/>
        <v>5.854228991289713E-2</v>
      </c>
      <c r="AQ26" s="6">
        <f t="shared" si="60"/>
        <v>3.9834076010692374E-3</v>
      </c>
      <c r="AR26" s="6">
        <f t="shared" si="60"/>
        <v>0</v>
      </c>
      <c r="AS26" s="6">
        <f t="shared" si="60"/>
        <v>4.1216375349719413E-2</v>
      </c>
      <c r="AT26" s="6">
        <f t="shared" si="60"/>
        <v>4.964166962683525E-2</v>
      </c>
      <c r="AU26" s="8">
        <f t="shared" si="43"/>
        <v>23.507216707026434</v>
      </c>
      <c r="AV26" s="8">
        <f t="shared" si="44"/>
        <v>10.308988448434933</v>
      </c>
      <c r="AW26" s="8">
        <f t="shared" si="45"/>
        <v>11.074626213140135</v>
      </c>
      <c r="AX26" s="8">
        <f t="shared" si="46"/>
        <v>5.7568831288741658</v>
      </c>
      <c r="AY26" s="8">
        <f t="shared" si="47"/>
        <v>13.479208580794605</v>
      </c>
      <c r="AZ26" s="8">
        <f t="shared" si="48"/>
        <v>6.8731582336755581</v>
      </c>
      <c r="BA26" s="8">
        <f t="shared" si="49"/>
        <v>8.8839118710460685</v>
      </c>
      <c r="BB26" s="8">
        <f t="shared" si="50"/>
        <v>6.1377929055337317</v>
      </c>
      <c r="BC26" s="8">
        <f t="shared" si="51"/>
        <v>0</v>
      </c>
      <c r="BD26" s="8">
        <f t="shared" si="52"/>
        <v>3.316084418800104</v>
      </c>
      <c r="BE26" s="8">
        <f t="shared" si="53"/>
        <v>6.1775845538640244</v>
      </c>
      <c r="BF26" s="8">
        <f t="shared" si="54"/>
        <v>0.42034292311973009</v>
      </c>
      <c r="BG26" s="8">
        <f t="shared" si="55"/>
        <v>0</v>
      </c>
      <c r="BH26" s="8">
        <f t="shared" si="56"/>
        <v>4.3492942299579429</v>
      </c>
      <c r="BI26" s="8">
        <f t="shared" si="57"/>
        <v>5.2383603711271727</v>
      </c>
      <c r="BJ26" s="35">
        <f t="shared" si="40"/>
        <v>105.52345258539459</v>
      </c>
      <c r="BK26" s="35">
        <v>105.62688670442211</v>
      </c>
      <c r="BL26" s="23">
        <f t="shared" si="76"/>
        <v>47967.898992154755</v>
      </c>
      <c r="BM26" s="23">
        <f>IFERROR(BM25*(B26/B25),0)</f>
        <v>11753.608353513218</v>
      </c>
      <c r="BN26" s="23">
        <f>IFERROR(BN25*(C26/C25),0)</f>
        <v>5154.4942242174675</v>
      </c>
      <c r="BO26" s="23">
        <f>IFERROR(BO25*(D26/D25),0)</f>
        <v>5537.3131065700672</v>
      </c>
      <c r="BP26" s="23">
        <f>IFERROR(BP25*(E26/E25),0)</f>
        <v>2878.4415644370833</v>
      </c>
      <c r="BQ26" s="23">
        <f>IFERROR(BQ25*(F26/F25),0)</f>
        <v>6739.6042903973021</v>
      </c>
      <c r="BR26" s="23">
        <f>IFERROR(BR25*(G26/G25),0)</f>
        <v>3436.5791168377791</v>
      </c>
      <c r="BS26" s="23">
        <f>IFERROR(BS25*(H26/H25),0)</f>
        <v>4441.9559355230376</v>
      </c>
      <c r="BT26" s="23">
        <f>IFERROR(BT25*(I26/I25),0)</f>
        <v>3068.8964527668677</v>
      </c>
      <c r="BU26" s="23">
        <f>IFERROR(BU25*(J26/J25),0)</f>
        <v>0</v>
      </c>
      <c r="BV26" s="23">
        <f>IFERROR(BV25*(K26/K25),0)</f>
        <v>1658.0422094000521</v>
      </c>
      <c r="BW26" s="23">
        <f>IFERROR(BW25*(L26/L25),0)</f>
        <v>3088.7922769320103</v>
      </c>
      <c r="BX26" s="23">
        <f>IFERROR(BX25*(M26/M25),0)</f>
        <v>210.17146155986501</v>
      </c>
      <c r="BY26" s="23">
        <f>IFERROR(BY25*(N26/N25),0)</f>
        <v>0</v>
      </c>
      <c r="BZ26" s="23">
        <f>IFERROR(BZ25*(O26/O25),0)</f>
        <v>0</v>
      </c>
      <c r="CA26" s="23">
        <f>IFERROR(CA25*(P26/P25),0)</f>
        <v>0</v>
      </c>
    </row>
    <row r="27" spans="1:79" x14ac:dyDescent="0.25">
      <c r="A27" s="10">
        <v>44718</v>
      </c>
      <c r="B27" s="8">
        <v>88.550003051757813</v>
      </c>
      <c r="C27" s="8">
        <v>22.239999771118161</v>
      </c>
      <c r="D27" s="8">
        <v>16.324594497680661</v>
      </c>
      <c r="E27" s="8">
        <v>10.989999771118161</v>
      </c>
      <c r="F27" s="8">
        <v>46.860000610351563</v>
      </c>
      <c r="G27" s="8">
        <v>8.9600000381469727</v>
      </c>
      <c r="H27" s="8">
        <v>5.0900001525878906</v>
      </c>
      <c r="I27" s="8">
        <v>18.60000038146973</v>
      </c>
      <c r="J27" s="8"/>
      <c r="K27" s="8">
        <v>15.170000076293951</v>
      </c>
      <c r="L27" s="8">
        <v>23.829999923706051</v>
      </c>
      <c r="M27" s="8">
        <v>3.4000000953674321</v>
      </c>
      <c r="N27" s="8"/>
      <c r="O27" s="8">
        <v>1</v>
      </c>
      <c r="P27" s="8">
        <v>35.494888305664063</v>
      </c>
      <c r="Q27" s="8">
        <f t="shared" ref="Q27:Q46" si="80">B27/B$2*100</f>
        <v>106.78968283542606</v>
      </c>
      <c r="R27" s="8">
        <f t="shared" ref="R27:R46" si="81">C27/C$2*100</f>
        <v>107.61949055536964</v>
      </c>
      <c r="S27" s="8">
        <f t="shared" ref="S27:S46" si="82">D27/D$2*100</f>
        <v>101.1061705935512</v>
      </c>
      <c r="T27" s="8">
        <f t="shared" ref="T27:T46" si="83">E27/E$2*100</f>
        <v>93.931623506653935</v>
      </c>
      <c r="U27" s="8">
        <f t="shared" ref="U27:U46" si="84">F27/F$2*100</f>
        <v>106.81559551234375</v>
      </c>
      <c r="V27" s="8">
        <f t="shared" ref="V27:V46" si="85">G27/G$2*100</f>
        <v>100.11173440329554</v>
      </c>
      <c r="W27" s="8">
        <f t="shared" ref="W27:W46" si="86">H27/H$2*100</f>
        <v>106.93277117307144</v>
      </c>
      <c r="X27" s="8">
        <f t="shared" ref="X27:X46" si="87">I27/I$2*100</f>
        <v>92.74001260656523</v>
      </c>
      <c r="Y27" s="8">
        <f t="shared" ref="Y27:Y46" si="88">J27/J$2*100</f>
        <v>0</v>
      </c>
      <c r="Z27" s="8">
        <f t="shared" ref="Z27:Z46" si="89">K27/K$2*100</f>
        <v>96.134349385300126</v>
      </c>
      <c r="AA27" s="8">
        <f t="shared" ref="AA27:AA46" si="90">L27/L$2*100</f>
        <v>116.01752123434237</v>
      </c>
      <c r="AB27" s="8">
        <f t="shared" ref="AB27:AB46" si="91">M27/M$2*100</f>
        <v>70.833332505491086</v>
      </c>
      <c r="AC27" s="8">
        <f t="shared" ref="AC27:AC46" si="92">N27/N$2*100</f>
        <v>0</v>
      </c>
      <c r="AD27" s="8">
        <f t="shared" ref="AD27:AD46" si="93">IFERROR(O27/O$21*100,0)</f>
        <v>100</v>
      </c>
      <c r="AE27" s="8">
        <f t="shared" ref="AE27:AE46" si="94">IFERROR(P27/P$23*100,0)</f>
        <v>97.651561455769112</v>
      </c>
      <c r="AF27" s="6">
        <f t="shared" ref="AF27:AF46" si="95">AU27/$BJ27</f>
        <v>0.22674131178155604</v>
      </c>
      <c r="AG27" s="6">
        <f t="shared" ref="AG27:AG46" si="96">AV27/$BJ27</f>
        <v>9.9514332883985632E-2</v>
      </c>
      <c r="AH27" s="6">
        <f t="shared" ref="AH27:AH46" si="97">AW27/$BJ27</f>
        <v>0.10443566039586993</v>
      </c>
      <c r="AI27" s="6">
        <f t="shared" ref="AI27:AI46" si="98">AX27/$BJ27</f>
        <v>5.3807520923766443E-2</v>
      </c>
      <c r="AJ27" s="6">
        <f t="shared" ref="AJ27:AJ46" si="99">AY27/$BJ27</f>
        <v>0.12523283781961375</v>
      </c>
      <c r="AK27" s="6">
        <f t="shared" ref="AK27:AK46" si="100">AZ27/$BJ27</f>
        <v>6.3398110569868202E-2</v>
      </c>
      <c r="AL27" s="6">
        <f t="shared" ref="AL27:AL46" si="101">BA27/$BJ27</f>
        <v>8.4116285346319777E-2</v>
      </c>
      <c r="AM27" s="6">
        <f t="shared" ref="AM27:AM46" si="102">BB27/$BJ27</f>
        <v>5.8142251328300289E-2</v>
      </c>
      <c r="AN27" s="6">
        <f t="shared" ref="AN27:AN46" si="103">BC27/$BJ27</f>
        <v>0</v>
      </c>
      <c r="AO27" s="6">
        <f t="shared" ref="AO27:AO46" si="104">BD27/$BJ27</f>
        <v>3.0835174168212479E-2</v>
      </c>
      <c r="AP27" s="6">
        <f t="shared" ref="AP27:AP46" si="105">BE27/$BJ27</f>
        <v>5.8183098681768269E-2</v>
      </c>
      <c r="AQ27" s="6">
        <f t="shared" ref="AQ27:AQ46" si="106">BF27/$BJ27</f>
        <v>3.8359772690002608E-3</v>
      </c>
      <c r="AR27" s="6">
        <f t="shared" ref="AR27:AR46" si="107">BG27/$BJ27</f>
        <v>0</v>
      </c>
      <c r="AS27" s="6">
        <f t="shared" ref="AS27:AS46" si="108">BH27/$BJ27</f>
        <v>4.1908930950797972E-2</v>
      </c>
      <c r="AT27" s="6">
        <f t="shared" ref="AT27:AT46" si="109">BI27/$BJ27</f>
        <v>4.9848507880940675E-2</v>
      </c>
      <c r="AU27" s="8">
        <f t="shared" ref="AU27:AU46" si="110">IFERROR(AU26*(Q27/Q26),0)</f>
        <v>23.531134215339353</v>
      </c>
      <c r="AV27" s="8">
        <f t="shared" ref="AV27:AV46" si="111">IFERROR(AV26*(R27/R26),0)</f>
        <v>10.32756274118683</v>
      </c>
      <c r="AW27" s="8">
        <f t="shared" ref="AW27:AW46" si="112">IFERROR(AW26*(S27/S26),0)</f>
        <v>10.838296393073604</v>
      </c>
      <c r="AX27" s="8">
        <f t="shared" ref="AX27:AX46" si="113">IFERROR(AX26*(T27/T26),0)</f>
        <v>5.5841257453412254</v>
      </c>
      <c r="AY27" s="8">
        <f t="shared" ref="AY27:AY46" si="114">IFERROR(AY26*(U27/U26),0)</f>
        <v>12.996620208937447</v>
      </c>
      <c r="AZ27" s="8">
        <f t="shared" ref="AZ27:AZ46" si="115">IFERROR(AZ26*(V27/V26),0)</f>
        <v>6.5794337921786861</v>
      </c>
      <c r="BA27" s="8">
        <f t="shared" ref="BA27:BA46" si="116">IFERROR(BA26*(W27/W26),0)</f>
        <v>8.7295587408745039</v>
      </c>
      <c r="BB27" s="8">
        <f t="shared" ref="BB27:BB46" si="117">IFERROR(BB26*(X27/X26),0)</f>
        <v>6.0339825541201506</v>
      </c>
      <c r="BC27" s="8">
        <f t="shared" ref="BC27:BC46" si="118">IFERROR(BC26*(Y27/Y26),0)</f>
        <v>0</v>
      </c>
      <c r="BD27" s="8">
        <f t="shared" ref="BD27:BD46" si="119">IFERROR(BD26*(Z27/Z26),0)</f>
        <v>3.2000636152471738</v>
      </c>
      <c r="BE27" s="8">
        <f t="shared" ref="BE27:BE46" si="120">IFERROR(BE26*(AA27/AA26),0)</f>
        <v>6.0382216782093794</v>
      </c>
      <c r="BF27" s="8">
        <f t="shared" si="54"/>
        <v>0.3980963824130902</v>
      </c>
      <c r="BG27" s="8">
        <f t="shared" ref="BG27:BG46" si="121">IFERROR(BG26*(AC27/AC26),0)</f>
        <v>0</v>
      </c>
      <c r="BH27" s="8">
        <f t="shared" ref="BH27:BH46" si="122">IFERROR(BH26*(AD27/AD26),0)</f>
        <v>4.3492942299579429</v>
      </c>
      <c r="BI27" s="8">
        <f t="shared" ref="BI27:BI46" si="123">IFERROR(BI26*(AE27/AE26),0)</f>
        <v>5.1732607532538406</v>
      </c>
      <c r="BJ27" s="35">
        <f t="shared" ref="BJ27:BJ46" si="124">SUM(AU27:BI27)</f>
        <v>103.77965105013325</v>
      </c>
      <c r="BK27" s="35">
        <v>103.88580316541071</v>
      </c>
      <c r="BL27" s="23">
        <f t="shared" si="76"/>
        <v>47128.548033460727</v>
      </c>
      <c r="BM27" s="23">
        <f>IFERROR(BM26*(B27/B26),0)</f>
        <v>11765.567107669682</v>
      </c>
      <c r="BN27" s="23">
        <f>IFERROR(BN26*(C27/C26),0)</f>
        <v>5163.7813705934168</v>
      </c>
      <c r="BO27" s="23">
        <f>IFERROR(BO26*(D27/D26),0)</f>
        <v>5419.1481965368021</v>
      </c>
      <c r="BP27" s="23">
        <f>IFERROR(BP26*(E27/E26),0)</f>
        <v>2792.0628726706136</v>
      </c>
      <c r="BQ27" s="23">
        <f>IFERROR(BQ26*(F27/F26),0)</f>
        <v>6498.3101044687237</v>
      </c>
      <c r="BR27" s="23">
        <f>IFERROR(BR26*(G27/G26),0)</f>
        <v>3289.7168960893432</v>
      </c>
      <c r="BS27" s="23">
        <f>IFERROR(BS26*(H27/H26),0)</f>
        <v>4364.7793704372561</v>
      </c>
      <c r="BT27" s="23">
        <f>IFERROR(BT26*(I27/I26),0)</f>
        <v>3016.9912770600772</v>
      </c>
      <c r="BU27" s="23">
        <f>IFERROR(BU26*(J27/J26),0)</f>
        <v>0</v>
      </c>
      <c r="BV27" s="23">
        <f>IFERROR(BV26*(K27/K26),0)</f>
        <v>1600.0318076235872</v>
      </c>
      <c r="BW27" s="23">
        <f>IFERROR(BW26*(L27/L26),0)</f>
        <v>3019.1108391046882</v>
      </c>
      <c r="BX27" s="23">
        <f>IFERROR(BX26*(M27/M26),0)</f>
        <v>199.04819120654508</v>
      </c>
      <c r="BY27" s="23">
        <f>IFERROR(BY26*(N27/N26),0)</f>
        <v>0</v>
      </c>
      <c r="BZ27" s="23">
        <f>IFERROR(BZ26*(O27/O26),0)</f>
        <v>0</v>
      </c>
      <c r="CA27" s="23">
        <f>IFERROR(CA26*(P27/P26),0)</f>
        <v>0</v>
      </c>
    </row>
    <row r="28" spans="1:79" x14ac:dyDescent="0.25">
      <c r="A28" s="10">
        <v>44719</v>
      </c>
      <c r="B28" s="8">
        <v>90.620002746582031</v>
      </c>
      <c r="C28" s="8">
        <v>22.229999542236332</v>
      </c>
      <c r="D28" s="8">
        <v>16.364145278930661</v>
      </c>
      <c r="E28" s="8">
        <v>10.760000228881839</v>
      </c>
      <c r="F28" s="8">
        <v>46.860000610351563</v>
      </c>
      <c r="G28" s="8">
        <v>8.9200000762939453</v>
      </c>
      <c r="H28" s="8">
        <v>5</v>
      </c>
      <c r="I28" s="8">
        <v>18.45999908447266</v>
      </c>
      <c r="J28" s="8"/>
      <c r="K28" s="8">
        <v>15.180000305175779</v>
      </c>
      <c r="L28" s="8">
        <v>23.219999313354489</v>
      </c>
      <c r="M28" s="8">
        <v>3.2899999618530269</v>
      </c>
      <c r="N28" s="8"/>
      <c r="O28" s="8">
        <v>1</v>
      </c>
      <c r="P28" s="8">
        <v>35.246742248535163</v>
      </c>
      <c r="Q28" s="8">
        <f t="shared" si="80"/>
        <v>109.286064577508</v>
      </c>
      <c r="R28" s="8">
        <f t="shared" si="81"/>
        <v>107.57109938860813</v>
      </c>
      <c r="S28" s="8">
        <f t="shared" si="82"/>
        <v>101.35112785951814</v>
      </c>
      <c r="T28" s="8">
        <f t="shared" si="83"/>
        <v>91.965815421305194</v>
      </c>
      <c r="U28" s="8">
        <f t="shared" si="84"/>
        <v>106.81559551234375</v>
      </c>
      <c r="V28" s="8">
        <f t="shared" si="85"/>
        <v>99.664807445692503</v>
      </c>
      <c r="W28" s="8">
        <f t="shared" si="86"/>
        <v>105.04201175583856</v>
      </c>
      <c r="X28" s="8">
        <f t="shared" si="87"/>
        <v>92.04196304838463</v>
      </c>
      <c r="Y28" s="8">
        <f t="shared" si="88"/>
        <v>0</v>
      </c>
      <c r="Z28" s="8">
        <f t="shared" si="89"/>
        <v>96.197722192974737</v>
      </c>
      <c r="AA28" s="8">
        <f t="shared" si="90"/>
        <v>113.04770340005771</v>
      </c>
      <c r="AB28" s="8">
        <f t="shared" si="91"/>
        <v>68.541663148337079</v>
      </c>
      <c r="AC28" s="8">
        <f t="shared" si="92"/>
        <v>0</v>
      </c>
      <c r="AD28" s="8">
        <f t="shared" si="93"/>
        <v>100</v>
      </c>
      <c r="AE28" s="8">
        <f t="shared" si="94"/>
        <v>96.968875832446187</v>
      </c>
      <c r="AF28" s="6">
        <f t="shared" si="95"/>
        <v>0.23198770228040402</v>
      </c>
      <c r="AG28" s="6">
        <f t="shared" si="96"/>
        <v>9.9446414483426962E-2</v>
      </c>
      <c r="AH28" s="6">
        <f t="shared" si="97"/>
        <v>0.10466429673231099</v>
      </c>
      <c r="AI28" s="6">
        <f t="shared" si="98"/>
        <v>5.2669160787225819E-2</v>
      </c>
      <c r="AJ28" s="6">
        <f t="shared" si="99"/>
        <v>0.12520366447428682</v>
      </c>
      <c r="AK28" s="6">
        <f t="shared" si="100"/>
        <v>6.3100380723648555E-2</v>
      </c>
      <c r="AL28" s="6">
        <f t="shared" si="101"/>
        <v>8.2609712866056506E-2</v>
      </c>
      <c r="AM28" s="6">
        <f t="shared" si="102"/>
        <v>5.7691174979692866E-2</v>
      </c>
      <c r="AN28" s="6">
        <f t="shared" si="103"/>
        <v>0</v>
      </c>
      <c r="AO28" s="6">
        <f t="shared" si="104"/>
        <v>3.0848313173444823E-2</v>
      </c>
      <c r="AP28" s="6">
        <f t="shared" si="105"/>
        <v>5.668052009208488E-2</v>
      </c>
      <c r="AQ28" s="6">
        <f t="shared" si="106"/>
        <v>3.7110072837872009E-3</v>
      </c>
      <c r="AR28" s="6">
        <f t="shared" si="107"/>
        <v>0</v>
      </c>
      <c r="AS28" s="6">
        <f t="shared" si="108"/>
        <v>4.1899168146279628E-2</v>
      </c>
      <c r="AT28" s="6">
        <f t="shared" si="109"/>
        <v>4.948848397735077E-2</v>
      </c>
      <c r="AU28" s="8">
        <f t="shared" si="110"/>
        <v>24.081212577461478</v>
      </c>
      <c r="AV28" s="8">
        <f t="shared" si="111"/>
        <v>10.322918946570541</v>
      </c>
      <c r="AW28" s="8">
        <f t="shared" si="112"/>
        <v>10.864555121265965</v>
      </c>
      <c r="AX28" s="8">
        <f t="shared" si="113"/>
        <v>5.4672607415225887</v>
      </c>
      <c r="AY28" s="8">
        <f t="shared" si="114"/>
        <v>12.996620208937447</v>
      </c>
      <c r="AZ28" s="8">
        <f t="shared" si="115"/>
        <v>6.5500613480289998</v>
      </c>
      <c r="BA28" s="8">
        <f t="shared" si="116"/>
        <v>8.5752047929076838</v>
      </c>
      <c r="BB28" s="8">
        <f t="shared" si="117"/>
        <v>5.9885650613078321</v>
      </c>
      <c r="BC28" s="8">
        <f t="shared" si="118"/>
        <v>0</v>
      </c>
      <c r="BD28" s="8">
        <f t="shared" si="119"/>
        <v>3.2021731319530371</v>
      </c>
      <c r="BE28" s="8">
        <f t="shared" si="120"/>
        <v>5.8836552106920381</v>
      </c>
      <c r="BF28" s="8">
        <f t="shared" si="54"/>
        <v>0.38521677829875295</v>
      </c>
      <c r="BG28" s="8">
        <f t="shared" si="121"/>
        <v>0</v>
      </c>
      <c r="BH28" s="8">
        <f t="shared" si="122"/>
        <v>4.3492942299579429</v>
      </c>
      <c r="BI28" s="8">
        <f t="shared" si="123"/>
        <v>5.1370942988797665</v>
      </c>
      <c r="BJ28" s="35">
        <f t="shared" si="124"/>
        <v>103.80383244778409</v>
      </c>
      <c r="BK28" s="35">
        <v>103.91149395716231</v>
      </c>
      <c r="BL28" s="23">
        <f t="shared" si="76"/>
        <v>47158.721959473201</v>
      </c>
      <c r="BM28" s="23">
        <f>IFERROR(BM27*(B28/B27),0)</f>
        <v>12040.606288730745</v>
      </c>
      <c r="BN28" s="23">
        <f>IFERROR(BN27*(C28/C27),0)</f>
        <v>5161.4594732852738</v>
      </c>
      <c r="BO28" s="23">
        <f>IFERROR(BO27*(D28/D27),0)</f>
        <v>5432.2775606329824</v>
      </c>
      <c r="BP28" s="23">
        <f>IFERROR(BP27*(E28/E27),0)</f>
        <v>2733.6303707612951</v>
      </c>
      <c r="BQ28" s="23">
        <f>IFERROR(BQ27*(F28/F27),0)</f>
        <v>6498.3101044687237</v>
      </c>
      <c r="BR28" s="23">
        <f>IFERROR(BR27*(G28/G27),0)</f>
        <v>3275.0306740144997</v>
      </c>
      <c r="BS28" s="23">
        <f>IFERROR(BS27*(H28/H27),0)</f>
        <v>4287.6023964538463</v>
      </c>
      <c r="BT28" s="23">
        <f>IFERROR(BT27*(I28/I27),0)</f>
        <v>2994.282530653918</v>
      </c>
      <c r="BU28" s="23">
        <f>IFERROR(BU27*(J28/J27),0)</f>
        <v>0</v>
      </c>
      <c r="BV28" s="23">
        <f>IFERROR(BV27*(K28/K27),0)</f>
        <v>1601.0865659765184</v>
      </c>
      <c r="BW28" s="23">
        <f>IFERROR(BW27*(L28/L27),0)</f>
        <v>2941.8276053460177</v>
      </c>
      <c r="BX28" s="23">
        <f>IFERROR(BX27*(M28/M27),0)</f>
        <v>192.60838914937642</v>
      </c>
      <c r="BY28" s="23">
        <f>IFERROR(BY27*(N28/N27),0)</f>
        <v>0</v>
      </c>
      <c r="BZ28" s="23">
        <f>IFERROR(BZ27*(O28/O27),0)</f>
        <v>0</v>
      </c>
      <c r="CA28" s="23">
        <f>IFERROR(CA27*(P28/P27),0)</f>
        <v>0</v>
      </c>
    </row>
    <row r="29" spans="1:79" x14ac:dyDescent="0.25">
      <c r="A29" s="10">
        <v>44720</v>
      </c>
      <c r="B29" s="8">
        <v>87.5</v>
      </c>
      <c r="C29" s="8">
        <v>21.940000534057621</v>
      </c>
      <c r="D29" s="8">
        <v>15.503915786743161</v>
      </c>
      <c r="E29" s="8">
        <v>10.670000076293951</v>
      </c>
      <c r="F29" s="8">
        <v>46.790000915527337</v>
      </c>
      <c r="G29" s="8">
        <v>8.8100004196166992</v>
      </c>
      <c r="H29" s="8">
        <v>4.9000000953674316</v>
      </c>
      <c r="I29" s="8">
        <v>18.670000076293949</v>
      </c>
      <c r="J29" s="8"/>
      <c r="K29" s="8">
        <v>14.920000076293951</v>
      </c>
      <c r="L29" s="8">
        <v>23.430000305175781</v>
      </c>
      <c r="M29" s="8">
        <v>3.220000028610229</v>
      </c>
      <c r="N29" s="8"/>
      <c r="O29" s="8">
        <v>1</v>
      </c>
      <c r="P29" s="8">
        <v>34.929111480712891</v>
      </c>
      <c r="Q29" s="8">
        <f t="shared" si="80"/>
        <v>105.52339837456721</v>
      </c>
      <c r="R29" s="8">
        <f t="shared" si="81"/>
        <v>106.16779247120947</v>
      </c>
      <c r="S29" s="8">
        <f t="shared" si="82"/>
        <v>96.023307324737303</v>
      </c>
      <c r="T29" s="8">
        <f t="shared" si="83"/>
        <v>91.196583335364323</v>
      </c>
      <c r="U29" s="8">
        <f t="shared" si="84"/>
        <v>106.65603386080846</v>
      </c>
      <c r="V29" s="8">
        <f t="shared" si="85"/>
        <v>98.435760976178926</v>
      </c>
      <c r="W29" s="8">
        <f t="shared" si="86"/>
        <v>102.94117352423915</v>
      </c>
      <c r="X29" s="8">
        <f t="shared" si="87"/>
        <v>93.089032630614327</v>
      </c>
      <c r="Y29" s="8">
        <f t="shared" si="88"/>
        <v>0</v>
      </c>
      <c r="Z29" s="8">
        <f t="shared" si="89"/>
        <v>94.550065454815368</v>
      </c>
      <c r="AA29" s="8">
        <f t="shared" si="90"/>
        <v>114.07010350940992</v>
      </c>
      <c r="AB29" s="8">
        <f t="shared" si="91"/>
        <v>67.083331263727686</v>
      </c>
      <c r="AC29" s="8">
        <f t="shared" si="92"/>
        <v>0</v>
      </c>
      <c r="AD29" s="8">
        <f t="shared" si="93"/>
        <v>100</v>
      </c>
      <c r="AE29" s="8">
        <f t="shared" si="94"/>
        <v>96.095027739809993</v>
      </c>
      <c r="AF29" s="6">
        <f t="shared" si="95"/>
        <v>0.2280434180253551</v>
      </c>
      <c r="AG29" s="6">
        <f t="shared" si="96"/>
        <v>9.9920570672072703E-2</v>
      </c>
      <c r="AH29" s="6">
        <f t="shared" si="97"/>
        <v>0.10095207041188382</v>
      </c>
      <c r="AI29" s="6">
        <f t="shared" si="98"/>
        <v>5.3171282635126063E-2</v>
      </c>
      <c r="AJ29" s="6">
        <f t="shared" si="99"/>
        <v>0.1272730348699587</v>
      </c>
      <c r="AK29" s="6">
        <f t="shared" si="100"/>
        <v>6.3447081084923029E-2</v>
      </c>
      <c r="AL29" s="6">
        <f t="shared" si="101"/>
        <v>8.2418706273425985E-2</v>
      </c>
      <c r="AM29" s="6">
        <f t="shared" si="102"/>
        <v>5.9400571732405143E-2</v>
      </c>
      <c r="AN29" s="6">
        <f t="shared" si="103"/>
        <v>0</v>
      </c>
      <c r="AO29" s="6">
        <f t="shared" si="104"/>
        <v>3.0867187683529196E-2</v>
      </c>
      <c r="AP29" s="6">
        <f t="shared" si="105"/>
        <v>5.8225404542209008E-2</v>
      </c>
      <c r="AQ29" s="6">
        <f t="shared" si="106"/>
        <v>3.6976038959750275E-3</v>
      </c>
      <c r="AR29" s="6">
        <f t="shared" si="107"/>
        <v>0</v>
      </c>
      <c r="AS29" s="6">
        <f t="shared" si="108"/>
        <v>4.2655397851661621E-2</v>
      </c>
      <c r="AT29" s="6">
        <f t="shared" si="109"/>
        <v>4.9927670321474479E-2</v>
      </c>
      <c r="AU29" s="8">
        <f t="shared" si="110"/>
        <v>23.25210810708516</v>
      </c>
      <c r="AV29" s="8">
        <f t="shared" si="111"/>
        <v>10.188252445551194</v>
      </c>
      <c r="AW29" s="8">
        <f t="shared" si="112"/>
        <v>10.2934277830821</v>
      </c>
      <c r="AX29" s="8">
        <f t="shared" si="113"/>
        <v>5.4215307888731417</v>
      </c>
      <c r="AY29" s="8">
        <f t="shared" si="114"/>
        <v>12.977205795012512</v>
      </c>
      <c r="AZ29" s="8">
        <f t="shared" si="115"/>
        <v>6.4692873016909385</v>
      </c>
      <c r="BA29" s="8">
        <f t="shared" si="116"/>
        <v>8.4037008606085806</v>
      </c>
      <c r="BB29" s="8">
        <f t="shared" si="117"/>
        <v>6.0566909911470592</v>
      </c>
      <c r="BC29" s="8">
        <f t="shared" si="118"/>
        <v>0</v>
      </c>
      <c r="BD29" s="8">
        <f t="shared" si="119"/>
        <v>3.147326904648077</v>
      </c>
      <c r="BE29" s="8">
        <f t="shared" si="120"/>
        <v>5.9368668156152671</v>
      </c>
      <c r="BF29" s="8">
        <f t="shared" si="54"/>
        <v>0.37702068435420139</v>
      </c>
      <c r="BG29" s="8">
        <f t="shared" si="121"/>
        <v>0</v>
      </c>
      <c r="BH29" s="8">
        <f t="shared" si="122"/>
        <v>4.3492942299579429</v>
      </c>
      <c r="BI29" s="8">
        <f t="shared" si="123"/>
        <v>5.0908006813016371</v>
      </c>
      <c r="BJ29" s="35">
        <f t="shared" si="124"/>
        <v>101.96351338892782</v>
      </c>
      <c r="BK29" s="35">
        <v>102.0731127820393</v>
      </c>
      <c r="BL29" s="23">
        <f t="shared" si="76"/>
        <v>46261.709238834112</v>
      </c>
      <c r="BM29" s="23">
        <f>IFERROR(BM28*(B29/B28),0)</f>
        <v>11626.054053542586</v>
      </c>
      <c r="BN29" s="23">
        <f>IFERROR(BN28*(C29/C28),0)</f>
        <v>5094.1262227755997</v>
      </c>
      <c r="BO29" s="23">
        <f>IFERROR(BO28*(D29/D28),0)</f>
        <v>5146.7138915410505</v>
      </c>
      <c r="BP29" s="23">
        <f>IFERROR(BP28*(E29/E28),0)</f>
        <v>2710.7653944365716</v>
      </c>
      <c r="BQ29" s="23">
        <f>IFERROR(BQ28*(F29/F28),0)</f>
        <v>6488.6028975062572</v>
      </c>
      <c r="BR29" s="23">
        <f>IFERROR(BR28*(G29/G28),0)</f>
        <v>3234.6436508454681</v>
      </c>
      <c r="BS29" s="23">
        <f>IFERROR(BS28*(H29/H28),0)</f>
        <v>4201.8504303042946</v>
      </c>
      <c r="BT29" s="23">
        <f>IFERROR(BT28*(I29/I28),0)</f>
        <v>3028.345495573531</v>
      </c>
      <c r="BU29" s="23">
        <f>IFERROR(BU28*(J29/J28),0)</f>
        <v>0</v>
      </c>
      <c r="BV29" s="23">
        <f>IFERROR(BV28*(K29/K28),0)</f>
        <v>1573.6634523240384</v>
      </c>
      <c r="BW29" s="23">
        <f>IFERROR(BW28*(L29/L28),0)</f>
        <v>2968.4334078076313</v>
      </c>
      <c r="BX29" s="23">
        <f>IFERROR(BX28*(M29/M28),0)</f>
        <v>188.51034217710065</v>
      </c>
      <c r="BY29" s="23">
        <f>IFERROR(BY28*(N29/N28),0)</f>
        <v>0</v>
      </c>
      <c r="BZ29" s="23">
        <f>IFERROR(BZ28*(O29/O28),0)</f>
        <v>0</v>
      </c>
      <c r="CA29" s="23">
        <f>IFERROR(CA28*(P29/P28),0)</f>
        <v>0</v>
      </c>
    </row>
    <row r="30" spans="1:79" x14ac:dyDescent="0.25">
      <c r="A30" s="10">
        <v>44721</v>
      </c>
      <c r="B30" s="8">
        <v>84.540000915527344</v>
      </c>
      <c r="C30" s="8">
        <v>21.79000091552734</v>
      </c>
      <c r="D30" s="8">
        <v>15.760995864868161</v>
      </c>
      <c r="E30" s="8">
        <v>10.55000019073486</v>
      </c>
      <c r="F30" s="8">
        <v>46.020000457763672</v>
      </c>
      <c r="G30" s="8">
        <v>8.8299999237060547</v>
      </c>
      <c r="H30" s="8">
        <v>4.9800000190734863</v>
      </c>
      <c r="I30" s="8">
        <v>18.29000091552734</v>
      </c>
      <c r="J30" s="8"/>
      <c r="K30" s="8">
        <v>14.989999771118161</v>
      </c>
      <c r="L30" s="8">
        <v>23.590000152587891</v>
      </c>
      <c r="M30" s="8">
        <v>3.0099999904632568</v>
      </c>
      <c r="N30" s="8"/>
      <c r="O30" s="8">
        <v>1</v>
      </c>
      <c r="P30" s="8">
        <v>34.879486083984382</v>
      </c>
      <c r="Q30" s="8">
        <f t="shared" si="80"/>
        <v>101.95369365937678</v>
      </c>
      <c r="R30" s="8">
        <f t="shared" si="81"/>
        <v>105.44194342912931</v>
      </c>
      <c r="S30" s="8">
        <f t="shared" si="82"/>
        <v>97.615529553522379</v>
      </c>
      <c r="T30" s="8">
        <f t="shared" si="83"/>
        <v>90.170943271130611</v>
      </c>
      <c r="U30" s="8">
        <f t="shared" si="84"/>
        <v>104.90084699846271</v>
      </c>
      <c r="V30" s="8">
        <f t="shared" si="85"/>
        <v>98.659219127190852</v>
      </c>
      <c r="W30" s="8">
        <f t="shared" si="86"/>
        <v>104.62184410951866</v>
      </c>
      <c r="X30" s="8">
        <f t="shared" si="87"/>
        <v>91.194348424312452</v>
      </c>
      <c r="Y30" s="8">
        <f t="shared" si="88"/>
        <v>0</v>
      </c>
      <c r="Z30" s="8">
        <f t="shared" si="89"/>
        <v>94.993663021410697</v>
      </c>
      <c r="AA30" s="8">
        <f t="shared" si="90"/>
        <v>114.84907059938291</v>
      </c>
      <c r="AB30" s="8">
        <f t="shared" si="91"/>
        <v>62.708330642846001</v>
      </c>
      <c r="AC30" s="8">
        <f t="shared" si="92"/>
        <v>0</v>
      </c>
      <c r="AD30" s="8">
        <f t="shared" si="93"/>
        <v>100</v>
      </c>
      <c r="AE30" s="8">
        <f t="shared" si="94"/>
        <v>95.95850110992825</v>
      </c>
      <c r="AF30" s="6">
        <f t="shared" si="95"/>
        <v>0.2223087070961027</v>
      </c>
      <c r="AG30" s="6">
        <f t="shared" si="96"/>
        <v>0.10012908704045712</v>
      </c>
      <c r="AH30" s="6">
        <f t="shared" si="97"/>
        <v>0.10354812052817169</v>
      </c>
      <c r="AI30" s="6">
        <f t="shared" si="98"/>
        <v>5.3045667373889036E-2</v>
      </c>
      <c r="AJ30" s="6">
        <f t="shared" si="99"/>
        <v>0.12630330095069617</v>
      </c>
      <c r="AK30" s="6">
        <f t="shared" si="100"/>
        <v>6.4162481731996693E-2</v>
      </c>
      <c r="AL30" s="6">
        <f t="shared" si="101"/>
        <v>8.4516943950064649E-2</v>
      </c>
      <c r="AM30" s="6">
        <f t="shared" si="102"/>
        <v>5.8714419106615373E-2</v>
      </c>
      <c r="AN30" s="6">
        <f t="shared" si="103"/>
        <v>0</v>
      </c>
      <c r="AO30" s="6">
        <f t="shared" si="104"/>
        <v>3.1290651050747159E-2</v>
      </c>
      <c r="AP30" s="6">
        <f t="shared" si="105"/>
        <v>5.914974817763298E-2</v>
      </c>
      <c r="AQ30" s="6">
        <f t="shared" si="106"/>
        <v>3.4875122385375455E-3</v>
      </c>
      <c r="AR30" s="6">
        <f t="shared" si="107"/>
        <v>0</v>
      </c>
      <c r="AS30" s="6">
        <f t="shared" si="108"/>
        <v>4.303865918387418E-2</v>
      </c>
      <c r="AT30" s="6">
        <f t="shared" si="109"/>
        <v>5.0304701571214819E-2</v>
      </c>
      <c r="AU30" s="8">
        <f t="shared" si="110"/>
        <v>22.465522750410518</v>
      </c>
      <c r="AV30" s="8">
        <f t="shared" si="111"/>
        <v>10.11859729773337</v>
      </c>
      <c r="AW30" s="8">
        <f t="shared" si="112"/>
        <v>10.464109516332449</v>
      </c>
      <c r="AX30" s="8">
        <f t="shared" si="113"/>
        <v>5.360557680197604</v>
      </c>
      <c r="AY30" s="8">
        <f t="shared" si="114"/>
        <v>12.763646183832062</v>
      </c>
      <c r="AZ30" s="8">
        <f t="shared" si="115"/>
        <v>6.4839731736186277</v>
      </c>
      <c r="BA30" s="8">
        <f t="shared" si="116"/>
        <v>8.5409040064478621</v>
      </c>
      <c r="BB30" s="8">
        <f t="shared" si="117"/>
        <v>5.9334163535330546</v>
      </c>
      <c r="BC30" s="8">
        <f t="shared" si="118"/>
        <v>0</v>
      </c>
      <c r="BD30" s="8">
        <f t="shared" si="119"/>
        <v>3.1620931192399553</v>
      </c>
      <c r="BE30" s="8">
        <f t="shared" si="120"/>
        <v>5.9774087606529127</v>
      </c>
      <c r="BF30" s="8">
        <f t="shared" si="54"/>
        <v>0.3524323746047906</v>
      </c>
      <c r="BG30" s="8">
        <f t="shared" si="121"/>
        <v>0</v>
      </c>
      <c r="BH30" s="8">
        <f t="shared" si="122"/>
        <v>4.3492942299579429</v>
      </c>
      <c r="BI30" s="8">
        <f t="shared" si="123"/>
        <v>5.083567946406137</v>
      </c>
      <c r="BJ30" s="35">
        <f t="shared" si="124"/>
        <v>101.05552339296727</v>
      </c>
      <c r="BK30" s="35">
        <v>101.1654202104976</v>
      </c>
      <c r="BL30" s="23">
        <f t="shared" si="76"/>
        <v>45811.330608301614</v>
      </c>
      <c r="BM30" s="23">
        <f>IFERROR(BM29*(B30/B29),0)</f>
        <v>11232.761375205264</v>
      </c>
      <c r="BN30" s="23">
        <f>IFERROR(BN29*(C30/C29),0)</f>
        <v>5059.2986488666884</v>
      </c>
      <c r="BO30" s="23">
        <f>IFERROR(BO29*(D30/D29),0)</f>
        <v>5232.0547581662249</v>
      </c>
      <c r="BP30" s="23">
        <f>IFERROR(BP29*(E30/E29),0)</f>
        <v>2680.2788400988029</v>
      </c>
      <c r="BQ30" s="23">
        <f>IFERROR(BQ29*(F30/F29),0)</f>
        <v>6381.8230919160324</v>
      </c>
      <c r="BR30" s="23">
        <f>IFERROR(BR29*(G30/G29),0)</f>
        <v>3241.9865868093129</v>
      </c>
      <c r="BS30" s="23">
        <f>IFERROR(BS29*(H30/H29),0)</f>
        <v>4270.4520032239352</v>
      </c>
      <c r="BT30" s="23">
        <f>IFERROR(BT29*(I30/I29),0)</f>
        <v>2966.708176766529</v>
      </c>
      <c r="BU30" s="23">
        <f>IFERROR(BU29*(J30/J29),0)</f>
        <v>0</v>
      </c>
      <c r="BV30" s="23">
        <f>IFERROR(BV29*(K30/K29),0)</f>
        <v>1581.0465596199774</v>
      </c>
      <c r="BW30" s="23">
        <f>IFERROR(BW29*(L30/L29),0)</f>
        <v>2988.7043803264542</v>
      </c>
      <c r="BX30" s="23">
        <f>IFERROR(BX29*(M30/M29),0)</f>
        <v>176.21618730239527</v>
      </c>
      <c r="BY30" s="23">
        <f>IFERROR(BY29*(N30/N29),0)</f>
        <v>0</v>
      </c>
      <c r="BZ30" s="23">
        <f>IFERROR(BZ29*(O30/O29),0)</f>
        <v>0</v>
      </c>
      <c r="CA30" s="23">
        <f>IFERROR(CA29*(P30/P29),0)</f>
        <v>0</v>
      </c>
    </row>
    <row r="31" spans="1:79" x14ac:dyDescent="0.25">
      <c r="A31" s="10">
        <v>44722</v>
      </c>
      <c r="B31" s="8">
        <v>84.55999755859375</v>
      </c>
      <c r="C31" s="8">
        <v>21.360000610351559</v>
      </c>
      <c r="D31" s="8">
        <v>15.335824966430661</v>
      </c>
      <c r="E31" s="8">
        <v>10.27999973297119</v>
      </c>
      <c r="F31" s="8">
        <v>44.569999694824219</v>
      </c>
      <c r="G31" s="8">
        <v>8.630000114440918</v>
      </c>
      <c r="H31" s="8">
        <v>4.9099998474121094</v>
      </c>
      <c r="I31" s="8">
        <v>17.909999847412109</v>
      </c>
      <c r="J31" s="8"/>
      <c r="K31" s="8">
        <v>14.25</v>
      </c>
      <c r="L31" s="8">
        <v>23.079999923706051</v>
      </c>
      <c r="M31" s="8">
        <v>2.9000000953674321</v>
      </c>
      <c r="N31" s="8"/>
      <c r="O31" s="8">
        <v>1</v>
      </c>
      <c r="P31" s="8">
        <v>34.293857574462891</v>
      </c>
      <c r="Q31" s="8">
        <f t="shared" si="80"/>
        <v>101.97780924489051</v>
      </c>
      <c r="R31" s="8">
        <f t="shared" si="81"/>
        <v>103.36116940674071</v>
      </c>
      <c r="S31" s="8">
        <f t="shared" si="82"/>
        <v>94.982238944377826</v>
      </c>
      <c r="T31" s="8">
        <f t="shared" si="83"/>
        <v>87.863247013307955</v>
      </c>
      <c r="U31" s="8">
        <f t="shared" si="84"/>
        <v>101.5956252108105</v>
      </c>
      <c r="V31" s="8">
        <f t="shared" si="85"/>
        <v>96.42458433917561</v>
      </c>
      <c r="W31" s="8">
        <f t="shared" si="86"/>
        <v>103.15125233860564</v>
      </c>
      <c r="X31" s="8">
        <f t="shared" si="87"/>
        <v>89.299654707928227</v>
      </c>
      <c r="Y31" s="8">
        <f t="shared" si="88"/>
        <v>0</v>
      </c>
      <c r="Z31" s="8">
        <f t="shared" si="89"/>
        <v>90.304184037631103</v>
      </c>
      <c r="AA31" s="8">
        <f t="shared" si="90"/>
        <v>112.36610951783641</v>
      </c>
      <c r="AB31" s="8">
        <f t="shared" si="91"/>
        <v>60.416666252745543</v>
      </c>
      <c r="AC31" s="8">
        <f t="shared" si="92"/>
        <v>0</v>
      </c>
      <c r="AD31" s="8">
        <f t="shared" si="93"/>
        <v>100</v>
      </c>
      <c r="AE31" s="8">
        <f t="shared" si="94"/>
        <v>94.347352544103273</v>
      </c>
      <c r="AF31" s="6">
        <f t="shared" si="95"/>
        <v>0.22637042817125066</v>
      </c>
      <c r="AG31" s="6">
        <f t="shared" si="96"/>
        <v>9.9922841249960384E-2</v>
      </c>
      <c r="AH31" s="6">
        <f t="shared" si="97"/>
        <v>0.10257138374126012</v>
      </c>
      <c r="AI31" s="6">
        <f t="shared" si="98"/>
        <v>5.2620026130002683E-2</v>
      </c>
      <c r="AJ31" s="6">
        <f t="shared" si="99"/>
        <v>0.12452920608184891</v>
      </c>
      <c r="AK31" s="6">
        <f t="shared" si="100"/>
        <v>6.3839835768097083E-2</v>
      </c>
      <c r="AL31" s="6">
        <f t="shared" si="101"/>
        <v>8.4831359110918492E-2</v>
      </c>
      <c r="AM31" s="6">
        <f t="shared" si="102"/>
        <v>5.8531159733633084E-2</v>
      </c>
      <c r="AN31" s="6">
        <f t="shared" si="103"/>
        <v>0</v>
      </c>
      <c r="AO31" s="6">
        <f t="shared" si="104"/>
        <v>3.0282264144050861E-2</v>
      </c>
      <c r="AP31" s="6">
        <f t="shared" si="105"/>
        <v>5.8914373700085447E-2</v>
      </c>
      <c r="AQ31" s="6">
        <f t="shared" si="106"/>
        <v>3.4206431047309181E-3</v>
      </c>
      <c r="AR31" s="6">
        <f t="shared" si="107"/>
        <v>0</v>
      </c>
      <c r="AS31" s="6">
        <f t="shared" si="108"/>
        <v>4.3814639101733083E-2</v>
      </c>
      <c r="AT31" s="6">
        <f t="shared" si="109"/>
        <v>5.0351839962428348E-2</v>
      </c>
      <c r="AU31" s="8">
        <f t="shared" si="110"/>
        <v>22.470836625911765</v>
      </c>
      <c r="AV31" s="8">
        <f t="shared" si="111"/>
        <v>9.918918557799234</v>
      </c>
      <c r="AW31" s="8">
        <f t="shared" si="112"/>
        <v>10.181828188264562</v>
      </c>
      <c r="AX31" s="8">
        <f t="shared" si="113"/>
        <v>5.2233678222492612</v>
      </c>
      <c r="AY31" s="8">
        <f t="shared" si="114"/>
        <v>12.361488501946956</v>
      </c>
      <c r="AZ31" s="8">
        <f t="shared" si="115"/>
        <v>6.3371109528701925</v>
      </c>
      <c r="BA31" s="8">
        <f t="shared" si="116"/>
        <v>8.4208508449408619</v>
      </c>
      <c r="BB31" s="8">
        <f t="shared" si="117"/>
        <v>5.8101410971605514</v>
      </c>
      <c r="BC31" s="8">
        <f t="shared" si="118"/>
        <v>0</v>
      </c>
      <c r="BD31" s="8">
        <f t="shared" si="119"/>
        <v>3.0059925041485296</v>
      </c>
      <c r="BE31" s="8">
        <f t="shared" si="120"/>
        <v>5.8481811296086255</v>
      </c>
      <c r="BF31" s="8">
        <f t="shared" si="54"/>
        <v>0.33955279840620967</v>
      </c>
      <c r="BG31" s="8">
        <f t="shared" si="121"/>
        <v>0</v>
      </c>
      <c r="BH31" s="8">
        <f t="shared" si="122"/>
        <v>4.3492942299579429</v>
      </c>
      <c r="BI31" s="8">
        <f t="shared" si="123"/>
        <v>4.9982145581040074</v>
      </c>
      <c r="BJ31" s="35">
        <f t="shared" si="124"/>
        <v>99.265777811368693</v>
      </c>
      <c r="BK31" s="35">
        <v>99.379238020692341</v>
      </c>
      <c r="BL31" s="23">
        <f t="shared" si="76"/>
        <v>44959.134511653378</v>
      </c>
      <c r="BM31" s="23">
        <f>IFERROR(BM30*(B31/B30),0)</f>
        <v>11235.418312955886</v>
      </c>
      <c r="BN31" s="23">
        <f>IFERROR(BN30*(C31/C30),0)</f>
        <v>4959.4592788996197</v>
      </c>
      <c r="BO31" s="23">
        <f>IFERROR(BO30*(D31/D30),0)</f>
        <v>5090.9140941322812</v>
      </c>
      <c r="BP31" s="23">
        <f>IFERROR(BP30*(E31/E30),0)</f>
        <v>2611.6839111246313</v>
      </c>
      <c r="BQ31" s="23">
        <f>IFERROR(BQ30*(F31/F30),0)</f>
        <v>6180.7442509734801</v>
      </c>
      <c r="BR31" s="23">
        <f>IFERROR(BR30*(G31/G30),0)</f>
        <v>3168.5554764350954</v>
      </c>
      <c r="BS31" s="23">
        <f>IFERROR(BS30*(H31/H30),0)</f>
        <v>4210.4254224704355</v>
      </c>
      <c r="BT31" s="23">
        <f>IFERROR(BT30*(I31/I30),0)</f>
        <v>2905.0705485802778</v>
      </c>
      <c r="BU31" s="23">
        <f>IFERROR(BU30*(J31/J30),0)</f>
        <v>0</v>
      </c>
      <c r="BV31" s="23">
        <f>IFERROR(BV30*(K31/K30),0)</f>
        <v>1502.9962520742645</v>
      </c>
      <c r="BW31" s="23">
        <f>IFERROR(BW30*(L31/L30),0)</f>
        <v>2924.0905648043108</v>
      </c>
      <c r="BX31" s="23">
        <f>IFERROR(BX30*(M31/M30),0)</f>
        <v>169.7763992031048</v>
      </c>
      <c r="BY31" s="23">
        <f>IFERROR(BY30*(N31/N30),0)</f>
        <v>0</v>
      </c>
      <c r="BZ31" s="23">
        <f>IFERROR(BZ30*(O31/O30),0)</f>
        <v>0</v>
      </c>
      <c r="CA31" s="23">
        <f>IFERROR(CA30*(P31/P30),0)</f>
        <v>0</v>
      </c>
    </row>
    <row r="32" spans="1:79" x14ac:dyDescent="0.25">
      <c r="A32" s="10">
        <v>44725</v>
      </c>
      <c r="B32" s="8">
        <v>81.879997253417969</v>
      </c>
      <c r="C32" s="8">
        <v>21.340000152587891</v>
      </c>
      <c r="D32" s="8">
        <v>14.356943130493161</v>
      </c>
      <c r="E32" s="8">
        <v>9.8999996185302734</v>
      </c>
      <c r="F32" s="8">
        <v>42.659999847412109</v>
      </c>
      <c r="G32" s="8">
        <v>8.4799995422363281</v>
      </c>
      <c r="H32" s="8">
        <v>4.7399997711181641</v>
      </c>
      <c r="I32" s="8">
        <v>17.270000457763668</v>
      </c>
      <c r="J32" s="8"/>
      <c r="K32" s="8">
        <v>13.35000038146973</v>
      </c>
      <c r="L32" s="8">
        <v>22.319999694824219</v>
      </c>
      <c r="M32" s="8">
        <v>2.6700000762939449</v>
      </c>
      <c r="N32" s="8"/>
      <c r="O32" s="8">
        <v>1</v>
      </c>
      <c r="P32" s="8">
        <v>33.509716033935547</v>
      </c>
      <c r="Q32" s="8">
        <f t="shared" si="80"/>
        <v>98.745777932353079</v>
      </c>
      <c r="R32" s="8">
        <f t="shared" si="81"/>
        <v>103.2643870732177</v>
      </c>
      <c r="S32" s="8">
        <f t="shared" si="82"/>
        <v>88.919546611696191</v>
      </c>
      <c r="T32" s="8">
        <f t="shared" si="83"/>
        <v>84.615382734370129</v>
      </c>
      <c r="U32" s="8">
        <f t="shared" si="84"/>
        <v>97.241852942938564</v>
      </c>
      <c r="V32" s="8">
        <f t="shared" si="85"/>
        <v>94.74860025647979</v>
      </c>
      <c r="W32" s="8">
        <f t="shared" si="86"/>
        <v>99.579822336093244</v>
      </c>
      <c r="X32" s="8">
        <f t="shared" si="87"/>
        <v>86.108603619385178</v>
      </c>
      <c r="Y32" s="8">
        <f t="shared" si="88"/>
        <v>0</v>
      </c>
      <c r="Z32" s="8">
        <f t="shared" si="89"/>
        <v>84.600764305311444</v>
      </c>
      <c r="AA32" s="8">
        <f t="shared" si="90"/>
        <v>108.66601119745461</v>
      </c>
      <c r="AB32" s="8">
        <f t="shared" si="91"/>
        <v>55.6249993791183</v>
      </c>
      <c r="AC32" s="8">
        <f t="shared" si="92"/>
        <v>0</v>
      </c>
      <c r="AD32" s="8">
        <f t="shared" si="93"/>
        <v>100</v>
      </c>
      <c r="AE32" s="8">
        <f t="shared" si="94"/>
        <v>92.190065974402799</v>
      </c>
      <c r="AF32" s="6">
        <f t="shared" si="95"/>
        <v>0.22656154045878307</v>
      </c>
      <c r="AG32" s="6">
        <f t="shared" si="96"/>
        <v>0.10318381260102401</v>
      </c>
      <c r="AH32" s="6">
        <f t="shared" si="97"/>
        <v>9.9250954100328526E-2</v>
      </c>
      <c r="AI32" s="6">
        <f t="shared" si="98"/>
        <v>5.2377742091095907E-2</v>
      </c>
      <c r="AJ32" s="6">
        <f t="shared" si="99"/>
        <v>0.12319783523940517</v>
      </c>
      <c r="AK32" s="6">
        <f t="shared" si="100"/>
        <v>6.4838122018746058E-2</v>
      </c>
      <c r="AL32" s="6">
        <f t="shared" si="101"/>
        <v>8.4646090823813136E-2</v>
      </c>
      <c r="AM32" s="6">
        <f t="shared" si="102"/>
        <v>5.8336119306158916E-2</v>
      </c>
      <c r="AN32" s="6">
        <f t="shared" si="103"/>
        <v>0</v>
      </c>
      <c r="AO32" s="6">
        <f t="shared" si="104"/>
        <v>2.932299971047389E-2</v>
      </c>
      <c r="AP32" s="6">
        <f t="shared" si="105"/>
        <v>5.8888878755401594E-2</v>
      </c>
      <c r="AQ32" s="6">
        <f t="shared" si="106"/>
        <v>3.2551774226761403E-3</v>
      </c>
      <c r="AR32" s="6">
        <f t="shared" si="107"/>
        <v>0</v>
      </c>
      <c r="AS32" s="6">
        <f t="shared" si="108"/>
        <v>4.5286929674194225E-2</v>
      </c>
      <c r="AT32" s="6">
        <f t="shared" si="109"/>
        <v>5.0853797797899079E-2</v>
      </c>
      <c r="AU32" s="8">
        <f t="shared" si="110"/>
        <v>21.758657690792127</v>
      </c>
      <c r="AV32" s="8">
        <f t="shared" si="111"/>
        <v>9.9096309685666579</v>
      </c>
      <c r="AW32" s="8">
        <f t="shared" si="112"/>
        <v>9.5319246655036149</v>
      </c>
      <c r="AX32" s="8">
        <f t="shared" si="113"/>
        <v>5.0302860691578113</v>
      </c>
      <c r="AY32" s="8">
        <f t="shared" si="114"/>
        <v>11.831750083410528</v>
      </c>
      <c r="AZ32" s="8">
        <f t="shared" si="115"/>
        <v>6.2269637620881353</v>
      </c>
      <c r="BA32" s="8">
        <f t="shared" si="116"/>
        <v>8.1292937511347603</v>
      </c>
      <c r="BB32" s="8">
        <f t="shared" si="117"/>
        <v>5.6025203943333901</v>
      </c>
      <c r="BC32" s="8">
        <f t="shared" si="118"/>
        <v>0</v>
      </c>
      <c r="BD32" s="8">
        <f t="shared" si="119"/>
        <v>2.8161404264616157</v>
      </c>
      <c r="BE32" s="8">
        <f t="shared" si="120"/>
        <v>5.6556066490307551</v>
      </c>
      <c r="BF32" s="8">
        <f t="shared" si="54"/>
        <v>0.31262274752978403</v>
      </c>
      <c r="BG32" s="8">
        <f t="shared" si="121"/>
        <v>0</v>
      </c>
      <c r="BH32" s="8">
        <f t="shared" si="122"/>
        <v>4.3492942299579429</v>
      </c>
      <c r="BI32" s="8">
        <f t="shared" si="123"/>
        <v>4.8839285622819331</v>
      </c>
      <c r="BJ32" s="35">
        <f t="shared" si="124"/>
        <v>96.038620000249082</v>
      </c>
      <c r="BK32" s="35">
        <v>96.156849386493548</v>
      </c>
      <c r="BL32" s="23">
        <f t="shared" si="76"/>
        <v>43402.698604004596</v>
      </c>
      <c r="BM32" s="23">
        <f>IFERROR(BM31*(B32/B31),0)</f>
        <v>10879.328845396067</v>
      </c>
      <c r="BN32" s="23">
        <f>IFERROR(BN31*(C32/C31),0)</f>
        <v>4954.8154842833319</v>
      </c>
      <c r="BO32" s="23">
        <f>IFERROR(BO31*(D32/D31),0)</f>
        <v>4765.9623327518066</v>
      </c>
      <c r="BP32" s="23">
        <f>IFERROR(BP31*(E32/E31),0)</f>
        <v>2515.1430345789063</v>
      </c>
      <c r="BQ32" s="23">
        <f>IFERROR(BQ31*(F32/F31),0)</f>
        <v>5915.8750417052661</v>
      </c>
      <c r="BR32" s="23">
        <f>IFERROR(BR31*(G32/G31),0)</f>
        <v>3113.4818810440665</v>
      </c>
      <c r="BS32" s="23">
        <f>IFERROR(BS31*(H32/H31),0)</f>
        <v>4064.6468755673845</v>
      </c>
      <c r="BT32" s="23">
        <f>IFERROR(BT31*(I32/I31),0)</f>
        <v>2801.2601971666963</v>
      </c>
      <c r="BU32" s="23">
        <f>IFERROR(BU31*(J32/J31),0)</f>
        <v>0</v>
      </c>
      <c r="BV32" s="23">
        <f>IFERROR(BV31*(K32/K31),0)</f>
        <v>1408.0702132308074</v>
      </c>
      <c r="BW32" s="23">
        <f>IFERROR(BW31*(L32/L31),0)</f>
        <v>2827.8033245153761</v>
      </c>
      <c r="BX32" s="23">
        <f>IFERROR(BX31*(M32/M31),0)</f>
        <v>156.31137376489198</v>
      </c>
      <c r="BY32" s="23">
        <f>IFERROR(BY31*(N32/N31),0)</f>
        <v>0</v>
      </c>
      <c r="BZ32" s="23">
        <f>IFERROR(BZ31*(O32/O31),0)</f>
        <v>0</v>
      </c>
      <c r="CA32" s="23">
        <f>IFERROR(CA31*(P32/P31),0)</f>
        <v>0</v>
      </c>
    </row>
    <row r="33" spans="1:79" x14ac:dyDescent="0.25">
      <c r="A33" s="10">
        <v>44726</v>
      </c>
      <c r="B33" s="8">
        <v>81.720001220703125</v>
      </c>
      <c r="C33" s="8">
        <v>20.920000076293949</v>
      </c>
      <c r="D33" s="8">
        <v>13.852669715881349</v>
      </c>
      <c r="E33" s="8">
        <v>9.7799997329711914</v>
      </c>
      <c r="F33" s="8">
        <v>40.840000152587891</v>
      </c>
      <c r="G33" s="8">
        <v>8.369999885559082</v>
      </c>
      <c r="H33" s="8">
        <v>4.690000057220459</v>
      </c>
      <c r="I33" s="8">
        <v>17.059999465942379</v>
      </c>
      <c r="J33" s="8"/>
      <c r="K33" s="8">
        <v>13.47000026702881</v>
      </c>
      <c r="L33" s="8">
        <v>21.180000305175781</v>
      </c>
      <c r="M33" s="8">
        <v>2.5399999618530269</v>
      </c>
      <c r="N33" s="8"/>
      <c r="O33" s="8">
        <v>1</v>
      </c>
      <c r="P33" s="8">
        <v>33.520000457763672</v>
      </c>
      <c r="Q33" s="8">
        <f t="shared" si="80"/>
        <v>98.552825645512854</v>
      </c>
      <c r="R33" s="8">
        <f t="shared" si="81"/>
        <v>101.23200421759064</v>
      </c>
      <c r="S33" s="8">
        <f t="shared" si="82"/>
        <v>85.796335564047922</v>
      </c>
      <c r="T33" s="8">
        <f t="shared" si="83"/>
        <v>83.589742670136488</v>
      </c>
      <c r="U33" s="8">
        <f t="shared" si="84"/>
        <v>93.093232612105965</v>
      </c>
      <c r="V33" s="8">
        <f t="shared" si="85"/>
        <v>93.519553786966199</v>
      </c>
      <c r="W33" s="8">
        <f t="shared" si="86"/>
        <v>98.529408229086997</v>
      </c>
      <c r="X33" s="8">
        <f t="shared" si="87"/>
        <v>85.061534037155482</v>
      </c>
      <c r="Y33" s="8">
        <f t="shared" si="88"/>
        <v>0</v>
      </c>
      <c r="Z33" s="8">
        <f t="shared" si="89"/>
        <v>85.361219866716482</v>
      </c>
      <c r="AA33" s="8">
        <f t="shared" si="90"/>
        <v>103.11586835989199</v>
      </c>
      <c r="AB33" s="8">
        <f t="shared" si="91"/>
        <v>52.916663769218765</v>
      </c>
      <c r="AC33" s="8">
        <f t="shared" si="92"/>
        <v>0</v>
      </c>
      <c r="AD33" s="8">
        <f t="shared" si="93"/>
        <v>100</v>
      </c>
      <c r="AE33" s="8">
        <f t="shared" si="94"/>
        <v>92.218359908922082</v>
      </c>
      <c r="AF33" s="6">
        <f t="shared" si="95"/>
        <v>0.23007165439813318</v>
      </c>
      <c r="AG33" s="6">
        <f t="shared" si="96"/>
        <v>0.10292128880459805</v>
      </c>
      <c r="AH33" s="6">
        <f t="shared" si="97"/>
        <v>9.7438944609135075E-2</v>
      </c>
      <c r="AI33" s="6">
        <f t="shared" si="98"/>
        <v>5.2647386792228863E-2</v>
      </c>
      <c r="AJ33" s="6">
        <f t="shared" si="99"/>
        <v>0.12000361906556063</v>
      </c>
      <c r="AK33" s="6">
        <f t="shared" si="100"/>
        <v>6.5115807725683941E-2</v>
      </c>
      <c r="AL33" s="6">
        <f t="shared" si="101"/>
        <v>8.521730879672039E-2</v>
      </c>
      <c r="AM33" s="6">
        <f t="shared" si="102"/>
        <v>5.8634142858395584E-2</v>
      </c>
      <c r="AN33" s="6">
        <f t="shared" si="103"/>
        <v>0</v>
      </c>
      <c r="AO33" s="6">
        <f t="shared" si="104"/>
        <v>3.0103785012604588E-2</v>
      </c>
      <c r="AP33" s="6">
        <f t="shared" si="105"/>
        <v>5.6857982384560829E-2</v>
      </c>
      <c r="AQ33" s="6">
        <f t="shared" si="106"/>
        <v>3.1508191943923724E-3</v>
      </c>
      <c r="AR33" s="6">
        <f t="shared" si="107"/>
        <v>0</v>
      </c>
      <c r="AS33" s="6">
        <f t="shared" si="108"/>
        <v>4.6078598272784647E-2</v>
      </c>
      <c r="AT33" s="6">
        <f t="shared" si="109"/>
        <v>5.1758662085201766E-2</v>
      </c>
      <c r="AU33" s="8">
        <f t="shared" si="110"/>
        <v>21.716140604513377</v>
      </c>
      <c r="AV33" s="8">
        <f t="shared" si="111"/>
        <v>9.7145960232488129</v>
      </c>
      <c r="AW33" s="8">
        <f t="shared" si="112"/>
        <v>9.1971252478833723</v>
      </c>
      <c r="AX33" s="8">
        <f t="shared" si="113"/>
        <v>4.9693129604822772</v>
      </c>
      <c r="AY33" s="8">
        <f t="shared" si="114"/>
        <v>11.326973205349899</v>
      </c>
      <c r="AZ33" s="8">
        <f t="shared" si="115"/>
        <v>6.1461897157500722</v>
      </c>
      <c r="BA33" s="8">
        <f t="shared" si="116"/>
        <v>8.0435421938828391</v>
      </c>
      <c r="BB33" s="8">
        <f t="shared" si="117"/>
        <v>5.5343944644941629</v>
      </c>
      <c r="BC33" s="8">
        <f t="shared" si="118"/>
        <v>0</v>
      </c>
      <c r="BD33" s="8">
        <f t="shared" si="119"/>
        <v>2.8414540234082319</v>
      </c>
      <c r="BE33" s="8">
        <f t="shared" si="120"/>
        <v>5.3667451698130026</v>
      </c>
      <c r="BF33" s="8">
        <f t="shared" si="54"/>
        <v>0.29740140228843209</v>
      </c>
      <c r="BG33" s="8">
        <f t="shared" si="121"/>
        <v>0</v>
      </c>
      <c r="BH33" s="8">
        <f t="shared" si="122"/>
        <v>4.3492942299579429</v>
      </c>
      <c r="BI33" s="8">
        <f t="shared" si="123"/>
        <v>4.8854274825124104</v>
      </c>
      <c r="BJ33" s="35">
        <f t="shared" si="124"/>
        <v>94.38859672358484</v>
      </c>
      <c r="BK33" s="35">
        <v>94.506761281317097</v>
      </c>
      <c r="BL33" s="23">
        <f t="shared" si="76"/>
        <v>42576.93750555726</v>
      </c>
      <c r="BM33" s="23">
        <f>IFERROR(BM32*(B33/B32),0)</f>
        <v>10858.070302256694</v>
      </c>
      <c r="BN33" s="23">
        <f>IFERROR(BN32*(C33/C32),0)</f>
        <v>4857.2980116244089</v>
      </c>
      <c r="BO33" s="23">
        <f>IFERROR(BO32*(D33/D32),0)</f>
        <v>4598.5626239416852</v>
      </c>
      <c r="BP33" s="23">
        <f>IFERROR(BP32*(E33/E32),0)</f>
        <v>2484.6564802411399</v>
      </c>
      <c r="BQ33" s="23">
        <f>IFERROR(BQ32*(F33/F32),0)</f>
        <v>5663.4866026749514</v>
      </c>
      <c r="BR33" s="23">
        <f>IFERROR(BR32*(G33/G32),0)</f>
        <v>3073.0948578750354</v>
      </c>
      <c r="BS33" s="23">
        <f>IFERROR(BS32*(H33/H32),0)</f>
        <v>4021.7710969414229</v>
      </c>
      <c r="BT33" s="23">
        <f>IFERROR(BT32*(I33/I32),0)</f>
        <v>2767.1972322470833</v>
      </c>
      <c r="BU33" s="23">
        <f>IFERROR(BU32*(J33/J32),0)</f>
        <v>0</v>
      </c>
      <c r="BV33" s="23">
        <f>IFERROR(BV32*(K33/K32),0)</f>
        <v>1420.7270117041155</v>
      </c>
      <c r="BW33" s="23">
        <f>IFERROR(BW32*(L33/L32),0)</f>
        <v>2683.3725849064999</v>
      </c>
      <c r="BX33" s="23">
        <f>IFERROR(BX32*(M33/M32),0)</f>
        <v>148.70070114421603</v>
      </c>
      <c r="BY33" s="23">
        <f>IFERROR(BY32*(N33/N32),0)</f>
        <v>0</v>
      </c>
      <c r="BZ33" s="23">
        <f>IFERROR(BZ32*(O33/O32),0)</f>
        <v>0</v>
      </c>
      <c r="CA33" s="23">
        <f>IFERROR(CA32*(P33/P32),0)</f>
        <v>0</v>
      </c>
    </row>
    <row r="34" spans="1:79" x14ac:dyDescent="0.25">
      <c r="A34" s="10">
        <v>44727</v>
      </c>
      <c r="B34" s="8">
        <v>81.669998168945313</v>
      </c>
      <c r="C34" s="8">
        <v>20.64999961853027</v>
      </c>
      <c r="D34" s="8">
        <v>14.119637489318849</v>
      </c>
      <c r="E34" s="8">
        <v>9.7700004577636719</v>
      </c>
      <c r="F34" s="8">
        <v>40.610000610351563</v>
      </c>
      <c r="G34" s="8">
        <v>8.2700004577636719</v>
      </c>
      <c r="H34" s="8">
        <v>4.8000001907348633</v>
      </c>
      <c r="I34" s="8">
        <v>17.54000091552734</v>
      </c>
      <c r="J34" s="8"/>
      <c r="K34" s="8">
        <v>13.739999771118161</v>
      </c>
      <c r="L34" s="8">
        <v>21.75</v>
      </c>
      <c r="M34" s="8">
        <v>2.5499999523162842</v>
      </c>
      <c r="N34" s="8"/>
      <c r="O34" s="8">
        <v>1</v>
      </c>
      <c r="P34" s="8">
        <v>34.049999237060547</v>
      </c>
      <c r="Q34" s="8">
        <f t="shared" si="80"/>
        <v>98.492522880363325</v>
      </c>
      <c r="R34" s="8">
        <f t="shared" si="81"/>
        <v>99.925470404043622</v>
      </c>
      <c r="S34" s="8">
        <f t="shared" si="82"/>
        <v>87.449797109324734</v>
      </c>
      <c r="T34" s="8">
        <f t="shared" si="83"/>
        <v>83.504278778080689</v>
      </c>
      <c r="U34" s="8">
        <f t="shared" si="84"/>
        <v>92.568957371996106</v>
      </c>
      <c r="V34" s="8">
        <f t="shared" si="85"/>
        <v>92.402241720748165</v>
      </c>
      <c r="W34" s="8">
        <f t="shared" si="86"/>
        <v>100.84033529263976</v>
      </c>
      <c r="X34" s="8">
        <f t="shared" si="87"/>
        <v>87.454831863645168</v>
      </c>
      <c r="Y34" s="8">
        <f t="shared" si="88"/>
        <v>0</v>
      </c>
      <c r="Z34" s="8">
        <f t="shared" si="89"/>
        <v>87.072243368986918</v>
      </c>
      <c r="AA34" s="8">
        <f t="shared" si="90"/>
        <v>105.8909397786733</v>
      </c>
      <c r="AB34" s="8">
        <f t="shared" si="91"/>
        <v>53.124996895591536</v>
      </c>
      <c r="AC34" s="8">
        <f t="shared" si="92"/>
        <v>0</v>
      </c>
      <c r="AD34" s="8">
        <f t="shared" si="93"/>
        <v>100</v>
      </c>
      <c r="AE34" s="8">
        <f t="shared" si="94"/>
        <v>93.67646305668525</v>
      </c>
      <c r="AF34" s="6">
        <f t="shared" si="95"/>
        <v>0.22867001076655469</v>
      </c>
      <c r="AG34" s="6">
        <f t="shared" si="96"/>
        <v>0.10103584953794212</v>
      </c>
      <c r="AH34" s="6">
        <f t="shared" si="97"/>
        <v>9.8772160578747104E-2</v>
      </c>
      <c r="AI34" s="6">
        <f t="shared" si="98"/>
        <v>5.230515289336881E-2</v>
      </c>
      <c r="AJ34" s="6">
        <f t="shared" si="99"/>
        <v>0.11867343687424804</v>
      </c>
      <c r="AK34" s="6">
        <f t="shared" si="100"/>
        <v>6.3985037532356043E-2</v>
      </c>
      <c r="AL34" s="6">
        <f t="shared" si="101"/>
        <v>8.67377469268025E-2</v>
      </c>
      <c r="AM34" s="6">
        <f t="shared" si="102"/>
        <v>5.9953300243681416E-2</v>
      </c>
      <c r="AN34" s="6">
        <f t="shared" si="103"/>
        <v>0</v>
      </c>
      <c r="AO34" s="6">
        <f t="shared" si="104"/>
        <v>3.0538812134413167E-2</v>
      </c>
      <c r="AP34" s="6">
        <f t="shared" si="105"/>
        <v>5.8067972069114564E-2</v>
      </c>
      <c r="AQ34" s="6">
        <f t="shared" si="106"/>
        <v>3.1458778826018584E-3</v>
      </c>
      <c r="AR34" s="6">
        <f t="shared" si="107"/>
        <v>0</v>
      </c>
      <c r="AS34" s="6">
        <f t="shared" si="108"/>
        <v>4.5825918101034063E-2</v>
      </c>
      <c r="AT34" s="6">
        <f t="shared" si="109"/>
        <v>5.2288724459135405E-2</v>
      </c>
      <c r="AU34" s="8">
        <f t="shared" si="110"/>
        <v>21.702852874625872</v>
      </c>
      <c r="AV34" s="8">
        <f t="shared" si="111"/>
        <v>9.5892162257487801</v>
      </c>
      <c r="AW34" s="8">
        <f t="shared" si="112"/>
        <v>9.3743716631818117</v>
      </c>
      <c r="AX34" s="8">
        <f t="shared" si="113"/>
        <v>4.964232231521045</v>
      </c>
      <c r="AY34" s="8">
        <f t="shared" si="114"/>
        <v>11.263182837024237</v>
      </c>
      <c r="AZ34" s="8">
        <f t="shared" si="115"/>
        <v>6.0727589555230086</v>
      </c>
      <c r="BA34" s="8">
        <f t="shared" si="116"/>
        <v>8.2321969283094791</v>
      </c>
      <c r="BB34" s="8">
        <f t="shared" si="117"/>
        <v>5.6901106103730363</v>
      </c>
      <c r="BC34" s="8">
        <f t="shared" si="118"/>
        <v>0</v>
      </c>
      <c r="BD34" s="8">
        <f t="shared" si="119"/>
        <v>2.8984095662444709</v>
      </c>
      <c r="BE34" s="8">
        <f t="shared" si="120"/>
        <v>5.5111759094218788</v>
      </c>
      <c r="BF34" s="8">
        <f t="shared" si="54"/>
        <v>0.29857227285193944</v>
      </c>
      <c r="BG34" s="8">
        <f t="shared" si="121"/>
        <v>0</v>
      </c>
      <c r="BH34" s="8">
        <f t="shared" si="122"/>
        <v>4.3492942299579429</v>
      </c>
      <c r="BI34" s="8">
        <f t="shared" si="123"/>
        <v>4.9626730244788408</v>
      </c>
      <c r="BJ34" s="35">
        <f t="shared" si="124"/>
        <v>94.909047329262364</v>
      </c>
      <c r="BK34" s="35">
        <v>95.023988619213782</v>
      </c>
      <c r="BL34" s="23">
        <f t="shared" si="76"/>
        <v>42798.540037412793</v>
      </c>
      <c r="BM34" s="23">
        <f>IFERROR(BM33*(B34/B33),0)</f>
        <v>10851.426437312941</v>
      </c>
      <c r="BN34" s="23">
        <f>IFERROR(BN33*(C34/C33),0)</f>
        <v>4794.6081128743926</v>
      </c>
      <c r="BO34" s="23">
        <f>IFERROR(BO33*(D34/D33),0)</f>
        <v>4687.1858315909049</v>
      </c>
      <c r="BP34" s="23">
        <f>IFERROR(BP33*(E34/E33),0)</f>
        <v>2482.1161157605234</v>
      </c>
      <c r="BQ34" s="23">
        <f>IFERROR(BQ33*(F34/F33),0)</f>
        <v>5631.591418512121</v>
      </c>
      <c r="BR34" s="23">
        <f>IFERROR(BR33*(G34/G33),0)</f>
        <v>3036.3794777615035</v>
      </c>
      <c r="BS34" s="23">
        <f>IFERROR(BS33*(H34/H33),0)</f>
        <v>4116.0984641547439</v>
      </c>
      <c r="BT34" s="23">
        <f>IFERROR(BT33*(I34/I33),0)</f>
        <v>2845.0553051865199</v>
      </c>
      <c r="BU34" s="23">
        <f>IFERROR(BU33*(J34/J33),0)</f>
        <v>0</v>
      </c>
      <c r="BV34" s="23">
        <f>IFERROR(BV33*(K34/K33),0)</f>
        <v>1449.2047831222351</v>
      </c>
      <c r="BW34" s="23">
        <f>IFERROR(BW33*(L34/L33),0)</f>
        <v>2755.587954710938</v>
      </c>
      <c r="BX34" s="23">
        <f>IFERROR(BX33*(M34/M33),0)</f>
        <v>149.28613642596974</v>
      </c>
      <c r="BY34" s="23">
        <f>IFERROR(BY33*(N34/N33),0)</f>
        <v>0</v>
      </c>
      <c r="BZ34" s="23">
        <f>IFERROR(BZ33*(O34/O33),0)</f>
        <v>0</v>
      </c>
      <c r="CA34" s="23">
        <f>IFERROR(CA33*(P34/P33),0)</f>
        <v>0</v>
      </c>
    </row>
    <row r="35" spans="1:79" x14ac:dyDescent="0.25">
      <c r="A35" s="10">
        <v>44729</v>
      </c>
      <c r="B35" s="8">
        <v>77.410003662109375</v>
      </c>
      <c r="C35" s="8">
        <v>20.360000610351559</v>
      </c>
      <c r="D35" s="8">
        <v>13.842782020568849</v>
      </c>
      <c r="E35" s="8">
        <v>9.619999885559082</v>
      </c>
      <c r="F35" s="8">
        <v>36.75</v>
      </c>
      <c r="G35" s="8">
        <v>8.5600004196166992</v>
      </c>
      <c r="H35" s="8">
        <v>4.6599998474121094</v>
      </c>
      <c r="I35" s="8">
        <v>17.159999847412109</v>
      </c>
      <c r="J35" s="8"/>
      <c r="K35" s="8">
        <v>13.329999923706049</v>
      </c>
      <c r="L35" s="8">
        <v>21.45000076293945</v>
      </c>
      <c r="M35" s="8">
        <v>2.380000114440918</v>
      </c>
      <c r="N35" s="8"/>
      <c r="O35" s="8">
        <v>1</v>
      </c>
      <c r="P35" s="8">
        <v>34.130001068115227</v>
      </c>
      <c r="Q35" s="8">
        <f t="shared" si="80"/>
        <v>93.35504748129685</v>
      </c>
      <c r="R35" s="8">
        <f t="shared" si="81"/>
        <v>98.522163486644942</v>
      </c>
      <c r="S35" s="8">
        <f t="shared" si="82"/>
        <v>85.735096247556186</v>
      </c>
      <c r="T35" s="8">
        <f t="shared" si="83"/>
        <v>82.222222584491647</v>
      </c>
      <c r="U35" s="8">
        <f t="shared" si="84"/>
        <v>83.770232265244147</v>
      </c>
      <c r="V35" s="8">
        <f t="shared" si="85"/>
        <v>95.642464827265073</v>
      </c>
      <c r="W35" s="8">
        <f t="shared" si="86"/>
        <v>97.899151750813729</v>
      </c>
      <c r="X35" s="8">
        <f t="shared" si="87"/>
        <v>85.560138147260943</v>
      </c>
      <c r="Y35" s="8">
        <f t="shared" si="88"/>
        <v>0</v>
      </c>
      <c r="Z35" s="8">
        <f t="shared" si="89"/>
        <v>84.47401868996208</v>
      </c>
      <c r="AA35" s="8">
        <f t="shared" si="90"/>
        <v>104.43037880647896</v>
      </c>
      <c r="AB35" s="8">
        <f t="shared" si="91"/>
        <v>49.583333747254457</v>
      </c>
      <c r="AC35" s="8">
        <f t="shared" si="92"/>
        <v>0</v>
      </c>
      <c r="AD35" s="8">
        <f t="shared" si="93"/>
        <v>100</v>
      </c>
      <c r="AE35" s="8">
        <f t="shared" si="94"/>
        <v>93.896559642270617</v>
      </c>
      <c r="AF35" s="6">
        <f t="shared" si="95"/>
        <v>0.22361869916408453</v>
      </c>
      <c r="AG35" s="6">
        <f t="shared" si="96"/>
        <v>0.1027773932863156</v>
      </c>
      <c r="AH35" s="6">
        <f t="shared" si="97"/>
        <v>9.9907651374014819E-2</v>
      </c>
      <c r="AI35" s="6">
        <f t="shared" si="98"/>
        <v>5.3136056632565147E-2</v>
      </c>
      <c r="AJ35" s="6">
        <f t="shared" si="99"/>
        <v>0.11080063002690123</v>
      </c>
      <c r="AK35" s="6">
        <f t="shared" si="100"/>
        <v>6.8329940698152569E-2</v>
      </c>
      <c r="AL35" s="6">
        <f t="shared" si="101"/>
        <v>8.6879466842491898E-2</v>
      </c>
      <c r="AM35" s="6">
        <f t="shared" si="102"/>
        <v>6.0515290859571032E-2</v>
      </c>
      <c r="AN35" s="6">
        <f t="shared" si="103"/>
        <v>0</v>
      </c>
      <c r="AO35" s="6">
        <f t="shared" si="104"/>
        <v>3.0567500231954522E-2</v>
      </c>
      <c r="AP35" s="6">
        <f t="shared" si="105"/>
        <v>5.9083888832791524E-2</v>
      </c>
      <c r="AQ35" s="6">
        <f t="shared" si="106"/>
        <v>3.0293051843282913E-3</v>
      </c>
      <c r="AR35" s="6">
        <f t="shared" si="107"/>
        <v>0</v>
      </c>
      <c r="AS35" s="6">
        <f t="shared" si="108"/>
        <v>4.7279789794863351E-2</v>
      </c>
      <c r="AT35" s="6">
        <f t="shared" si="109"/>
        <v>5.4074387071965345E-2</v>
      </c>
      <c r="AU35" s="8">
        <f t="shared" si="110"/>
        <v>20.570808842528294</v>
      </c>
      <c r="AV35" s="8">
        <f t="shared" si="111"/>
        <v>9.4545497247294321</v>
      </c>
      <c r="AW35" s="8">
        <f t="shared" si="112"/>
        <v>9.1905605658352805</v>
      </c>
      <c r="AX35" s="8">
        <f t="shared" si="113"/>
        <v>4.8880154822482336</v>
      </c>
      <c r="AY35" s="8">
        <f t="shared" si="114"/>
        <v>10.192611746849648</v>
      </c>
      <c r="AZ35" s="8">
        <f t="shared" si="115"/>
        <v>6.2857093506818185</v>
      </c>
      <c r="BA35" s="8">
        <f t="shared" si="116"/>
        <v>7.9920906052954788</v>
      </c>
      <c r="BB35" s="8">
        <f t="shared" si="117"/>
        <v>5.566835354000534</v>
      </c>
      <c r="BC35" s="8">
        <f t="shared" si="118"/>
        <v>0</v>
      </c>
      <c r="BD35" s="8">
        <f t="shared" si="119"/>
        <v>2.811921393049885</v>
      </c>
      <c r="BE35" s="8">
        <f t="shared" si="120"/>
        <v>5.4351598833008188</v>
      </c>
      <c r="BF35" s="8">
        <f t="shared" si="54"/>
        <v>0.27866747327231428</v>
      </c>
      <c r="BG35" s="8">
        <f t="shared" si="121"/>
        <v>0</v>
      </c>
      <c r="BH35" s="8">
        <f t="shared" si="122"/>
        <v>4.3492942299579429</v>
      </c>
      <c r="BI35" s="8">
        <f t="shared" si="123"/>
        <v>4.9743330226515239</v>
      </c>
      <c r="BJ35" s="35">
        <f t="shared" si="124"/>
        <v>91.990557674401217</v>
      </c>
      <c r="BK35" s="35">
        <v>92.105007177334656</v>
      </c>
      <c r="BL35" s="23">
        <f t="shared" si="76"/>
        <v>41333.465210895876</v>
      </c>
      <c r="BM35" s="23">
        <f>IFERROR(BM34*(B35/B34),0)</f>
        <v>10285.404421264151</v>
      </c>
      <c r="BN35" s="23">
        <f>IFERROR(BN34*(C35/C34),0)</f>
        <v>4727.2748623647185</v>
      </c>
      <c r="BO35" s="23">
        <f>IFERROR(BO34*(D35/D34),0)</f>
        <v>4595.2802829176389</v>
      </c>
      <c r="BP35" s="23">
        <f>IFERROR(BP34*(E35/E34),0)</f>
        <v>2444.0077411241177</v>
      </c>
      <c r="BQ35" s="23">
        <f>IFERROR(BQ34*(F35/F34),0)</f>
        <v>5096.3058734248261</v>
      </c>
      <c r="BR35" s="23">
        <f>IFERROR(BR34*(G35/G34),0)</f>
        <v>3142.8546753409078</v>
      </c>
      <c r="BS35" s="23">
        <f>IFERROR(BS34*(H35/H34),0)</f>
        <v>3996.0453026477435</v>
      </c>
      <c r="BT35" s="23">
        <f>IFERROR(BT34*(I35/I34),0)</f>
        <v>2783.4176770002687</v>
      </c>
      <c r="BU35" s="23">
        <f>IFERROR(BU34*(J35/J34),0)</f>
        <v>0</v>
      </c>
      <c r="BV35" s="23">
        <f>IFERROR(BV34*(K35/K34),0)</f>
        <v>1405.9606965249423</v>
      </c>
      <c r="BW35" s="23">
        <f>IFERROR(BW34*(L35/L34),0)</f>
        <v>2717.5799416504083</v>
      </c>
      <c r="BX35" s="23">
        <f>IFERROR(BX34*(M35/M34),0)</f>
        <v>139.33373663615717</v>
      </c>
      <c r="BY35" s="23">
        <f>IFERROR(BY34*(N35/N34),0)</f>
        <v>0</v>
      </c>
      <c r="BZ35" s="23">
        <f>IFERROR(BZ34*(O35/O34),0)</f>
        <v>0</v>
      </c>
      <c r="CA35" s="23">
        <f>IFERROR(CA34*(P35/P34),0)</f>
        <v>0</v>
      </c>
    </row>
    <row r="36" spans="1:79" x14ac:dyDescent="0.25">
      <c r="A36" s="10">
        <v>44732</v>
      </c>
      <c r="B36" s="8">
        <v>75.5</v>
      </c>
      <c r="C36" s="8">
        <v>20.20000076293945</v>
      </c>
      <c r="D36" s="8">
        <v>14.020760536193849</v>
      </c>
      <c r="E36" s="8">
        <v>9.4899997711181641</v>
      </c>
      <c r="F36" s="8">
        <v>35.700000762939453</v>
      </c>
      <c r="G36" s="8">
        <v>8.4099998474121094</v>
      </c>
      <c r="H36" s="8">
        <v>4.619999885559082</v>
      </c>
      <c r="I36" s="8">
        <v>16.940000534057621</v>
      </c>
      <c r="J36" s="8"/>
      <c r="K36" s="8">
        <v>13.64000034332275</v>
      </c>
      <c r="L36" s="8">
        <v>21.030000686645511</v>
      </c>
      <c r="M36" s="8">
        <v>2.5799999237060551</v>
      </c>
      <c r="N36" s="8"/>
      <c r="O36" s="8">
        <v>1</v>
      </c>
      <c r="P36" s="8">
        <v>34.389999389648438</v>
      </c>
      <c r="Q36" s="8">
        <f t="shared" si="80"/>
        <v>91.051618026055138</v>
      </c>
      <c r="R36" s="8">
        <f t="shared" si="81"/>
        <v>97.747923277803324</v>
      </c>
      <c r="S36" s="8">
        <f t="shared" si="82"/>
        <v>86.837403944407399</v>
      </c>
      <c r="T36" s="8">
        <f t="shared" si="83"/>
        <v>81.111110477139547</v>
      </c>
      <c r="U36" s="8">
        <f t="shared" si="84"/>
        <v>81.376798796757313</v>
      </c>
      <c r="V36" s="8">
        <f t="shared" si="85"/>
        <v>93.966480744569253</v>
      </c>
      <c r="W36" s="8">
        <f t="shared" si="86"/>
        <v>97.058816458173965</v>
      </c>
      <c r="X36" s="8">
        <f t="shared" si="87"/>
        <v>84.463216713094894</v>
      </c>
      <c r="Y36" s="8">
        <f t="shared" si="88"/>
        <v>0</v>
      </c>
      <c r="Z36" s="8">
        <f t="shared" si="89"/>
        <v>86.438533422931158</v>
      </c>
      <c r="AA36" s="8">
        <f t="shared" si="90"/>
        <v>102.38558787379486</v>
      </c>
      <c r="AB36" s="8">
        <f t="shared" si="91"/>
        <v>53.749996274709858</v>
      </c>
      <c r="AC36" s="8">
        <f t="shared" si="92"/>
        <v>0</v>
      </c>
      <c r="AD36" s="8">
        <f t="shared" si="93"/>
        <v>100</v>
      </c>
      <c r="AE36" s="8">
        <f t="shared" si="94"/>
        <v>94.611852555857439</v>
      </c>
      <c r="AF36" s="6">
        <f t="shared" si="95"/>
        <v>0.22062130875981059</v>
      </c>
      <c r="AG36" s="6">
        <f t="shared" si="96"/>
        <v>0.10314796730722771</v>
      </c>
      <c r="AH36" s="6">
        <f t="shared" si="97"/>
        <v>0.10236144726100159</v>
      </c>
      <c r="AI36" s="6">
        <f t="shared" si="98"/>
        <v>5.3023688133298455E-2</v>
      </c>
      <c r="AJ36" s="6">
        <f t="shared" si="99"/>
        <v>0.10887861506256492</v>
      </c>
      <c r="AK36" s="6">
        <f t="shared" si="100"/>
        <v>6.7908278633166952E-2</v>
      </c>
      <c r="AL36" s="6">
        <f t="shared" si="101"/>
        <v>8.7128991179347873E-2</v>
      </c>
      <c r="AM36" s="6">
        <f t="shared" si="102"/>
        <v>6.0429742160573813E-2</v>
      </c>
      <c r="AN36" s="6">
        <f t="shared" si="103"/>
        <v>0</v>
      </c>
      <c r="AO36" s="6">
        <f t="shared" si="104"/>
        <v>3.1639793084451029E-2</v>
      </c>
      <c r="AP36" s="6">
        <f t="shared" si="105"/>
        <v>5.8596344467777256E-2</v>
      </c>
      <c r="AQ36" s="6">
        <f t="shared" si="106"/>
        <v>3.3218132988091439E-3</v>
      </c>
      <c r="AR36" s="6">
        <f t="shared" si="107"/>
        <v>0</v>
      </c>
      <c r="AS36" s="6">
        <f t="shared" si="108"/>
        <v>4.7826105021409632E-2</v>
      </c>
      <c r="AT36" s="6">
        <f t="shared" si="109"/>
        <v>5.5115905630560999E-2</v>
      </c>
      <c r="AU36" s="8">
        <f t="shared" si="110"/>
        <v>20.063247566684915</v>
      </c>
      <c r="AV36" s="8">
        <f t="shared" si="111"/>
        <v>9.3802507822953238</v>
      </c>
      <c r="AW36" s="8">
        <f t="shared" si="112"/>
        <v>9.3087248427009079</v>
      </c>
      <c r="AX36" s="8">
        <f t="shared" si="113"/>
        <v>4.8219611600402752</v>
      </c>
      <c r="AY36" s="8">
        <f t="shared" si="114"/>
        <v>9.901394479969472</v>
      </c>
      <c r="AZ36" s="8">
        <f t="shared" si="115"/>
        <v>6.1755621598997612</v>
      </c>
      <c r="BA36" s="8">
        <f t="shared" si="116"/>
        <v>7.923489032375838</v>
      </c>
      <c r="BB36" s="8">
        <f t="shared" si="117"/>
        <v>5.4954658920933248</v>
      </c>
      <c r="BC36" s="8">
        <f t="shared" si="118"/>
        <v>0</v>
      </c>
      <c r="BD36" s="8">
        <f t="shared" si="119"/>
        <v>2.8773150027095835</v>
      </c>
      <c r="BE36" s="8">
        <f t="shared" si="120"/>
        <v>5.3287371567524753</v>
      </c>
      <c r="BF36" s="8">
        <f t="shared" si="54"/>
        <v>0.30208488454246157</v>
      </c>
      <c r="BG36" s="8">
        <f t="shared" si="121"/>
        <v>0</v>
      </c>
      <c r="BH36" s="8">
        <f t="shared" si="122"/>
        <v>4.3492942299579429</v>
      </c>
      <c r="BI36" s="8">
        <f t="shared" si="123"/>
        <v>5.0122269047541197</v>
      </c>
      <c r="BJ36" s="35">
        <f t="shared" si="124"/>
        <v>90.939754094776404</v>
      </c>
      <c r="BK36" s="35">
        <v>90.744689791901251</v>
      </c>
      <c r="BL36" s="23">
        <f t="shared" si="76"/>
        <v>40789.116480032179</v>
      </c>
      <c r="BM36" s="23">
        <f>IFERROR(BM35*(B36/B35),0)</f>
        <v>10031.62378334246</v>
      </c>
      <c r="BN36" s="23">
        <f>IFERROR(BN35*(C36/C35),0)</f>
        <v>4690.1253911476642</v>
      </c>
      <c r="BO36" s="23">
        <f>IFERROR(BO35*(D36/D35),0)</f>
        <v>4654.3624213504527</v>
      </c>
      <c r="BP36" s="23">
        <f>IFERROR(BP35*(E36/E35),0)</f>
        <v>2410.9805800201379</v>
      </c>
      <c r="BQ36" s="23">
        <f>IFERROR(BQ35*(F36/F35),0)</f>
        <v>4950.6972399847382</v>
      </c>
      <c r="BR36" s="23">
        <f>IFERROR(BR35*(G36/G35),0)</f>
        <v>3087.7810799498789</v>
      </c>
      <c r="BS36" s="23">
        <f>IFERROR(BS35*(H36/H35),0)</f>
        <v>3961.7445161879232</v>
      </c>
      <c r="BT36" s="23">
        <f>IFERROR(BT35*(I36/I35),0)</f>
        <v>2747.7329460466635</v>
      </c>
      <c r="BU36" s="23">
        <f>IFERROR(BU35*(J36/J35),0)</f>
        <v>0</v>
      </c>
      <c r="BV36" s="23">
        <f>IFERROR(BV35*(K36/K35),0)</f>
        <v>1438.6575013547915</v>
      </c>
      <c r="BW36" s="23">
        <f>IFERROR(BW35*(L36/L35),0)</f>
        <v>2664.3685783762357</v>
      </c>
      <c r="BX36" s="23">
        <f>IFERROR(BX35*(M36/M35),0)</f>
        <v>151.04244227123081</v>
      </c>
      <c r="BY36" s="23">
        <f>IFERROR(BY35*(N36/N35),0)</f>
        <v>0</v>
      </c>
      <c r="BZ36" s="23">
        <f>IFERROR(BZ35*(O36/O35),0)</f>
        <v>0</v>
      </c>
      <c r="CA36" s="23">
        <f>IFERROR(CA35*(P36/P35),0)</f>
        <v>0</v>
      </c>
    </row>
    <row r="37" spans="1:79" x14ac:dyDescent="0.25">
      <c r="A37" s="10">
        <v>44733</v>
      </c>
      <c r="B37" s="8">
        <v>76</v>
      </c>
      <c r="C37" s="8">
        <v>20.10000038146973</v>
      </c>
      <c r="D37" s="8">
        <v>13.911994934082029</v>
      </c>
      <c r="E37" s="8">
        <v>9.3599996566772461</v>
      </c>
      <c r="F37" s="8">
        <v>36.400001525878913</v>
      </c>
      <c r="G37" s="8">
        <v>8.3400001525878906</v>
      </c>
      <c r="H37" s="8">
        <v>4.570000171661377</v>
      </c>
      <c r="I37" s="8">
        <v>16.780000686645511</v>
      </c>
      <c r="J37" s="8"/>
      <c r="K37" s="8">
        <v>13.170000076293951</v>
      </c>
      <c r="L37" s="8">
        <v>21.20000076293945</v>
      </c>
      <c r="M37" s="8">
        <v>2.5099999904632568</v>
      </c>
      <c r="N37" s="8"/>
      <c r="O37" s="8">
        <v>1</v>
      </c>
      <c r="P37" s="8">
        <v>32.979999542236328</v>
      </c>
      <c r="Q37" s="8">
        <f t="shared" si="80"/>
        <v>91.654608873909808</v>
      </c>
      <c r="R37" s="8">
        <f t="shared" si="81"/>
        <v>97.264020839859512</v>
      </c>
      <c r="S37" s="8">
        <f t="shared" si="82"/>
        <v>86.16376555642843</v>
      </c>
      <c r="T37" s="8">
        <f t="shared" si="83"/>
        <v>79.999998369787434</v>
      </c>
      <c r="U37" s="8">
        <f t="shared" si="84"/>
        <v>82.972424007567838</v>
      </c>
      <c r="V37" s="8">
        <f t="shared" si="85"/>
        <v>93.184361232658702</v>
      </c>
      <c r="W37" s="8">
        <f t="shared" si="86"/>
        <v>96.008402351167703</v>
      </c>
      <c r="X37" s="8">
        <f t="shared" si="87"/>
        <v>83.665453940959139</v>
      </c>
      <c r="Y37" s="8">
        <f t="shared" si="88"/>
        <v>0</v>
      </c>
      <c r="Z37" s="8">
        <f t="shared" si="89"/>
        <v>83.460077941422071</v>
      </c>
      <c r="AA37" s="8">
        <f t="shared" si="90"/>
        <v>103.21324156764365</v>
      </c>
      <c r="AB37" s="8">
        <f t="shared" si="91"/>
        <v>52.291664390100465</v>
      </c>
      <c r="AC37" s="8">
        <f t="shared" si="92"/>
        <v>0</v>
      </c>
      <c r="AD37" s="8">
        <f t="shared" si="93"/>
        <v>100</v>
      </c>
      <c r="AE37" s="8">
        <f t="shared" si="94"/>
        <v>90.732739440569304</v>
      </c>
      <c r="AF37" s="6">
        <f t="shared" si="95"/>
        <v>0.22285803364166007</v>
      </c>
      <c r="AG37" s="6">
        <f t="shared" si="96"/>
        <v>0.10299580843053255</v>
      </c>
      <c r="AH37" s="6">
        <f t="shared" si="97"/>
        <v>0.1019221211914946</v>
      </c>
      <c r="AI37" s="6">
        <f t="shared" si="98"/>
        <v>5.247999201402264E-2</v>
      </c>
      <c r="AJ37" s="6">
        <f t="shared" si="99"/>
        <v>0.11140122372108938</v>
      </c>
      <c r="AK37" s="6">
        <f t="shared" si="100"/>
        <v>6.7578257547991488E-2</v>
      </c>
      <c r="AL37" s="6">
        <f t="shared" si="101"/>
        <v>8.6487060013561101E-2</v>
      </c>
      <c r="AM37" s="6">
        <f t="shared" si="102"/>
        <v>6.0068044363547984E-2</v>
      </c>
      <c r="AN37" s="6">
        <f t="shared" si="103"/>
        <v>0</v>
      </c>
      <c r="AO37" s="6">
        <f t="shared" si="104"/>
        <v>3.0656264038657625E-2</v>
      </c>
      <c r="AP37" s="6">
        <f t="shared" si="105"/>
        <v>5.9276330408822651E-2</v>
      </c>
      <c r="AQ37" s="6">
        <f t="shared" si="106"/>
        <v>3.2429738238141845E-3</v>
      </c>
      <c r="AR37" s="6">
        <f t="shared" si="107"/>
        <v>0</v>
      </c>
      <c r="AS37" s="6">
        <f t="shared" si="108"/>
        <v>4.7993144995847233E-2</v>
      </c>
      <c r="AT37" s="6">
        <f t="shared" si="109"/>
        <v>5.3040745808958747E-2</v>
      </c>
      <c r="AU37" s="8">
        <f t="shared" si="110"/>
        <v>20.19611675586826</v>
      </c>
      <c r="AV37" s="8">
        <f t="shared" si="111"/>
        <v>9.3338137218456936</v>
      </c>
      <c r="AW37" s="8">
        <f t="shared" si="112"/>
        <v>9.2365127070042767</v>
      </c>
      <c r="AX37" s="8">
        <f t="shared" si="113"/>
        <v>4.755906837832315</v>
      </c>
      <c r="AY37" s="8">
        <f t="shared" si="114"/>
        <v>10.095539677224995</v>
      </c>
      <c r="AZ37" s="8">
        <f t="shared" si="115"/>
        <v>6.1241605577113853</v>
      </c>
      <c r="BA37" s="8">
        <f t="shared" si="116"/>
        <v>7.8377374751239151</v>
      </c>
      <c r="BB37" s="8">
        <f t="shared" si="117"/>
        <v>5.4435607163865347</v>
      </c>
      <c r="BC37" s="8">
        <f t="shared" si="118"/>
        <v>0</v>
      </c>
      <c r="BD37" s="8">
        <f t="shared" si="119"/>
        <v>2.778169930454399</v>
      </c>
      <c r="BE37" s="8">
        <f t="shared" si="120"/>
        <v>5.3718130337672347</v>
      </c>
      <c r="BF37" s="8">
        <f t="shared" si="54"/>
        <v>0.29388879059791001</v>
      </c>
      <c r="BG37" s="8">
        <f t="shared" si="121"/>
        <v>0</v>
      </c>
      <c r="BH37" s="8">
        <f t="shared" si="122"/>
        <v>4.3492942299579429</v>
      </c>
      <c r="BI37" s="8">
        <f t="shared" si="123"/>
        <v>4.8067241627847359</v>
      </c>
      <c r="BJ37" s="35">
        <f t="shared" si="124"/>
        <v>90.623238596559574</v>
      </c>
      <c r="BK37" s="35">
        <v>90.070255050331895</v>
      </c>
      <c r="BL37" s="23">
        <f t="shared" si="76"/>
        <v>40733.610101908467</v>
      </c>
      <c r="BM37" s="23">
        <f>IFERROR(BM36*(B37/B36),0)</f>
        <v>10098.058377934132</v>
      </c>
      <c r="BN37" s="23">
        <f>IFERROR(BN36*(C37/C36),0)</f>
        <v>4666.9068609228498</v>
      </c>
      <c r="BO37" s="23">
        <f>IFERROR(BO36*(D37/D36),0)</f>
        <v>4618.2563535021363</v>
      </c>
      <c r="BP37" s="23">
        <f>IFERROR(BP36*(E37/E36),0)</f>
        <v>2377.9534189161586</v>
      </c>
      <c r="BQ37" s="23">
        <f>IFERROR(BQ36*(F37/F36),0)</f>
        <v>5047.7698386124994</v>
      </c>
      <c r="BR37" s="23">
        <f>IFERROR(BR36*(G37/G36),0)</f>
        <v>3062.0802788556912</v>
      </c>
      <c r="BS37" s="23">
        <f>IFERROR(BS36*(H37/H36),0)</f>
        <v>3918.868737561962</v>
      </c>
      <c r="BT37" s="23">
        <f>IFERROR(BT36*(I37/I36),0)</f>
        <v>2721.7803581932685</v>
      </c>
      <c r="BU37" s="23">
        <f>IFERROR(BU36*(J37/J36),0)</f>
        <v>0</v>
      </c>
      <c r="BV37" s="23">
        <f>IFERROR(BV36*(K37/K36),0)</f>
        <v>1389.0849652271993</v>
      </c>
      <c r="BW37" s="23">
        <f>IFERROR(BW36*(L37/L36),0)</f>
        <v>2685.9065168836155</v>
      </c>
      <c r="BX37" s="23">
        <f>IFERROR(BX36*(M37/M36),0)</f>
        <v>146.94439529895502</v>
      </c>
      <c r="BY37" s="23">
        <f>IFERROR(BY36*(N37/N36),0)</f>
        <v>0</v>
      </c>
      <c r="BZ37" s="23">
        <f>IFERROR(BZ36*(O37/O36),0)</f>
        <v>0</v>
      </c>
      <c r="CA37" s="23">
        <f>IFERROR(CA36*(P37/P36),0)</f>
        <v>0</v>
      </c>
    </row>
    <row r="38" spans="1:79" x14ac:dyDescent="0.25">
      <c r="A38" s="10">
        <v>44734</v>
      </c>
      <c r="B38" s="8">
        <v>75.349998474121094</v>
      </c>
      <c r="C38" s="8">
        <v>20.020000457763668</v>
      </c>
      <c r="D38" s="8">
        <v>13.783454895019529</v>
      </c>
      <c r="E38" s="8">
        <v>9.7399997711181641</v>
      </c>
      <c r="F38" s="8">
        <v>33.970001220703118</v>
      </c>
      <c r="G38" s="8">
        <v>8.3500003814697266</v>
      </c>
      <c r="H38" s="8">
        <v>4.5500001907348633</v>
      </c>
      <c r="I38" s="8">
        <v>16.909999847412109</v>
      </c>
      <c r="J38" s="8"/>
      <c r="K38" s="8">
        <v>13.590000152587891</v>
      </c>
      <c r="L38" s="8">
        <v>21.29000091552734</v>
      </c>
      <c r="M38" s="8">
        <v>2.440000057220459</v>
      </c>
      <c r="N38" s="8"/>
      <c r="O38" s="8">
        <v>1</v>
      </c>
      <c r="P38" s="8">
        <v>32.860000610351563</v>
      </c>
      <c r="Q38" s="8">
        <f t="shared" si="80"/>
        <v>90.870718931516706</v>
      </c>
      <c r="R38" s="8">
        <f t="shared" si="81"/>
        <v>96.876900735438667</v>
      </c>
      <c r="S38" s="8">
        <f t="shared" si="82"/>
        <v>85.367654442035885</v>
      </c>
      <c r="T38" s="8">
        <f t="shared" si="83"/>
        <v>83.247862648725274</v>
      </c>
      <c r="U38" s="8">
        <f t="shared" si="84"/>
        <v>77.433330402964003</v>
      </c>
      <c r="V38" s="8">
        <f t="shared" si="85"/>
        <v>93.296095635954273</v>
      </c>
      <c r="W38" s="8">
        <f t="shared" si="86"/>
        <v>95.588234704847835</v>
      </c>
      <c r="X38" s="8">
        <f t="shared" si="87"/>
        <v>84.313632627038515</v>
      </c>
      <c r="Y38" s="8">
        <f t="shared" si="88"/>
        <v>0</v>
      </c>
      <c r="Z38" s="8">
        <f t="shared" si="89"/>
        <v>86.12167542812152</v>
      </c>
      <c r="AA38" s="8">
        <f t="shared" si="90"/>
        <v>103.65141171650598</v>
      </c>
      <c r="AB38" s="8">
        <f t="shared" si="91"/>
        <v>50.833332505491079</v>
      </c>
      <c r="AC38" s="8">
        <f t="shared" si="92"/>
        <v>0</v>
      </c>
      <c r="AD38" s="8">
        <f t="shared" si="93"/>
        <v>100</v>
      </c>
      <c r="AE38" s="8">
        <f t="shared" si="94"/>
        <v>90.402605056974068</v>
      </c>
      <c r="AF38" s="6">
        <f t="shared" si="95"/>
        <v>0.22261051394543119</v>
      </c>
      <c r="AG38" s="6">
        <f t="shared" si="96"/>
        <v>0.10335590419166595</v>
      </c>
      <c r="AH38" s="6">
        <f t="shared" si="97"/>
        <v>0.10173838857434667</v>
      </c>
      <c r="AI38" s="6">
        <f t="shared" si="98"/>
        <v>5.5020508094027025E-2</v>
      </c>
      <c r="AJ38" s="6">
        <f t="shared" si="99"/>
        <v>0.10474464871727067</v>
      </c>
      <c r="AK38" s="6">
        <f t="shared" si="100"/>
        <v>6.8167151867411541E-2</v>
      </c>
      <c r="AL38" s="6">
        <f t="shared" si="101"/>
        <v>8.6754908321526172E-2</v>
      </c>
      <c r="AM38" s="6">
        <f t="shared" si="102"/>
        <v>6.0987782770299481E-2</v>
      </c>
      <c r="AN38" s="6">
        <f t="shared" si="103"/>
        <v>0</v>
      </c>
      <c r="AO38" s="6">
        <f t="shared" si="104"/>
        <v>3.1871362837388721E-2</v>
      </c>
      <c r="AP38" s="6">
        <f t="shared" si="105"/>
        <v>5.9974803837846313E-2</v>
      </c>
      <c r="AQ38" s="6">
        <f t="shared" si="106"/>
        <v>3.1761959115138021E-3</v>
      </c>
      <c r="AR38" s="6">
        <f t="shared" si="107"/>
        <v>0</v>
      </c>
      <c r="AS38" s="6">
        <f t="shared" si="108"/>
        <v>4.835339059410497E-2</v>
      </c>
      <c r="AT38" s="6">
        <f t="shared" si="109"/>
        <v>5.3244440337167354E-2</v>
      </c>
      <c r="AU38" s="8">
        <f t="shared" si="110"/>
        <v>20.023386404445329</v>
      </c>
      <c r="AV38" s="8">
        <f t="shared" si="111"/>
        <v>9.2966642506286377</v>
      </c>
      <c r="AW38" s="8">
        <f t="shared" si="112"/>
        <v>9.1511718403791011</v>
      </c>
      <c r="AX38" s="8">
        <f t="shared" si="113"/>
        <v>4.9489885909237659</v>
      </c>
      <c r="AY38" s="8">
        <f t="shared" si="114"/>
        <v>9.4215791423846387</v>
      </c>
      <c r="AZ38" s="8">
        <f t="shared" si="115"/>
        <v>6.1315038438223857</v>
      </c>
      <c r="BA38" s="8">
        <f t="shared" si="116"/>
        <v>7.8034366886640951</v>
      </c>
      <c r="BB38" s="8">
        <f t="shared" si="117"/>
        <v>5.4857334396138615</v>
      </c>
      <c r="BC38" s="8">
        <f t="shared" si="118"/>
        <v>0</v>
      </c>
      <c r="BD38" s="8">
        <f t="shared" si="119"/>
        <v>2.8667676203548478</v>
      </c>
      <c r="BE38" s="8">
        <f t="shared" si="120"/>
        <v>5.3946179382631732</v>
      </c>
      <c r="BF38" s="8">
        <f t="shared" si="54"/>
        <v>0.2856926966533585</v>
      </c>
      <c r="BG38" s="8">
        <f t="shared" si="121"/>
        <v>0</v>
      </c>
      <c r="BH38" s="8">
        <f t="shared" si="122"/>
        <v>4.3492942299579429</v>
      </c>
      <c r="BI38" s="8">
        <f t="shared" si="123"/>
        <v>4.7892347215050233</v>
      </c>
      <c r="BJ38" s="35">
        <f t="shared" si="124"/>
        <v>89.948071407596174</v>
      </c>
      <c r="BK38" s="35">
        <v>89.035996367626836</v>
      </c>
      <c r="BL38" s="23">
        <f t="shared" si="76"/>
        <v>40404.771228066602</v>
      </c>
      <c r="BM38" s="23">
        <f>IFERROR(BM37*(B38/B37),0)</f>
        <v>10011.693202222667</v>
      </c>
      <c r="BN38" s="23">
        <f>IFERROR(BN37*(C38/C37),0)</f>
        <v>4648.3321253143213</v>
      </c>
      <c r="BO38" s="23">
        <f>IFERROR(BO37*(D38/D37),0)</f>
        <v>4575.5859201895491</v>
      </c>
      <c r="BP38" s="23">
        <f>IFERROR(BP37*(E38/E37),0)</f>
        <v>2474.4942954618841</v>
      </c>
      <c r="BQ38" s="23">
        <f>IFERROR(BQ37*(F38/F37),0)</f>
        <v>4710.7895711923211</v>
      </c>
      <c r="BR38" s="23">
        <f>IFERROR(BR37*(G38/G37),0)</f>
        <v>3065.7519219111905</v>
      </c>
      <c r="BS38" s="23">
        <f>IFERROR(BS37*(H38/H37),0)</f>
        <v>3901.7183443320519</v>
      </c>
      <c r="BT38" s="23">
        <f>IFERROR(BT37*(I38/I37),0)</f>
        <v>2742.8667198069325</v>
      </c>
      <c r="BU38" s="23">
        <f>IFERROR(BU37*(J38/J37),0)</f>
        <v>0</v>
      </c>
      <c r="BV38" s="23">
        <f>IFERROR(BV37*(K38/K37),0)</f>
        <v>1433.3838101774236</v>
      </c>
      <c r="BW38" s="23">
        <f>IFERROR(BW37*(L38/L37),0)</f>
        <v>2697.3089691315849</v>
      </c>
      <c r="BX38" s="23">
        <f>IFERROR(BX37*(M38/M37),0)</f>
        <v>142.84634832667925</v>
      </c>
      <c r="BY38" s="23">
        <f>IFERROR(BY37*(N38/N37),0)</f>
        <v>0</v>
      </c>
      <c r="BZ38" s="23">
        <f>IFERROR(BZ37*(O38/O37),0)</f>
        <v>0</v>
      </c>
      <c r="CA38" s="23">
        <f>IFERROR(CA37*(P38/P37),0)</f>
        <v>0</v>
      </c>
    </row>
    <row r="39" spans="1:79" x14ac:dyDescent="0.25">
      <c r="A39" s="10">
        <v>44735</v>
      </c>
      <c r="B39" s="8">
        <v>72.599998474121094</v>
      </c>
      <c r="C39" s="8">
        <v>19.520000457763668</v>
      </c>
      <c r="D39" s="8">
        <v>13.813118934631349</v>
      </c>
      <c r="E39" s="8">
        <v>9.8900003433227539</v>
      </c>
      <c r="F39" s="8">
        <v>32.799999237060547</v>
      </c>
      <c r="G39" s="8">
        <v>8.3999996185302734</v>
      </c>
      <c r="H39" s="8">
        <v>4.5999999046325684</v>
      </c>
      <c r="I39" s="8">
        <v>16.79999923706055</v>
      </c>
      <c r="J39" s="8"/>
      <c r="K39" s="8">
        <v>13.75</v>
      </c>
      <c r="L39" s="8">
        <v>21.5</v>
      </c>
      <c r="M39" s="8">
        <v>2.5499999523162842</v>
      </c>
      <c r="N39" s="8"/>
      <c r="O39" s="8">
        <v>1</v>
      </c>
      <c r="P39" s="8">
        <v>32.650001525878913</v>
      </c>
      <c r="Q39" s="8">
        <f t="shared" si="80"/>
        <v>87.55426926831602</v>
      </c>
      <c r="R39" s="8">
        <f t="shared" si="81"/>
        <v>94.457397775390788</v>
      </c>
      <c r="S39" s="8">
        <f t="shared" si="82"/>
        <v>85.551378298080976</v>
      </c>
      <c r="T39" s="8">
        <f t="shared" si="83"/>
        <v>84.529918842314316</v>
      </c>
      <c r="U39" s="8">
        <f t="shared" si="84"/>
        <v>74.766355221452869</v>
      </c>
      <c r="V39" s="8">
        <f t="shared" si="85"/>
        <v>93.854746341273696</v>
      </c>
      <c r="W39" s="8">
        <f t="shared" si="86"/>
        <v>96.638648811854083</v>
      </c>
      <c r="X39" s="8">
        <f t="shared" si="87"/>
        <v>83.765167154914295</v>
      </c>
      <c r="Y39" s="8">
        <f t="shared" si="88"/>
        <v>0</v>
      </c>
      <c r="Z39" s="8">
        <f t="shared" si="89"/>
        <v>87.135616176661586</v>
      </c>
      <c r="AA39" s="8">
        <f t="shared" si="90"/>
        <v>104.67380253983798</v>
      </c>
      <c r="AB39" s="8">
        <f t="shared" si="91"/>
        <v>53.124996895591536</v>
      </c>
      <c r="AC39" s="8">
        <f t="shared" si="92"/>
        <v>0</v>
      </c>
      <c r="AD39" s="8">
        <f t="shared" si="93"/>
        <v>100</v>
      </c>
      <c r="AE39" s="8">
        <f t="shared" si="94"/>
        <v>89.824867261986739</v>
      </c>
      <c r="AF39" s="6">
        <f t="shared" si="95"/>
        <v>0.21698409437822735</v>
      </c>
      <c r="AG39" s="6">
        <f t="shared" si="96"/>
        <v>0.10194827809586374</v>
      </c>
      <c r="AH39" s="6">
        <f t="shared" si="97"/>
        <v>0.1031448100102681</v>
      </c>
      <c r="AI39" s="6">
        <f t="shared" si="98"/>
        <v>5.6518525154003019E-2</v>
      </c>
      <c r="AJ39" s="6">
        <f t="shared" si="99"/>
        <v>0.10231492248568509</v>
      </c>
      <c r="AK39" s="6">
        <f t="shared" si="100"/>
        <v>6.9374007622142089E-2</v>
      </c>
      <c r="AL39" s="6">
        <f t="shared" si="101"/>
        <v>8.8729764086421831E-2</v>
      </c>
      <c r="AM39" s="6">
        <f t="shared" si="102"/>
        <v>6.1296738479794728E-2</v>
      </c>
      <c r="AN39" s="6">
        <f t="shared" si="103"/>
        <v>0</v>
      </c>
      <c r="AO39" s="6">
        <f t="shared" si="104"/>
        <v>3.2622161613595192E-2</v>
      </c>
      <c r="AP39" s="6">
        <f t="shared" si="105"/>
        <v>6.1271777551673255E-2</v>
      </c>
      <c r="AQ39" s="6">
        <f t="shared" si="106"/>
        <v>3.3580447705267463E-3</v>
      </c>
      <c r="AR39" s="6">
        <f t="shared" si="107"/>
        <v>0</v>
      </c>
      <c r="AS39" s="6">
        <f t="shared" si="108"/>
        <v>4.8916547423795892E-2</v>
      </c>
      <c r="AT39" s="6">
        <f t="shared" si="109"/>
        <v>5.3520328328002881E-2</v>
      </c>
      <c r="AU39" s="8">
        <f t="shared" si="110"/>
        <v>19.292605863936938</v>
      </c>
      <c r="AV39" s="8">
        <f t="shared" si="111"/>
        <v>9.0644798340937385</v>
      </c>
      <c r="AW39" s="8">
        <f t="shared" si="112"/>
        <v>9.1708665196910104</v>
      </c>
      <c r="AX39" s="8">
        <f t="shared" si="113"/>
        <v>5.0252053401965764</v>
      </c>
      <c r="AY39" s="8">
        <f t="shared" si="114"/>
        <v>9.0970791161992608</v>
      </c>
      <c r="AZ39" s="8">
        <f t="shared" si="115"/>
        <v>6.1682188737887635</v>
      </c>
      <c r="BA39" s="8">
        <f t="shared" si="116"/>
        <v>7.8891882459160172</v>
      </c>
      <c r="BB39" s="8">
        <f t="shared" si="117"/>
        <v>5.4500483992810063</v>
      </c>
      <c r="BC39" s="8">
        <f t="shared" si="118"/>
        <v>0</v>
      </c>
      <c r="BD39" s="8">
        <f t="shared" si="119"/>
        <v>2.900519082950336</v>
      </c>
      <c r="BE39" s="8">
        <f t="shared" si="120"/>
        <v>5.4478290598882939</v>
      </c>
      <c r="BF39" s="8">
        <f t="shared" si="54"/>
        <v>0.29857227285193944</v>
      </c>
      <c r="BG39" s="8">
        <f t="shared" si="121"/>
        <v>0</v>
      </c>
      <c r="BH39" s="8">
        <f t="shared" si="122"/>
        <v>4.3492942299579429</v>
      </c>
      <c r="BI39" s="8">
        <f t="shared" si="123"/>
        <v>4.7586280602707003</v>
      </c>
      <c r="BJ39" s="35">
        <f t="shared" si="124"/>
        <v>88.912534899022532</v>
      </c>
      <c r="BK39" s="35">
        <v>89.660294899354653</v>
      </c>
      <c r="BL39" s="23">
        <f t="shared" si="76"/>
        <v>39902.306304396945</v>
      </c>
      <c r="BM39" s="23">
        <f>IFERROR(BM38*(B39/B38),0)</f>
        <v>9646.3029319684701</v>
      </c>
      <c r="BN39" s="23">
        <f>IFERROR(BN38*(C39/C38),0)</f>
        <v>4532.2399170468707</v>
      </c>
      <c r="BO39" s="23">
        <f>IFERROR(BO38*(D39/D38),0)</f>
        <v>4585.4332598455039</v>
      </c>
      <c r="BP39" s="23">
        <f>IFERROR(BP38*(E39/E38),0)</f>
        <v>2512.6026700982893</v>
      </c>
      <c r="BQ39" s="23">
        <f>IFERROR(BQ38*(F39/F38),0)</f>
        <v>4548.5395580996319</v>
      </c>
      <c r="BR39" s="23">
        <f>IFERROR(BR38*(G39/G38),0)</f>
        <v>3084.1094368943795</v>
      </c>
      <c r="BS39" s="23">
        <f>IFERROR(BS38*(H39/H38),0)</f>
        <v>3944.594122958013</v>
      </c>
      <c r="BT39" s="23">
        <f>IFERROR(BT38*(I39/I38),0)</f>
        <v>2725.0241996405048</v>
      </c>
      <c r="BU39" s="23">
        <f>IFERROR(BU38*(J39/J38),0)</f>
        <v>0</v>
      </c>
      <c r="BV39" s="23">
        <f>IFERROR(BV38*(K39/K38),0)</f>
        <v>1450.2595414751677</v>
      </c>
      <c r="BW39" s="23">
        <f>IFERROR(BW38*(L39/L38),0)</f>
        <v>2723.9145299441452</v>
      </c>
      <c r="BX39" s="23">
        <f>IFERROR(BX38*(M39/M38),0)</f>
        <v>149.28613642596974</v>
      </c>
      <c r="BY39" s="23">
        <f>IFERROR(BY38*(N39/N38),0)</f>
        <v>0</v>
      </c>
      <c r="BZ39" s="23">
        <f>IFERROR(BZ38*(O39/O38),0)</f>
        <v>0</v>
      </c>
      <c r="CA39" s="23">
        <f>IFERROR(CA38*(P39/P38),0)</f>
        <v>0</v>
      </c>
    </row>
    <row r="40" spans="1:79" x14ac:dyDescent="0.25">
      <c r="A40" s="10">
        <v>44736</v>
      </c>
      <c r="B40" s="8">
        <v>74.620002746582031</v>
      </c>
      <c r="C40" s="8">
        <v>19.79999923706055</v>
      </c>
      <c r="D40" s="8">
        <v>13.506599426269529</v>
      </c>
      <c r="E40" s="8">
        <v>9.7899999618530273</v>
      </c>
      <c r="F40" s="8">
        <v>34.189998626708977</v>
      </c>
      <c r="G40" s="8">
        <v>8.1000003814697266</v>
      </c>
      <c r="H40" s="8">
        <v>4.5999999046325684</v>
      </c>
      <c r="I40" s="8">
        <v>16.719999313354489</v>
      </c>
      <c r="J40" s="8"/>
      <c r="K40" s="8">
        <v>14.239999771118161</v>
      </c>
      <c r="L40" s="8">
        <v>21.520000457763668</v>
      </c>
      <c r="M40" s="8">
        <v>2.470000028610229</v>
      </c>
      <c r="N40" s="8"/>
      <c r="O40" s="8">
        <v>1</v>
      </c>
      <c r="P40" s="8">
        <v>32.459999084472663</v>
      </c>
      <c r="Q40" s="8">
        <f t="shared" si="80"/>
        <v>89.990357446158569</v>
      </c>
      <c r="R40" s="8">
        <f t="shared" si="81"/>
        <v>95.812313526027978</v>
      </c>
      <c r="S40" s="8">
        <f t="shared" si="82"/>
        <v>83.652953580267337</v>
      </c>
      <c r="T40" s="8">
        <f t="shared" si="83"/>
        <v>83.67521471325496</v>
      </c>
      <c r="U40" s="8">
        <f t="shared" si="84"/>
        <v>77.934806152592913</v>
      </c>
      <c r="V40" s="8">
        <f t="shared" si="85"/>
        <v>90.50279948704042</v>
      </c>
      <c r="W40" s="8">
        <f t="shared" si="86"/>
        <v>96.638648811854083</v>
      </c>
      <c r="X40" s="8">
        <f t="shared" si="87"/>
        <v>83.366285768846382</v>
      </c>
      <c r="Y40" s="8">
        <f t="shared" si="88"/>
        <v>0</v>
      </c>
      <c r="Z40" s="8">
        <f t="shared" si="89"/>
        <v>90.240811229956435</v>
      </c>
      <c r="AA40" s="8">
        <f t="shared" si="90"/>
        <v>104.77117574758962</v>
      </c>
      <c r="AB40" s="8">
        <f t="shared" si="91"/>
        <v>51.458331884609379</v>
      </c>
      <c r="AC40" s="8">
        <f t="shared" si="92"/>
        <v>0</v>
      </c>
      <c r="AD40" s="8">
        <f t="shared" si="93"/>
        <v>100</v>
      </c>
      <c r="AE40" s="8">
        <f t="shared" si="94"/>
        <v>89.302143118612904</v>
      </c>
      <c r="AF40" s="6">
        <f t="shared" si="95"/>
        <v>0.22146924295774764</v>
      </c>
      <c r="AG40" s="6">
        <f t="shared" si="96"/>
        <v>0.1026909371251969</v>
      </c>
      <c r="AH40" s="6">
        <f t="shared" si="97"/>
        <v>0.10015405120459732</v>
      </c>
      <c r="AI40" s="6">
        <f t="shared" si="98"/>
        <v>5.5557676677969417E-2</v>
      </c>
      <c r="AJ40" s="6">
        <f t="shared" si="99"/>
        <v>0.10590856934444232</v>
      </c>
      <c r="AK40" s="6">
        <f t="shared" si="100"/>
        <v>6.6430791790418581E-2</v>
      </c>
      <c r="AL40" s="6">
        <f t="shared" si="101"/>
        <v>8.8112231255790166E-2</v>
      </c>
      <c r="AM40" s="6">
        <f t="shared" si="102"/>
        <v>6.0580273862457408E-2</v>
      </c>
      <c r="AN40" s="6">
        <f t="shared" si="103"/>
        <v>0</v>
      </c>
      <c r="AO40" s="6">
        <f t="shared" si="104"/>
        <v>3.3549564822705019E-2</v>
      </c>
      <c r="AP40" s="6">
        <f t="shared" si="105"/>
        <v>6.0901945775767477E-2</v>
      </c>
      <c r="AQ40" s="6">
        <f t="shared" si="106"/>
        <v>3.2300566566388625E-3</v>
      </c>
      <c r="AR40" s="6">
        <f t="shared" si="107"/>
        <v>0</v>
      </c>
      <c r="AS40" s="6">
        <f t="shared" si="108"/>
        <v>4.8576102767976422E-2</v>
      </c>
      <c r="AT40" s="6">
        <f t="shared" si="109"/>
        <v>5.2838555758292376E-2</v>
      </c>
      <c r="AU40" s="8">
        <f t="shared" si="110"/>
        <v>19.829398523594485</v>
      </c>
      <c r="AV40" s="8">
        <f t="shared" si="111"/>
        <v>9.1945025404967993</v>
      </c>
      <c r="AW40" s="8">
        <f t="shared" si="112"/>
        <v>8.9673607430325699</v>
      </c>
      <c r="AX40" s="8">
        <f t="shared" si="113"/>
        <v>4.9743941740147024</v>
      </c>
      <c r="AY40" s="8">
        <f t="shared" si="114"/>
        <v>9.482595418431762</v>
      </c>
      <c r="AZ40" s="8">
        <f t="shared" si="115"/>
        <v>5.9479258928132639</v>
      </c>
      <c r="BA40" s="8">
        <f t="shared" si="116"/>
        <v>7.8891882459160172</v>
      </c>
      <c r="BB40" s="8">
        <f t="shared" si="117"/>
        <v>5.424095811427609</v>
      </c>
      <c r="BC40" s="8">
        <f t="shared" si="118"/>
        <v>0</v>
      </c>
      <c r="BD40" s="8">
        <f t="shared" si="119"/>
        <v>3.0038829874426649</v>
      </c>
      <c r="BE40" s="8">
        <f t="shared" si="120"/>
        <v>5.4528969238425251</v>
      </c>
      <c r="BF40" s="8">
        <f t="shared" si="54"/>
        <v>0.28920530834388053</v>
      </c>
      <c r="BG40" s="8">
        <f t="shared" si="121"/>
        <v>0</v>
      </c>
      <c r="BH40" s="8">
        <f t="shared" si="122"/>
        <v>4.3492942299579429</v>
      </c>
      <c r="BI40" s="8">
        <f t="shared" si="123"/>
        <v>4.7309358426002337</v>
      </c>
      <c r="BJ40" s="35">
        <f t="shared" si="124"/>
        <v>89.535676641914463</v>
      </c>
      <c r="BK40" s="35">
        <v>91.62156226779797</v>
      </c>
      <c r="BL40" s="23">
        <f t="shared" si="76"/>
        <v>40227.723284678148</v>
      </c>
      <c r="BM40" s="23">
        <f>IFERROR(BM39*(B40/B39),0)</f>
        <v>9914.6992617972446</v>
      </c>
      <c r="BN40" s="23">
        <f>IFERROR(BN39*(C40/C39),0)</f>
        <v>4597.2512702484019</v>
      </c>
      <c r="BO40" s="23">
        <f>IFERROR(BO39*(D40/D39),0)</f>
        <v>4483.6803715162832</v>
      </c>
      <c r="BP40" s="23">
        <f>IFERROR(BP39*(E40/E39),0)</f>
        <v>2487.1970870073524</v>
      </c>
      <c r="BQ40" s="23">
        <f>IFERROR(BQ39*(F40/F39),0)</f>
        <v>4741.2977092158826</v>
      </c>
      <c r="BR40" s="23">
        <f>IFERROR(BR39*(G40/G39),0)</f>
        <v>2973.9629464066297</v>
      </c>
      <c r="BS40" s="23">
        <f>IFERROR(BS39*(H40/H39),0)</f>
        <v>3944.594122958013</v>
      </c>
      <c r="BT40" s="23">
        <f>IFERROR(BT39*(I40/I39),0)</f>
        <v>2712.0479057138059</v>
      </c>
      <c r="BU40" s="23">
        <f>IFERROR(BU39*(J40/J39),0)</f>
        <v>0</v>
      </c>
      <c r="BV40" s="23">
        <f>IFERROR(BV39*(K40/K39),0)</f>
        <v>1501.9414937213321</v>
      </c>
      <c r="BW40" s="23">
        <f>IFERROR(BW39*(L40/L39),0)</f>
        <v>2726.4484619212608</v>
      </c>
      <c r="BX40" s="23">
        <f>IFERROR(BX39*(M40/M39),0)</f>
        <v>144.60265417194026</v>
      </c>
      <c r="BY40" s="23">
        <f>IFERROR(BY39*(N40/N39),0)</f>
        <v>0</v>
      </c>
      <c r="BZ40" s="23">
        <f>IFERROR(BZ39*(O40/O39),0)</f>
        <v>0</v>
      </c>
      <c r="CA40" s="23">
        <f>IFERROR(CA39*(P40/P39),0)</f>
        <v>0</v>
      </c>
    </row>
    <row r="41" spans="1:79" x14ac:dyDescent="0.25">
      <c r="A41" s="10">
        <v>44739</v>
      </c>
      <c r="B41" s="8">
        <v>78.050003051757813</v>
      </c>
      <c r="C41" s="8">
        <v>20.14999961853027</v>
      </c>
      <c r="D41" s="8">
        <v>13.556038856506349</v>
      </c>
      <c r="E41" s="8">
        <v>9.6700000762939453</v>
      </c>
      <c r="F41" s="8">
        <v>36.380001068115227</v>
      </c>
      <c r="G41" s="8">
        <v>8.1400003433227539</v>
      </c>
      <c r="H41" s="8">
        <v>4.6399998664855957</v>
      </c>
      <c r="I41" s="8">
        <v>16.760000228881839</v>
      </c>
      <c r="J41" s="8"/>
      <c r="K41" s="8">
        <v>13.960000038146971</v>
      </c>
      <c r="L41" s="8">
        <v>22.180000305175781</v>
      </c>
      <c r="M41" s="8">
        <v>2.4300000667572021</v>
      </c>
      <c r="N41" s="8"/>
      <c r="O41" s="8">
        <v>1</v>
      </c>
      <c r="P41" s="8">
        <v>33.130001068115227</v>
      </c>
      <c r="Q41" s="8">
        <f t="shared" si="80"/>
        <v>94.126875030478018</v>
      </c>
      <c r="R41" s="8">
        <f t="shared" si="81"/>
        <v>97.505967443995729</v>
      </c>
      <c r="S41" s="8">
        <f t="shared" si="82"/>
        <v>83.959156069295901</v>
      </c>
      <c r="T41" s="8">
        <f t="shared" si="83"/>
        <v>82.649574649021332</v>
      </c>
      <c r="U41" s="8">
        <f t="shared" si="84"/>
        <v>82.926833722063748</v>
      </c>
      <c r="V41" s="8">
        <f t="shared" si="85"/>
        <v>90.94972644464346</v>
      </c>
      <c r="W41" s="8">
        <f t="shared" si="86"/>
        <v>97.478984104493847</v>
      </c>
      <c r="X41" s="8">
        <f t="shared" si="87"/>
        <v>83.565731216921563</v>
      </c>
      <c r="Y41" s="8">
        <f t="shared" si="88"/>
        <v>0</v>
      </c>
      <c r="Z41" s="8">
        <f t="shared" si="89"/>
        <v>88.466414920011317</v>
      </c>
      <c r="AA41" s="8">
        <f t="shared" si="90"/>
        <v>107.98441731523329</v>
      </c>
      <c r="AB41" s="8">
        <f t="shared" si="91"/>
        <v>50.624999379118307</v>
      </c>
      <c r="AC41" s="8">
        <f t="shared" si="92"/>
        <v>0</v>
      </c>
      <c r="AD41" s="8">
        <f t="shared" si="93"/>
        <v>100</v>
      </c>
      <c r="AE41" s="8">
        <f t="shared" si="94"/>
        <v>91.145415291150442</v>
      </c>
      <c r="AF41" s="6">
        <f t="shared" si="95"/>
        <v>0.22667375859472536</v>
      </c>
      <c r="AG41" s="6">
        <f t="shared" si="96"/>
        <v>0.10226149721834912</v>
      </c>
      <c r="AH41" s="6">
        <f t="shared" si="97"/>
        <v>9.8361573442225347E-2</v>
      </c>
      <c r="AI41" s="6">
        <f t="shared" si="98"/>
        <v>5.3697989367845561E-2</v>
      </c>
      <c r="AJ41" s="6">
        <f t="shared" si="99"/>
        <v>0.11027190739459637</v>
      </c>
      <c r="AK41" s="6">
        <f t="shared" si="100"/>
        <v>6.5324933132821422E-2</v>
      </c>
      <c r="AL41" s="6">
        <f t="shared" si="101"/>
        <v>8.6969406326239493E-2</v>
      </c>
      <c r="AM41" s="6">
        <f t="shared" si="102"/>
        <v>5.9420890828621731E-2</v>
      </c>
      <c r="AN41" s="6">
        <f t="shared" si="103"/>
        <v>0</v>
      </c>
      <c r="AO41" s="6">
        <f t="shared" si="104"/>
        <v>3.2183441980609011E-2</v>
      </c>
      <c r="AP41" s="6">
        <f t="shared" si="105"/>
        <v>6.142152583022855E-2</v>
      </c>
      <c r="AQ41" s="6">
        <f t="shared" si="106"/>
        <v>3.1094933222944087E-3</v>
      </c>
      <c r="AR41" s="6">
        <f t="shared" si="107"/>
        <v>0</v>
      </c>
      <c r="AS41" s="6">
        <f t="shared" si="108"/>
        <v>4.7532737824046427E-2</v>
      </c>
      <c r="AT41" s="6">
        <f t="shared" si="109"/>
        <v>5.277084473739696E-2</v>
      </c>
      <c r="AU41" s="8">
        <f t="shared" si="110"/>
        <v>20.740881242489142</v>
      </c>
      <c r="AV41" s="8">
        <f t="shared" si="111"/>
        <v>9.3570318092138773</v>
      </c>
      <c r="AW41" s="8">
        <f t="shared" si="112"/>
        <v>9.0001847864406592</v>
      </c>
      <c r="AX41" s="8">
        <f t="shared" si="113"/>
        <v>4.9134210653391701</v>
      </c>
      <c r="AY41" s="8">
        <f t="shared" si="114"/>
        <v>10.089992550674124</v>
      </c>
      <c r="AZ41" s="8">
        <f t="shared" si="115"/>
        <v>5.9772983369629511</v>
      </c>
      <c r="BA41" s="8">
        <f t="shared" si="116"/>
        <v>7.9577898188356579</v>
      </c>
      <c r="BB41" s="8">
        <f t="shared" si="117"/>
        <v>5.4370724147335601</v>
      </c>
      <c r="BC41" s="8">
        <f t="shared" si="118"/>
        <v>0</v>
      </c>
      <c r="BD41" s="8">
        <f t="shared" si="119"/>
        <v>2.9448179279005604</v>
      </c>
      <c r="BE41" s="8">
        <f t="shared" si="120"/>
        <v>5.6201325679473415</v>
      </c>
      <c r="BF41" s="8">
        <f t="shared" si="54"/>
        <v>0.2845218260898511</v>
      </c>
      <c r="BG41" s="8">
        <f t="shared" si="121"/>
        <v>0</v>
      </c>
      <c r="BH41" s="8">
        <f t="shared" si="122"/>
        <v>4.3492942299579429</v>
      </c>
      <c r="BI41" s="8">
        <f t="shared" si="123"/>
        <v>4.8285863813688596</v>
      </c>
      <c r="BJ41" s="35">
        <f t="shared" si="124"/>
        <v>91.501024957953717</v>
      </c>
      <c r="BK41" s="35">
        <v>91.853826076225232</v>
      </c>
      <c r="BL41" s="23">
        <f t="shared" si="76"/>
        <v>41161.572173313449</v>
      </c>
      <c r="BM41" s="23">
        <f>IFERROR(BM40*(B41/B40),0)</f>
        <v>10370.440621244574</v>
      </c>
      <c r="BN41" s="23">
        <f>IFERROR(BN40*(C41/C40),0)</f>
        <v>4678.5159046069411</v>
      </c>
      <c r="BO41" s="23">
        <f>IFERROR(BO40*(D41/D40),0)</f>
        <v>4500.0923932203286</v>
      </c>
      <c r="BP41" s="23">
        <f>IFERROR(BP40*(E41/E40),0)</f>
        <v>2456.710532669586</v>
      </c>
      <c r="BQ41" s="23">
        <f>IFERROR(BQ40*(F41/F40),0)</f>
        <v>5044.9962753370637</v>
      </c>
      <c r="BR41" s="23">
        <f>IFERROR(BR40*(G41/G40),0)</f>
        <v>2988.6491684814732</v>
      </c>
      <c r="BS41" s="23">
        <f>IFERROR(BS40*(H41/H40),0)</f>
        <v>3978.8949094178338</v>
      </c>
      <c r="BT41" s="23">
        <f>IFERROR(BT40*(I41/I40),0)</f>
        <v>2718.5362073667816</v>
      </c>
      <c r="BU41" s="23">
        <f>IFERROR(BU40*(J41/J40),0)</f>
        <v>0</v>
      </c>
      <c r="BV41" s="23">
        <f>IFERROR(BV40*(K41/K40),0)</f>
        <v>1472.4089639502799</v>
      </c>
      <c r="BW41" s="23">
        <f>IFERROR(BW40*(L41/L40),0)</f>
        <v>2810.0662839736688</v>
      </c>
      <c r="BX41" s="23">
        <f>IFERROR(BX40*(M41/M40),0)</f>
        <v>142.26091304492556</v>
      </c>
      <c r="BY41" s="23">
        <f>IFERROR(BY40*(N41/N40),0)</f>
        <v>0</v>
      </c>
      <c r="BZ41" s="23">
        <f>IFERROR(BZ40*(O41/O40),0)</f>
        <v>0</v>
      </c>
      <c r="CA41" s="23">
        <f>IFERROR(CA40*(P41/P40),0)</f>
        <v>0</v>
      </c>
    </row>
    <row r="42" spans="1:79" x14ac:dyDescent="0.25">
      <c r="A42" s="10">
        <v>44740</v>
      </c>
      <c r="B42" s="8">
        <v>79.449996948242188</v>
      </c>
      <c r="C42" s="8">
        <v>20.25</v>
      </c>
      <c r="D42" s="8">
        <v>13.526375770568849</v>
      </c>
      <c r="E42" s="8">
        <v>9.6400003433227539</v>
      </c>
      <c r="F42" s="8">
        <v>36.159999847412109</v>
      </c>
      <c r="G42" s="8">
        <v>8</v>
      </c>
      <c r="H42" s="8">
        <v>4.6599998474121094</v>
      </c>
      <c r="I42" s="8">
        <v>16.430000305175781</v>
      </c>
      <c r="J42" s="8"/>
      <c r="K42" s="8">
        <v>13.579999923706049</v>
      </c>
      <c r="L42" s="8">
        <v>22.79000091552734</v>
      </c>
      <c r="M42" s="8">
        <v>2.380000114440918</v>
      </c>
      <c r="N42" s="8"/>
      <c r="O42" s="8">
        <v>1</v>
      </c>
      <c r="P42" s="8">
        <v>33.25</v>
      </c>
      <c r="Q42" s="8">
        <f t="shared" si="80"/>
        <v>95.81524204374297</v>
      </c>
      <c r="R42" s="8">
        <f t="shared" si="81"/>
        <v>97.989869881939597</v>
      </c>
      <c r="S42" s="8">
        <f t="shared" si="82"/>
        <v>83.775438119820706</v>
      </c>
      <c r="T42" s="8">
        <f t="shared" si="83"/>
        <v>82.39316667072859</v>
      </c>
      <c r="U42" s="8">
        <f t="shared" si="84"/>
        <v>82.425349276977016</v>
      </c>
      <c r="V42" s="8">
        <f t="shared" si="85"/>
        <v>89.385476765243212</v>
      </c>
      <c r="W42" s="8">
        <f t="shared" si="86"/>
        <v>97.899151750813729</v>
      </c>
      <c r="X42" s="8">
        <f t="shared" si="87"/>
        <v>81.920344310631236</v>
      </c>
      <c r="Y42" s="8">
        <f t="shared" si="88"/>
        <v>0</v>
      </c>
      <c r="Z42" s="8">
        <f t="shared" si="89"/>
        <v>86.058302620446838</v>
      </c>
      <c r="AA42" s="8">
        <f t="shared" si="90"/>
        <v>110.95423514951793</v>
      </c>
      <c r="AB42" s="8">
        <f t="shared" si="91"/>
        <v>49.583333747254457</v>
      </c>
      <c r="AC42" s="8">
        <f t="shared" si="92"/>
        <v>0</v>
      </c>
      <c r="AD42" s="8">
        <f t="shared" si="93"/>
        <v>100</v>
      </c>
      <c r="AE42" s="8">
        <f t="shared" si="94"/>
        <v>91.475549674745693</v>
      </c>
      <c r="AF42" s="6">
        <f t="shared" si="95"/>
        <v>0.23015357332440631</v>
      </c>
      <c r="AG42" s="6">
        <f t="shared" si="96"/>
        <v>0.10250797348963658</v>
      </c>
      <c r="AH42" s="6">
        <f t="shared" si="97"/>
        <v>9.7897054745412299E-2</v>
      </c>
      <c r="AI42" s="6">
        <f t="shared" si="98"/>
        <v>5.3395432923186374E-2</v>
      </c>
      <c r="AJ42" s="6">
        <f t="shared" si="99"/>
        <v>0.10932666868820867</v>
      </c>
      <c r="AK42" s="6">
        <f t="shared" si="100"/>
        <v>6.4038338178913259E-2</v>
      </c>
      <c r="AL42" s="6">
        <f t="shared" si="101"/>
        <v>8.7122425059266262E-2</v>
      </c>
      <c r="AM42" s="6">
        <f t="shared" si="102"/>
        <v>5.8102955669456252E-2</v>
      </c>
      <c r="AN42" s="6">
        <f t="shared" si="103"/>
        <v>0</v>
      </c>
      <c r="AO42" s="6">
        <f t="shared" si="104"/>
        <v>3.1227869312468969E-2</v>
      </c>
      <c r="AP42" s="6">
        <f t="shared" si="105"/>
        <v>6.2950460499501357E-2</v>
      </c>
      <c r="AQ42" s="6">
        <f t="shared" si="106"/>
        <v>3.0377766288755292E-3</v>
      </c>
      <c r="AR42" s="6">
        <f t="shared" si="107"/>
        <v>0</v>
      </c>
      <c r="AS42" s="6">
        <f t="shared" si="108"/>
        <v>4.7412007611517912E-2</v>
      </c>
      <c r="AT42" s="6">
        <f t="shared" si="109"/>
        <v>5.2827463869150298E-2</v>
      </c>
      <c r="AU42" s="8">
        <f t="shared" si="110"/>
        <v>21.112913350264161</v>
      </c>
      <c r="AV42" s="8">
        <f t="shared" si="111"/>
        <v>9.4034688696635111</v>
      </c>
      <c r="AW42" s="8">
        <f t="shared" si="112"/>
        <v>8.9804907402963892</v>
      </c>
      <c r="AX42" s="8">
        <f t="shared" si="113"/>
        <v>4.8981779093130848</v>
      </c>
      <c r="AY42" s="8">
        <f t="shared" si="114"/>
        <v>10.028975216620795</v>
      </c>
      <c r="AZ42" s="8">
        <f t="shared" si="115"/>
        <v>5.8744944322918933</v>
      </c>
      <c r="BA42" s="8">
        <f t="shared" si="116"/>
        <v>7.9920906052954788</v>
      </c>
      <c r="BB42" s="8">
        <f t="shared" si="117"/>
        <v>5.3300179124934912</v>
      </c>
      <c r="BC42" s="8">
        <f t="shared" si="118"/>
        <v>0</v>
      </c>
      <c r="BD42" s="8">
        <f t="shared" si="119"/>
        <v>2.8646581036489818</v>
      </c>
      <c r="BE42" s="8">
        <f t="shared" si="120"/>
        <v>5.7746990354646819</v>
      </c>
      <c r="BF42" s="8">
        <f t="shared" si="54"/>
        <v>0.27866747327231428</v>
      </c>
      <c r="BG42" s="8">
        <f t="shared" si="121"/>
        <v>0</v>
      </c>
      <c r="BH42" s="8">
        <f t="shared" si="122"/>
        <v>4.3492942299579429</v>
      </c>
      <c r="BI42" s="8">
        <f t="shared" si="123"/>
        <v>4.8460758226485732</v>
      </c>
      <c r="BJ42" s="35">
        <f t="shared" si="124"/>
        <v>91.734023701231294</v>
      </c>
      <c r="BK42" s="35">
        <v>91.091266592679631</v>
      </c>
      <c r="BL42" s="23">
        <f t="shared" si="76"/>
        <v>41269.326824312404</v>
      </c>
      <c r="BM42" s="23">
        <f>IFERROR(BM41*(B42/B41),0)</f>
        <v>10556.456675132084</v>
      </c>
      <c r="BN42" s="23">
        <f>IFERROR(BN41*(C42/C41),0)</f>
        <v>4701.7344348317583</v>
      </c>
      <c r="BO42" s="23">
        <f>IFERROR(BO41*(D42/D41),0)</f>
        <v>4490.2453701481927</v>
      </c>
      <c r="BP42" s="23">
        <f>IFERROR(BP41*(E42/E41),0)</f>
        <v>2449.0889546565436</v>
      </c>
      <c r="BQ42" s="23">
        <f>IFERROR(BQ41*(F42/F41),0)</f>
        <v>5014.4876083103991</v>
      </c>
      <c r="BR42" s="23">
        <f>IFERROR(BR41*(G42/G41),0)</f>
        <v>2937.2472161459441</v>
      </c>
      <c r="BS42" s="23">
        <f>IFERROR(BS41*(H42/H41),0)</f>
        <v>3996.0453026477444</v>
      </c>
      <c r="BT42" s="23">
        <f>IFERROR(BT41*(I42/I41),0)</f>
        <v>2665.0089562467469</v>
      </c>
      <c r="BU42" s="23">
        <f>IFERROR(BU41*(J42/J41),0)</f>
        <v>0</v>
      </c>
      <c r="BV42" s="23">
        <f>IFERROR(BV41*(K42/K41),0)</f>
        <v>1432.3290518244908</v>
      </c>
      <c r="BW42" s="23">
        <f>IFERROR(BW41*(L42/L41),0)</f>
        <v>2887.3495177323389</v>
      </c>
      <c r="BX42" s="23">
        <f>IFERROR(BX41*(M42/M41),0)</f>
        <v>139.33373663615717</v>
      </c>
      <c r="BY42" s="23">
        <f>IFERROR(BY41*(N42/N41),0)</f>
        <v>0</v>
      </c>
      <c r="BZ42" s="23">
        <f>IFERROR(BZ41*(O42/O41),0)</f>
        <v>0</v>
      </c>
      <c r="CA42" s="23">
        <f>IFERROR(CA41*(P42/P41),0)</f>
        <v>0</v>
      </c>
    </row>
    <row r="43" spans="1:79" x14ac:dyDescent="0.25">
      <c r="A43" s="10">
        <v>44741</v>
      </c>
      <c r="B43" s="8">
        <v>78.790000915527344</v>
      </c>
      <c r="C43" s="8">
        <v>20.159999847412109</v>
      </c>
      <c r="D43" s="8">
        <v>13.328620910644529</v>
      </c>
      <c r="E43" s="8">
        <v>9.4600000381469727</v>
      </c>
      <c r="F43" s="8">
        <v>35.900001525878913</v>
      </c>
      <c r="G43" s="8">
        <v>8</v>
      </c>
      <c r="H43" s="8">
        <v>4.6500000953674316</v>
      </c>
      <c r="I43" s="8">
        <v>16.139999389648441</v>
      </c>
      <c r="J43" s="8"/>
      <c r="K43" s="8">
        <v>13.39999961853027</v>
      </c>
      <c r="L43" s="8">
        <v>22.469999313354489</v>
      </c>
      <c r="M43" s="8">
        <v>2.410000085830688</v>
      </c>
      <c r="N43" s="8"/>
      <c r="O43" s="8">
        <v>1</v>
      </c>
      <c r="P43" s="8">
        <v>33.080001831054688</v>
      </c>
      <c r="Q43" s="8">
        <f t="shared" si="80"/>
        <v>95.019298909048075</v>
      </c>
      <c r="R43" s="8">
        <f t="shared" si="81"/>
        <v>97.554358610757276</v>
      </c>
      <c r="S43" s="8">
        <f t="shared" si="82"/>
        <v>82.550645883416124</v>
      </c>
      <c r="T43" s="8">
        <f t="shared" si="83"/>
        <v>80.854702498846805</v>
      </c>
      <c r="U43" s="8">
        <f t="shared" si="84"/>
        <v>81.832692956340026</v>
      </c>
      <c r="V43" s="8">
        <f t="shared" si="85"/>
        <v>89.385476765243212</v>
      </c>
      <c r="W43" s="8">
        <f t="shared" si="86"/>
        <v>97.689072936447232</v>
      </c>
      <c r="X43" s="8">
        <f t="shared" si="87"/>
        <v>80.474393342333684</v>
      </c>
      <c r="Y43" s="8">
        <f t="shared" si="88"/>
        <v>0</v>
      </c>
      <c r="Z43" s="8">
        <f t="shared" si="89"/>
        <v>84.91761625655748</v>
      </c>
      <c r="AA43" s="8">
        <f t="shared" si="90"/>
        <v>109.39629168355174</v>
      </c>
      <c r="AB43" s="8">
        <f t="shared" si="91"/>
        <v>50.208333126372764</v>
      </c>
      <c r="AC43" s="8">
        <f t="shared" si="92"/>
        <v>0</v>
      </c>
      <c r="AD43" s="8">
        <f t="shared" si="93"/>
        <v>100</v>
      </c>
      <c r="AE43" s="8">
        <f t="shared" si="94"/>
        <v>91.00786017255102</v>
      </c>
      <c r="AF43" s="6">
        <f t="shared" si="95"/>
        <v>0.23015749851570916</v>
      </c>
      <c r="AG43" s="6">
        <f t="shared" si="96"/>
        <v>0.10290899355952053</v>
      </c>
      <c r="AH43" s="6">
        <f t="shared" si="97"/>
        <v>9.7275524241741934E-2</v>
      </c>
      <c r="AI43" s="6">
        <f t="shared" si="98"/>
        <v>5.2838245315309583E-2</v>
      </c>
      <c r="AJ43" s="6">
        <f t="shared" si="99"/>
        <v>0.10945165880100018</v>
      </c>
      <c r="AK43" s="6">
        <f t="shared" si="100"/>
        <v>6.4575866039497151E-2</v>
      </c>
      <c r="AL43" s="6">
        <f t="shared" si="101"/>
        <v>8.7665194536807892E-2</v>
      </c>
      <c r="AM43" s="6">
        <f t="shared" si="102"/>
        <v>5.7556496962696671E-2</v>
      </c>
      <c r="AN43" s="6">
        <f t="shared" si="103"/>
        <v>0</v>
      </c>
      <c r="AO43" s="6">
        <f t="shared" si="104"/>
        <v>3.1072597376752675E-2</v>
      </c>
      <c r="AP43" s="6">
        <f t="shared" si="105"/>
        <v>6.2587530201518901E-2</v>
      </c>
      <c r="AQ43" s="6">
        <f t="shared" si="106"/>
        <v>3.1018879285012531E-3</v>
      </c>
      <c r="AR43" s="6">
        <f t="shared" si="107"/>
        <v>0</v>
      </c>
      <c r="AS43" s="6">
        <f t="shared" si="108"/>
        <v>4.780997663666977E-2</v>
      </c>
      <c r="AT43" s="6">
        <f t="shared" si="109"/>
        <v>5.2998529884274524E-2</v>
      </c>
      <c r="AU43" s="8">
        <f t="shared" si="110"/>
        <v>20.93752707480207</v>
      </c>
      <c r="AV43" s="8">
        <f t="shared" si="111"/>
        <v>9.3616756038301698</v>
      </c>
      <c r="AW43" s="8">
        <f t="shared" si="112"/>
        <v>8.8491964661669424</v>
      </c>
      <c r="AX43" s="8">
        <f t="shared" si="113"/>
        <v>4.8067180040141881</v>
      </c>
      <c r="AY43" s="8">
        <f t="shared" si="114"/>
        <v>9.9568646874719384</v>
      </c>
      <c r="AZ43" s="8">
        <f t="shared" si="115"/>
        <v>5.8744944322918933</v>
      </c>
      <c r="BA43" s="8">
        <f t="shared" si="116"/>
        <v>7.9749406209631974</v>
      </c>
      <c r="BB43" s="8">
        <f t="shared" si="117"/>
        <v>5.2359393948008712</v>
      </c>
      <c r="BC43" s="8">
        <f t="shared" si="118"/>
        <v>0</v>
      </c>
      <c r="BD43" s="8">
        <f t="shared" si="119"/>
        <v>2.8266876076417646</v>
      </c>
      <c r="BE43" s="8">
        <f t="shared" si="120"/>
        <v>5.6936146620912824</v>
      </c>
      <c r="BF43" s="8">
        <f t="shared" si="54"/>
        <v>0.28218008496283636</v>
      </c>
      <c r="BG43" s="8">
        <f t="shared" si="121"/>
        <v>0</v>
      </c>
      <c r="BH43" s="8">
        <f t="shared" si="122"/>
        <v>4.3492942299579429</v>
      </c>
      <c r="BI43" s="8">
        <f t="shared" si="123"/>
        <v>4.8212991605005904</v>
      </c>
      <c r="BJ43" s="35">
        <f t="shared" si="124"/>
        <v>90.970432029495669</v>
      </c>
      <c r="BK43" s="35">
        <v>89.902653788077259</v>
      </c>
      <c r="BL43" s="23">
        <f t="shared" si="76"/>
        <v>40899.919319518587</v>
      </c>
      <c r="BM43" s="23">
        <f>IFERROR(BM42*(B43/B42),0)</f>
        <v>10468.763537401039</v>
      </c>
      <c r="BN43" s="23">
        <f>IFERROR(BN42*(C43/C42),0)</f>
        <v>4680.8378019150869</v>
      </c>
      <c r="BO43" s="23">
        <f>IFERROR(BO42*(D43/D42),0)</f>
        <v>4424.5982330834695</v>
      </c>
      <c r="BP43" s="23">
        <f>IFERROR(BP42*(E43/E42),0)</f>
        <v>2403.3590020070956</v>
      </c>
      <c r="BQ43" s="23">
        <f>IFERROR(BQ42*(F43/F42),0)</f>
        <v>4978.4323437359708</v>
      </c>
      <c r="BR43" s="23">
        <f>IFERROR(BR42*(G43/G42),0)</f>
        <v>2937.2472161459441</v>
      </c>
      <c r="BS43" s="23">
        <f>IFERROR(BS42*(H43/H42),0)</f>
        <v>3987.4703104816035</v>
      </c>
      <c r="BT43" s="23">
        <f>IFERROR(BT42*(I43/I42),0)</f>
        <v>2617.9696974004369</v>
      </c>
      <c r="BU43" s="23">
        <f>IFERROR(BU42*(J43/J42),0)</f>
        <v>0</v>
      </c>
      <c r="BV43" s="23">
        <f>IFERROR(BV42*(K43/K42),0)</f>
        <v>1413.3438038208822</v>
      </c>
      <c r="BW43" s="23">
        <f>IFERROR(BW42*(L43/L42),0)</f>
        <v>2846.8073310456393</v>
      </c>
      <c r="BX43" s="23">
        <f>IFERROR(BX42*(M43/M42),0)</f>
        <v>141.09004248141821</v>
      </c>
      <c r="BY43" s="23">
        <f>IFERROR(BY42*(N43/N42),0)</f>
        <v>0</v>
      </c>
      <c r="BZ43" s="23">
        <f>IFERROR(BZ42*(O43/O42),0)</f>
        <v>0</v>
      </c>
      <c r="CA43" s="23">
        <f>IFERROR(CA42*(P43/P42),0)</f>
        <v>0</v>
      </c>
    </row>
    <row r="44" spans="1:79" x14ac:dyDescent="0.25">
      <c r="A44" s="10">
        <v>44742</v>
      </c>
      <c r="B44" s="8">
        <v>76.55999755859375</v>
      </c>
      <c r="C44" s="8">
        <v>20.20000076293945</v>
      </c>
      <c r="D44" s="8">
        <v>12.903450012207029</v>
      </c>
      <c r="E44" s="8">
        <v>9.5900001525878906</v>
      </c>
      <c r="F44" s="8">
        <v>35.150001525878913</v>
      </c>
      <c r="G44" s="8">
        <v>8</v>
      </c>
      <c r="H44" s="8">
        <v>4.619999885559082</v>
      </c>
      <c r="I44" s="8">
        <v>16.010000228881839</v>
      </c>
      <c r="J44" s="8"/>
      <c r="K44" s="8">
        <v>13.069999694824221</v>
      </c>
      <c r="L44" s="8">
        <v>22.229999542236332</v>
      </c>
      <c r="M44" s="8">
        <v>2.339999914169312</v>
      </c>
      <c r="N44" s="8"/>
      <c r="O44" s="8">
        <v>1</v>
      </c>
      <c r="P44" s="8">
        <v>33.380001068115227</v>
      </c>
      <c r="Q44" s="8">
        <f t="shared" si="80"/>
        <v>92.329955679215786</v>
      </c>
      <c r="R44" s="8">
        <f t="shared" si="81"/>
        <v>97.747923277803324</v>
      </c>
      <c r="S44" s="8">
        <f t="shared" si="82"/>
        <v>79.917355274271586</v>
      </c>
      <c r="T44" s="8">
        <f t="shared" si="83"/>
        <v>81.965814606198904</v>
      </c>
      <c r="U44" s="8">
        <f t="shared" si="84"/>
        <v>80.123096379498307</v>
      </c>
      <c r="V44" s="8">
        <f t="shared" si="85"/>
        <v>89.385476765243212</v>
      </c>
      <c r="W44" s="8">
        <f t="shared" si="86"/>
        <v>97.058816458173965</v>
      </c>
      <c r="X44" s="8">
        <f t="shared" si="87"/>
        <v>79.826214656254265</v>
      </c>
      <c r="Y44" s="8">
        <f t="shared" si="88"/>
        <v>0</v>
      </c>
      <c r="Z44" s="8">
        <f t="shared" si="89"/>
        <v>82.826361951802724</v>
      </c>
      <c r="AA44" s="8">
        <f t="shared" si="90"/>
        <v>108.22784104859228</v>
      </c>
      <c r="AB44" s="8">
        <f t="shared" si="91"/>
        <v>48.749996274709858</v>
      </c>
      <c r="AC44" s="8">
        <f t="shared" si="92"/>
        <v>0</v>
      </c>
      <c r="AD44" s="8">
        <f t="shared" si="93"/>
        <v>100</v>
      </c>
      <c r="AE44" s="8">
        <f t="shared" si="94"/>
        <v>91.833201378930482</v>
      </c>
      <c r="AF44" s="6">
        <f t="shared" si="95"/>
        <v>0.22659949754176353</v>
      </c>
      <c r="AG44" s="6">
        <f t="shared" si="96"/>
        <v>0.10447615971060432</v>
      </c>
      <c r="AH44" s="6">
        <f t="shared" si="97"/>
        <v>9.5417320385992641E-2</v>
      </c>
      <c r="AI44" s="6">
        <f t="shared" si="98"/>
        <v>5.4272380515526616E-2</v>
      </c>
      <c r="AJ44" s="6">
        <f t="shared" si="99"/>
        <v>0.10858160014886133</v>
      </c>
      <c r="AK44" s="6">
        <f t="shared" si="100"/>
        <v>6.5429446693002158E-2</v>
      </c>
      <c r="AL44" s="6">
        <f t="shared" si="101"/>
        <v>8.8250914055962498E-2</v>
      </c>
      <c r="AM44" s="6">
        <f t="shared" si="102"/>
        <v>5.7847578798543832E-2</v>
      </c>
      <c r="AN44" s="6">
        <f t="shared" si="103"/>
        <v>0</v>
      </c>
      <c r="AO44" s="6">
        <f t="shared" si="104"/>
        <v>3.0707987668536819E-2</v>
      </c>
      <c r="AP44" s="6">
        <f t="shared" si="105"/>
        <v>6.273750119676301E-2</v>
      </c>
      <c r="AQ44" s="6">
        <f t="shared" si="106"/>
        <v>3.051602025531315E-3</v>
      </c>
      <c r="AR44" s="6">
        <f t="shared" si="107"/>
        <v>0</v>
      </c>
      <c r="AS44" s="6">
        <f t="shared" si="108"/>
        <v>4.8441941387659351E-2</v>
      </c>
      <c r="AT44" s="6">
        <f t="shared" si="109"/>
        <v>5.4186069871252455E-2</v>
      </c>
      <c r="AU44" s="8">
        <f t="shared" si="110"/>
        <v>20.344929598978268</v>
      </c>
      <c r="AV44" s="8">
        <f t="shared" si="111"/>
        <v>9.3802507822953238</v>
      </c>
      <c r="AW44" s="8">
        <f t="shared" si="112"/>
        <v>8.5669151380990574</v>
      </c>
      <c r="AX44" s="8">
        <f t="shared" si="113"/>
        <v>4.8727723262221474</v>
      </c>
      <c r="AY44" s="8">
        <f t="shared" si="114"/>
        <v>9.7488522028423539</v>
      </c>
      <c r="AZ44" s="8">
        <f t="shared" si="115"/>
        <v>5.8744944322918933</v>
      </c>
      <c r="BA44" s="8">
        <f t="shared" si="116"/>
        <v>7.9234890323758371</v>
      </c>
      <c r="BB44" s="8">
        <f t="shared" si="117"/>
        <v>5.1937666715735418</v>
      </c>
      <c r="BC44" s="8">
        <f t="shared" si="118"/>
        <v>0</v>
      </c>
      <c r="BD44" s="8">
        <f t="shared" si="119"/>
        <v>2.7570751657449248</v>
      </c>
      <c r="BE44" s="8">
        <f t="shared" si="120"/>
        <v>5.6328017445348157</v>
      </c>
      <c r="BF44" s="8">
        <f t="shared" si="54"/>
        <v>0.2739839631025287</v>
      </c>
      <c r="BG44" s="8">
        <f t="shared" si="121"/>
        <v>0</v>
      </c>
      <c r="BH44" s="8">
        <f t="shared" si="122"/>
        <v>4.3492942299579429</v>
      </c>
      <c r="BI44" s="8">
        <f t="shared" si="123"/>
        <v>4.8650230416895255</v>
      </c>
      <c r="BJ44" s="35">
        <f t="shared" si="124"/>
        <v>89.783648329708171</v>
      </c>
      <c r="BK44" s="35"/>
      <c r="BL44" s="23">
        <f t="shared" si="76"/>
        <v>40284.665529030346</v>
      </c>
      <c r="BM44" s="23">
        <f>IFERROR(BM43*(B44/B43),0)</f>
        <v>10172.464799489138</v>
      </c>
      <c r="BN44" s="23">
        <f>IFERROR(BN43*(C44/C43),0)</f>
        <v>4690.1253911476642</v>
      </c>
      <c r="BO44" s="23">
        <f>IFERROR(BO43*(D44/D43),0)</f>
        <v>4283.4575690495258</v>
      </c>
      <c r="BP44" s="23">
        <f>IFERROR(BP43*(E44/E43),0)</f>
        <v>2436.3861631110753</v>
      </c>
      <c r="BQ44" s="23">
        <f>IFERROR(BQ43*(F44/F43),0)</f>
        <v>4874.4261014211788</v>
      </c>
      <c r="BR44" s="23">
        <f>IFERROR(BR43*(G44/G43),0)</f>
        <v>2937.2472161459441</v>
      </c>
      <c r="BS44" s="23">
        <f>IFERROR(BS43*(H44/H43),0)</f>
        <v>3961.7445161879241</v>
      </c>
      <c r="BT44" s="23">
        <f>IFERROR(BT43*(I44/I43),0)</f>
        <v>2596.8833357867725</v>
      </c>
      <c r="BU44" s="23">
        <f>IFERROR(BU43*(J44/J43),0)</f>
        <v>0</v>
      </c>
      <c r="BV44" s="23">
        <f>IFERROR(BV43*(K44/K43),0)</f>
        <v>1378.5375828724623</v>
      </c>
      <c r="BW44" s="23">
        <f>IFERROR(BW43*(L44/L43),0)</f>
        <v>2816.4008722674057</v>
      </c>
      <c r="BX44" s="23">
        <f>IFERROR(BX43*(M44/M43),0)</f>
        <v>136.99198155126439</v>
      </c>
      <c r="BY44" s="23">
        <f>IFERROR(BY43*(N44/N43),0)</f>
        <v>0</v>
      </c>
      <c r="BZ44" s="23">
        <f>IFERROR(BZ43*(O44/O43),0)</f>
        <v>0</v>
      </c>
      <c r="CA44" s="23">
        <f>IFERROR(CA43*(P44/P43),0)</f>
        <v>0</v>
      </c>
    </row>
    <row r="45" spans="1:79" x14ac:dyDescent="0.25">
      <c r="A45" s="10">
        <v>44743</v>
      </c>
      <c r="B45" s="8">
        <v>75.099998474121094</v>
      </c>
      <c r="C45" s="8">
        <v>20.190000534057621</v>
      </c>
      <c r="D45" s="8">
        <v>13.19999980926514</v>
      </c>
      <c r="E45" s="8">
        <v>9.3199996948242188</v>
      </c>
      <c r="F45" s="8">
        <v>35.590000152587891</v>
      </c>
      <c r="G45" s="8">
        <v>8.2799997329711914</v>
      </c>
      <c r="H45" s="8">
        <v>4.6599998474121094</v>
      </c>
      <c r="I45" s="8">
        <v>16.379999160766602</v>
      </c>
      <c r="J45" s="8"/>
      <c r="K45" s="8">
        <v>12.97999954223633</v>
      </c>
      <c r="L45" s="8">
        <v>22</v>
      </c>
      <c r="M45" s="8">
        <v>2.2000000476837158</v>
      </c>
      <c r="N45" s="8"/>
      <c r="O45" s="8">
        <v>1</v>
      </c>
      <c r="P45" s="8">
        <v>33.150001525878913</v>
      </c>
      <c r="Q45" s="8">
        <f t="shared" si="80"/>
        <v>90.569223507589371</v>
      </c>
      <c r="R45" s="8">
        <f t="shared" si="81"/>
        <v>97.699532111041847</v>
      </c>
      <c r="S45" s="8">
        <f t="shared" si="82"/>
        <v>81.754032710584028</v>
      </c>
      <c r="T45" s="8">
        <f t="shared" si="83"/>
        <v>79.658118348376235</v>
      </c>
      <c r="U45" s="8">
        <f t="shared" si="84"/>
        <v>81.126056574213933</v>
      </c>
      <c r="V45" s="8">
        <f t="shared" si="85"/>
        <v>92.513965468464548</v>
      </c>
      <c r="W45" s="8">
        <f t="shared" si="86"/>
        <v>97.899151750813729</v>
      </c>
      <c r="X45" s="8">
        <f t="shared" si="87"/>
        <v>81.671037500537295</v>
      </c>
      <c r="Y45" s="8">
        <f t="shared" si="88"/>
        <v>0</v>
      </c>
      <c r="Z45" s="8">
        <f t="shared" si="89"/>
        <v>82.256018769858045</v>
      </c>
      <c r="AA45" s="8">
        <f t="shared" si="90"/>
        <v>107.10807701750862</v>
      </c>
      <c r="AB45" s="8">
        <f t="shared" si="91"/>
        <v>45.833332505491079</v>
      </c>
      <c r="AC45" s="8">
        <f t="shared" si="92"/>
        <v>0</v>
      </c>
      <c r="AD45" s="8">
        <f t="shared" si="93"/>
        <v>100</v>
      </c>
      <c r="AE45" s="8">
        <f t="shared" si="94"/>
        <v>91.200439437546819</v>
      </c>
      <c r="AF45" s="6">
        <f t="shared" si="95"/>
        <v>0.22213927191469121</v>
      </c>
      <c r="AG45" s="6">
        <f t="shared" si="96"/>
        <v>0.10435914912481743</v>
      </c>
      <c r="AH45" s="6">
        <f t="shared" si="97"/>
        <v>9.7549193144700855E-2</v>
      </c>
      <c r="AI45" s="6">
        <f t="shared" si="98"/>
        <v>5.2711398595196239E-2</v>
      </c>
      <c r="AJ45" s="6">
        <f t="shared" si="99"/>
        <v>0.10987205904648867</v>
      </c>
      <c r="AK45" s="6">
        <f t="shared" si="100"/>
        <v>6.7677135387666093E-2</v>
      </c>
      <c r="AL45" s="6">
        <f t="shared" si="101"/>
        <v>8.8959336328106306E-2</v>
      </c>
      <c r="AM45" s="6">
        <f t="shared" si="102"/>
        <v>5.9147461150748544E-2</v>
      </c>
      <c r="AN45" s="6">
        <f t="shared" si="103"/>
        <v>0</v>
      </c>
      <c r="AO45" s="6">
        <f t="shared" si="104"/>
        <v>3.0477465023676528E-2</v>
      </c>
      <c r="AP45" s="6">
        <f t="shared" si="105"/>
        <v>6.2049577447735635E-2</v>
      </c>
      <c r="AQ45" s="6">
        <f t="shared" si="106"/>
        <v>2.8672339314298701E-3</v>
      </c>
      <c r="AR45" s="6">
        <f t="shared" si="107"/>
        <v>0</v>
      </c>
      <c r="AS45" s="6">
        <f t="shared" si="108"/>
        <v>4.8411654384443281E-2</v>
      </c>
      <c r="AT45" s="6">
        <f t="shared" si="109"/>
        <v>5.3779064520299319E-2</v>
      </c>
      <c r="AU45" s="8">
        <f t="shared" si="110"/>
        <v>19.956951809853656</v>
      </c>
      <c r="AV45" s="8">
        <f t="shared" si="111"/>
        <v>9.3756069876790384</v>
      </c>
      <c r="AW45" s="8">
        <f t="shared" si="112"/>
        <v>8.763801780292729</v>
      </c>
      <c r="AX45" s="8">
        <f t="shared" si="113"/>
        <v>4.7355824682738037</v>
      </c>
      <c r="AY45" s="8">
        <f t="shared" si="114"/>
        <v>9.8708858129428059</v>
      </c>
      <c r="AZ45" s="8">
        <f t="shared" si="115"/>
        <v>6.0801015413397037</v>
      </c>
      <c r="BA45" s="8">
        <f t="shared" si="116"/>
        <v>7.9920906052954779</v>
      </c>
      <c r="BB45" s="8">
        <f t="shared" si="117"/>
        <v>5.313797158361055</v>
      </c>
      <c r="BC45" s="8">
        <f t="shared" si="118"/>
        <v>0</v>
      </c>
      <c r="BD45" s="8">
        <f t="shared" si="119"/>
        <v>2.7380899177413163</v>
      </c>
      <c r="BE45" s="8">
        <f t="shared" si="120"/>
        <v>5.5745227589554629</v>
      </c>
      <c r="BF45" s="8">
        <f t="shared" si="54"/>
        <v>0.25759177521342558</v>
      </c>
      <c r="BG45" s="8">
        <f t="shared" si="121"/>
        <v>0</v>
      </c>
      <c r="BH45" s="8">
        <f t="shared" si="122"/>
        <v>4.3492942299579429</v>
      </c>
      <c r="BI45" s="8">
        <f t="shared" si="123"/>
        <v>4.831501380912032</v>
      </c>
      <c r="BJ45" s="35">
        <f t="shared" si="124"/>
        <v>89.839818226818451</v>
      </c>
      <c r="BK45" s="35"/>
      <c r="BL45" s="23">
        <f t="shared" si="76"/>
        <v>40329.511307974251</v>
      </c>
      <c r="BM45" s="23">
        <f>IFERROR(BM44*(B45/B44),0)</f>
        <v>9978.4759049268323</v>
      </c>
      <c r="BN45" s="23">
        <f>IFERROR(BN44*(C45/C44),0)</f>
        <v>4687.8034938395213</v>
      </c>
      <c r="BO45" s="23">
        <f>IFERROR(BO44*(D45/D44),0)</f>
        <v>4381.9008901463612</v>
      </c>
      <c r="BP45" s="23">
        <f>IFERROR(BP44*(E45/E44),0)</f>
        <v>2367.7912341369029</v>
      </c>
      <c r="BQ45" s="23">
        <f>IFERROR(BQ44*(F45/F44),0)</f>
        <v>4935.442906471405</v>
      </c>
      <c r="BR45" s="23">
        <f>IFERROR(BR44*(G45/G44),0)</f>
        <v>3040.050770669849</v>
      </c>
      <c r="BS45" s="23">
        <f>IFERROR(BS44*(H45/H44),0)</f>
        <v>3996.0453026477444</v>
      </c>
      <c r="BT45" s="23">
        <f>IFERROR(BT44*(I45/I44),0)</f>
        <v>2656.8985791805289</v>
      </c>
      <c r="BU45" s="23">
        <f>IFERROR(BU44*(J45/J44),0)</f>
        <v>0</v>
      </c>
      <c r="BV45" s="23">
        <f>IFERROR(BV44*(K45/K44),0)</f>
        <v>1369.0449588706581</v>
      </c>
      <c r="BW45" s="23">
        <f>IFERROR(BW44*(L45/L44),0)</f>
        <v>2787.261379477729</v>
      </c>
      <c r="BX45" s="23">
        <f>IFERROR(BX44*(M45/M44),0)</f>
        <v>128.79588760671282</v>
      </c>
      <c r="BY45" s="23">
        <f>IFERROR(BY44*(N45/N44),0)</f>
        <v>0</v>
      </c>
      <c r="BZ45" s="23">
        <f>IFERROR(BZ44*(O45/O44),0)</f>
        <v>0</v>
      </c>
      <c r="CA45" s="23">
        <f>IFERROR(CA44*(P45/P44),0)</f>
        <v>0</v>
      </c>
    </row>
    <row r="46" spans="1:79" x14ac:dyDescent="0.25">
      <c r="A46" s="10">
        <v>44746</v>
      </c>
      <c r="B46" s="8">
        <v>74.099998474121094</v>
      </c>
      <c r="C46" s="8">
        <v>20.20999908447266</v>
      </c>
      <c r="D46" s="8">
        <v>13.060000419616699</v>
      </c>
      <c r="E46" s="8">
        <v>9.3400001525878906</v>
      </c>
      <c r="F46" s="8">
        <v>35.5</v>
      </c>
      <c r="G46" s="8">
        <v>8.3400001525878906</v>
      </c>
      <c r="H46" s="8">
        <v>4.630000114440918</v>
      </c>
      <c r="I46" s="8">
        <v>16.5</v>
      </c>
      <c r="J46" s="8"/>
      <c r="K46" s="8">
        <v>12.689999580383301</v>
      </c>
      <c r="L46" s="8">
        <v>21.659999847412109</v>
      </c>
      <c r="M46" s="8">
        <v>2.1400001049041748</v>
      </c>
      <c r="N46" s="8"/>
      <c r="O46" s="8">
        <v>1</v>
      </c>
      <c r="P46" s="8">
        <v>32.919998168945313</v>
      </c>
      <c r="Q46" s="8">
        <f t="shared" si="80"/>
        <v>89.36324181188003</v>
      </c>
      <c r="R46" s="8">
        <f t="shared" si="81"/>
        <v>97.79630521489355</v>
      </c>
      <c r="S46" s="8">
        <f t="shared" si="82"/>
        <v>80.88694825254133</v>
      </c>
      <c r="T46" s="8">
        <f t="shared" si="83"/>
        <v>79.829062434613178</v>
      </c>
      <c r="U46" s="8">
        <f t="shared" si="84"/>
        <v>80.920904637174615</v>
      </c>
      <c r="V46" s="8">
        <f t="shared" si="85"/>
        <v>93.184361232658702</v>
      </c>
      <c r="W46" s="8">
        <f t="shared" si="86"/>
        <v>97.26890529012735</v>
      </c>
      <c r="X46" s="8">
        <f t="shared" si="87"/>
        <v>82.269364334680333</v>
      </c>
      <c r="Y46" s="8">
        <f t="shared" si="88"/>
        <v>0</v>
      </c>
      <c r="Z46" s="8">
        <f t="shared" si="89"/>
        <v>80.418249652238245</v>
      </c>
      <c r="AA46" s="8">
        <f t="shared" si="90"/>
        <v>105.45276962981096</v>
      </c>
      <c r="AB46" s="8">
        <f t="shared" si="91"/>
        <v>44.583333747254464</v>
      </c>
      <c r="AC46" s="8">
        <f t="shared" si="92"/>
        <v>0</v>
      </c>
      <c r="AD46" s="8">
        <f t="shared" si="93"/>
        <v>100</v>
      </c>
      <c r="AE46" s="8">
        <f t="shared" si="94"/>
        <v>90.567667001380272</v>
      </c>
      <c r="AF46" s="6">
        <f t="shared" si="95"/>
        <v>0.22045870689303906</v>
      </c>
      <c r="AG46" s="6">
        <f t="shared" si="96"/>
        <v>0.10507130678812578</v>
      </c>
      <c r="AH46" s="6">
        <f t="shared" si="97"/>
        <v>9.7077054000965085E-2</v>
      </c>
      <c r="AI46" s="6">
        <f t="shared" si="98"/>
        <v>5.3132367210931959E-2</v>
      </c>
      <c r="AJ46" s="6">
        <f t="shared" si="99"/>
        <v>0.11023290874517479</v>
      </c>
      <c r="AK46" s="6">
        <f t="shared" si="100"/>
        <v>6.8564820652418867E-2</v>
      </c>
      <c r="AL46" s="6">
        <f t="shared" si="101"/>
        <v>8.8901742693963379E-2</v>
      </c>
      <c r="AM46" s="6">
        <f t="shared" si="102"/>
        <v>5.9928004613500035E-2</v>
      </c>
      <c r="AN46" s="6">
        <f t="shared" si="103"/>
        <v>0</v>
      </c>
      <c r="AO46" s="6">
        <f t="shared" si="104"/>
        <v>2.9970184250001124E-2</v>
      </c>
      <c r="AP46" s="6">
        <f t="shared" si="105"/>
        <v>6.1446653803490493E-2</v>
      </c>
      <c r="AQ46" s="6">
        <f t="shared" si="106"/>
        <v>2.8052907049031504E-3</v>
      </c>
      <c r="AR46" s="6">
        <f t="shared" si="107"/>
        <v>0</v>
      </c>
      <c r="AS46" s="6">
        <f t="shared" si="108"/>
        <v>4.8693788484393978E-2</v>
      </c>
      <c r="AT46" s="6">
        <f t="shared" si="109"/>
        <v>5.3717171159092407E-2</v>
      </c>
      <c r="AU46" s="8">
        <f t="shared" si="110"/>
        <v>19.691213431486968</v>
      </c>
      <c r="AV46" s="8">
        <f t="shared" si="111"/>
        <v>9.3848936911983571</v>
      </c>
      <c r="AW46" s="8">
        <f t="shared" si="112"/>
        <v>8.6708527713556443</v>
      </c>
      <c r="AX46" s="8">
        <f t="shared" si="113"/>
        <v>4.7457448953386558</v>
      </c>
      <c r="AY46" s="8">
        <f t="shared" si="114"/>
        <v>9.8459242724670073</v>
      </c>
      <c r="AZ46" s="8">
        <f t="shared" si="115"/>
        <v>6.124160557711388</v>
      </c>
      <c r="BA46" s="8">
        <f t="shared" si="116"/>
        <v>7.9406398345033757</v>
      </c>
      <c r="BB46" s="8">
        <f t="shared" si="117"/>
        <v>5.3527263495203998</v>
      </c>
      <c r="BC46" s="8">
        <f t="shared" si="118"/>
        <v>0</v>
      </c>
      <c r="BD46" s="8">
        <f t="shared" si="119"/>
        <v>2.6769153414933466</v>
      </c>
      <c r="BE46" s="8">
        <f t="shared" si="120"/>
        <v>5.4883710049259387</v>
      </c>
      <c r="BF46" s="8">
        <f t="shared" si="54"/>
        <v>0.25056655183238141</v>
      </c>
      <c r="BG46" s="8">
        <f t="shared" si="121"/>
        <v>0</v>
      </c>
      <c r="BH46" s="8">
        <f t="shared" si="122"/>
        <v>4.3492942299579429</v>
      </c>
      <c r="BI46" s="8">
        <f t="shared" si="123"/>
        <v>4.7979791641552225</v>
      </c>
      <c r="BJ46" s="35">
        <f t="shared" si="124"/>
        <v>89.319282095946619</v>
      </c>
      <c r="BK46" s="35"/>
      <c r="BL46" s="23">
        <f t="shared" si="76"/>
        <v>40086.004350916737</v>
      </c>
      <c r="BM46" s="23">
        <f>IFERROR(BM45*(B46/B45),0)</f>
        <v>9845.6067157434882</v>
      </c>
      <c r="BN46" s="23">
        <f>IFERROR(BN45*(C46/C45),0)</f>
        <v>4692.446845599181</v>
      </c>
      <c r="BO46" s="23">
        <f>IFERROR(BO45*(D46/D45),0)</f>
        <v>4335.4263856778189</v>
      </c>
      <c r="BP46" s="23">
        <f>IFERROR(BP45*(E46/E45),0)</f>
        <v>2372.8724476693287</v>
      </c>
      <c r="BQ46" s="23">
        <f>IFERROR(BQ45*(F46/F45),0)</f>
        <v>4922.9621362335056</v>
      </c>
      <c r="BR46" s="23">
        <f>IFERROR(BR45*(G46/G45),0)</f>
        <v>3062.0802788556912</v>
      </c>
      <c r="BS46" s="23">
        <f>IFERROR(BS45*(H46/H45),0)</f>
        <v>3970.3199172516929</v>
      </c>
      <c r="BT46" s="23">
        <f>IFERROR(BT45*(I46/I45),0)</f>
        <v>2676.3631747602008</v>
      </c>
      <c r="BU46" s="23">
        <f>IFERROR(BU45*(J46/J45),0)</f>
        <v>0</v>
      </c>
      <c r="BV46" s="23">
        <f>IFERROR(BV45*(K46/K45),0)</f>
        <v>1338.4576707466733</v>
      </c>
      <c r="BW46" s="23">
        <f>IFERROR(BW45*(L46/L45),0)</f>
        <v>2744.1855024629672</v>
      </c>
      <c r="BX46" s="23">
        <f>IFERROR(BX45*(M46/M45),0)</f>
        <v>125.28327591619073</v>
      </c>
      <c r="BY46" s="23">
        <f>IFERROR(BY45*(N46/N45),0)</f>
        <v>0</v>
      </c>
      <c r="BZ46" s="23">
        <f>IFERROR(BZ45*(O46/O45),0)</f>
        <v>0</v>
      </c>
      <c r="CA46" s="23">
        <f>IFERROR(CA45*(P46/P45),0)</f>
        <v>0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Cotização carteira</vt:lpstr>
      <vt:lpstr>rf</vt:lpstr>
      <vt:lpstr>Ações</vt:lpstr>
      <vt:lpstr>Ações US</vt:lpstr>
      <vt:lpstr>Commodities</vt:lpstr>
      <vt:lpstr>Hedge</vt:lpstr>
      <vt:lpstr>Alternativos</vt:lpstr>
      <vt:lpstr>Comparacao velho-novo</vt:lpstr>
      <vt:lpstr>Acoes desde o inicio (não bate)</vt:lpstr>
      <vt:lpstr>Como atualizar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2022-08-02T15:00:34Z</dcterms:modified>
</cp:coreProperties>
</file>