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29565" yWindow="0" windowWidth="13125" windowHeight="6105" activeTab="5"/>
  </bookViews>
  <sheets>
    <sheet name="gap analysis" sheetId="3" r:id="rId1"/>
    <sheet name="re-analysed ltleds" sheetId="7" r:id="rId2"/>
    <sheet name="current_cdr_lulucf_gross" sheetId="6" r:id="rId3"/>
    <sheet name="current_cdr_other" sheetId="2" r:id="rId4"/>
    <sheet name="planned_cdr_ndcs" sheetId="1" r:id="rId5"/>
    <sheet name="planned_cdr_ltleds" sheetId="8"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3" l="1"/>
  <c r="J20" i="3"/>
  <c r="K15" i="3"/>
  <c r="K14" i="3"/>
  <c r="L15" i="3"/>
  <c r="L14" i="3"/>
  <c r="J15" i="3"/>
  <c r="J14" i="3"/>
  <c r="P24" i="7"/>
  <c r="O24" i="7"/>
  <c r="W73" i="8"/>
  <c r="F10" i="3" s="1"/>
  <c r="W74" i="8"/>
  <c r="S73" i="8"/>
  <c r="F9" i="3" s="1"/>
  <c r="T73" i="8"/>
  <c r="S74" i="8"/>
  <c r="T74" i="8"/>
  <c r="R74" i="8"/>
  <c r="X18" i="8"/>
  <c r="X73" i="8" s="1"/>
  <c r="T18" i="8"/>
  <c r="V59" i="8"/>
  <c r="X59" i="8" s="1"/>
  <c r="X74" i="8" s="1"/>
  <c r="R59" i="8"/>
  <c r="T59" i="8" s="1"/>
  <c r="V73" i="8" l="1"/>
  <c r="V74" i="8"/>
  <c r="R73" i="8"/>
  <c r="O20" i="7"/>
  <c r="P20" i="7"/>
  <c r="L20" i="7"/>
  <c r="K20" i="7"/>
  <c r="L17" i="7"/>
  <c r="K17" i="7"/>
  <c r="F16" i="7"/>
  <c r="O16" i="7" s="1"/>
  <c r="E16" i="7"/>
  <c r="F17" i="7"/>
  <c r="O17" i="7" s="1"/>
  <c r="E17" i="7"/>
  <c r="F18" i="7"/>
  <c r="O18" i="7" s="1"/>
  <c r="E18" i="7"/>
  <c r="F19" i="7"/>
  <c r="O19" i="7" s="1"/>
  <c r="E19" i="7"/>
  <c r="F20" i="7"/>
  <c r="E20" i="7"/>
  <c r="P17" i="7" l="1"/>
  <c r="P16" i="7"/>
  <c r="P19" i="7"/>
  <c r="P18" i="7"/>
  <c r="P15" i="7"/>
  <c r="O15" i="7"/>
  <c r="O22" i="7" s="1"/>
  <c r="P14" i="7"/>
  <c r="O14" i="7"/>
  <c r="P13" i="7"/>
  <c r="O13" i="7"/>
  <c r="P12" i="7"/>
  <c r="O12" i="7"/>
  <c r="P11" i="7"/>
  <c r="O11" i="7"/>
  <c r="P10" i="7"/>
  <c r="O10" i="7"/>
  <c r="P9" i="7"/>
  <c r="O9" i="7"/>
  <c r="P8" i="7"/>
  <c r="O8" i="7"/>
  <c r="P7" i="7"/>
  <c r="O7" i="7"/>
  <c r="P4" i="7"/>
  <c r="P3" i="7"/>
  <c r="O3" i="7"/>
  <c r="O4" i="7"/>
  <c r="P5" i="7"/>
  <c r="O5" i="7"/>
  <c r="P22" i="7" l="1"/>
  <c r="P23" i="7" s="1"/>
  <c r="P25" i="7" s="1"/>
  <c r="O23" i="7"/>
  <c r="O25" i="7" s="1"/>
  <c r="L9" i="7"/>
  <c r="K9" i="7"/>
  <c r="L8" i="7"/>
  <c r="K8" i="7"/>
  <c r="K5" i="7"/>
  <c r="L4" i="7"/>
  <c r="K4" i="7"/>
  <c r="S2" i="7"/>
  <c r="K16" i="7" l="1"/>
  <c r="K18" i="7"/>
  <c r="F23" i="7"/>
  <c r="F24" i="7" s="1"/>
  <c r="L19" i="7"/>
  <c r="E23" i="7"/>
  <c r="E24" i="7" s="1"/>
  <c r="K19" i="7"/>
  <c r="L18" i="7"/>
  <c r="L16" i="7"/>
  <c r="L13" i="7"/>
  <c r="L12" i="7"/>
  <c r="L3" i="7"/>
  <c r="K12" i="7"/>
  <c r="L14" i="7"/>
  <c r="L10" i="7"/>
  <c r="K15" i="7"/>
  <c r="K3" i="7"/>
  <c r="K14" i="7"/>
  <c r="K10" i="7"/>
  <c r="L5" i="7"/>
  <c r="L15" i="7"/>
  <c r="K7" i="7"/>
  <c r="K11" i="7"/>
  <c r="L7" i="7"/>
  <c r="K13" i="7"/>
  <c r="L11" i="7"/>
  <c r="G4" i="3"/>
  <c r="K24" i="7" l="1"/>
  <c r="L24" i="7"/>
  <c r="L25" i="7" s="1"/>
  <c r="K25" i="7"/>
  <c r="F7" i="3"/>
  <c r="G7" i="3" s="1"/>
  <c r="F8" i="3" l="1"/>
  <c r="G8" i="3" s="1"/>
  <c r="G9" i="3"/>
  <c r="J7" i="3" s="1"/>
  <c r="K7" i="3" s="1"/>
  <c r="G10" i="3"/>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5" i="6"/>
  <c r="AC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61" i="6"/>
  <c r="AB62" i="6"/>
  <c r="AB63" i="6"/>
  <c r="AB64" i="6"/>
  <c r="AB65" i="6"/>
  <c r="AB66" i="6"/>
  <c r="AB67" i="6"/>
  <c r="AB68" i="6"/>
  <c r="AB69" i="6"/>
  <c r="AB70" i="6"/>
  <c r="AB71" i="6"/>
  <c r="AB72" i="6"/>
  <c r="AB73" i="6"/>
  <c r="AB74" i="6"/>
  <c r="AB75" i="6"/>
  <c r="AB76" i="6"/>
  <c r="AB77" i="6"/>
  <c r="AB78" i="6"/>
  <c r="AB79" i="6"/>
  <c r="AB80" i="6"/>
  <c r="AB81" i="6"/>
  <c r="AB82" i="6"/>
  <c r="AB83" i="6"/>
  <c r="AB84" i="6"/>
  <c r="AB85" i="6"/>
  <c r="AB86" i="6"/>
  <c r="AB87" i="6"/>
  <c r="AB88" i="6"/>
  <c r="AB89" i="6"/>
  <c r="AB90" i="6"/>
  <c r="AB91" i="6"/>
  <c r="AB92" i="6"/>
  <c r="AB93" i="6"/>
  <c r="AB94" i="6"/>
  <c r="AB95" i="6"/>
  <c r="AB96" i="6"/>
  <c r="AB97" i="6"/>
  <c r="AB98" i="6"/>
  <c r="AB99" i="6"/>
  <c r="AB100" i="6"/>
  <c r="AB101" i="6"/>
  <c r="AB102" i="6"/>
  <c r="AB103" i="6"/>
  <c r="AB104" i="6"/>
  <c r="AB105" i="6"/>
  <c r="AB106" i="6"/>
  <c r="AB107" i="6"/>
  <c r="AB108" i="6"/>
  <c r="AB109" i="6"/>
  <c r="AB110" i="6"/>
  <c r="AB111" i="6"/>
  <c r="AB112" i="6"/>
  <c r="AB113" i="6"/>
  <c r="AB114" i="6"/>
  <c r="AB115" i="6"/>
  <c r="AB116" i="6"/>
  <c r="AB117" i="6"/>
  <c r="AB118" i="6"/>
  <c r="AB119" i="6"/>
  <c r="AB120" i="6"/>
  <c r="AB121" i="6"/>
  <c r="AB122" i="6"/>
  <c r="AB123" i="6"/>
  <c r="AB124" i="6"/>
  <c r="AB125" i="6"/>
  <c r="AB126" i="6"/>
  <c r="AB127" i="6"/>
  <c r="AB128" i="6"/>
  <c r="AB129" i="6"/>
  <c r="AB130" i="6"/>
  <c r="AB131" i="6"/>
  <c r="AB132" i="6"/>
  <c r="AB133" i="6"/>
  <c r="AB134" i="6"/>
  <c r="AB135" i="6"/>
  <c r="AB136" i="6"/>
  <c r="AB137" i="6"/>
  <c r="AB138" i="6"/>
  <c r="AB139" i="6"/>
  <c r="AB140" i="6"/>
  <c r="AB141" i="6"/>
  <c r="AB142" i="6"/>
  <c r="AB143" i="6"/>
  <c r="AB144" i="6"/>
  <c r="AB145" i="6"/>
  <c r="AB146" i="6"/>
  <c r="AB147" i="6"/>
  <c r="AB148" i="6"/>
  <c r="AB149" i="6"/>
  <c r="AB150" i="6"/>
  <c r="AB151" i="6"/>
  <c r="AB152" i="6"/>
  <c r="AB153" i="6"/>
  <c r="AB154" i="6"/>
  <c r="AB155" i="6"/>
  <c r="AB156" i="6"/>
  <c r="AB157" i="6"/>
  <c r="AB158" i="6"/>
  <c r="AB159" i="6"/>
  <c r="AB160" i="6"/>
  <c r="AB161" i="6"/>
  <c r="AB162" i="6"/>
  <c r="AB163" i="6"/>
  <c r="AB164" i="6"/>
  <c r="AB165" i="6"/>
  <c r="AB166" i="6"/>
  <c r="AB167" i="6"/>
  <c r="AB168" i="6"/>
  <c r="AB169" i="6"/>
  <c r="AB170" i="6"/>
  <c r="AB171" i="6"/>
  <c r="AB172" i="6"/>
  <c r="AB173" i="6"/>
  <c r="AB174" i="6"/>
  <c r="AB175" i="6"/>
  <c r="AB176" i="6"/>
  <c r="AB177" i="6"/>
  <c r="AB178" i="6"/>
  <c r="AB179" i="6"/>
  <c r="AB180" i="6"/>
  <c r="AB181" i="6"/>
  <c r="AB182" i="6"/>
  <c r="AB183" i="6"/>
  <c r="AB184" i="6"/>
  <c r="AB185" i="6"/>
  <c r="AB186" i="6"/>
  <c r="AB187" i="6"/>
  <c r="AB188" i="6"/>
  <c r="AB189" i="6"/>
  <c r="AB190" i="6"/>
  <c r="AB191" i="6"/>
  <c r="AB192" i="6"/>
  <c r="AB193" i="6"/>
  <c r="AB194" i="6"/>
  <c r="AB195" i="6"/>
  <c r="AB196" i="6"/>
  <c r="AB197" i="6"/>
  <c r="AC197" i="6" s="1"/>
  <c r="AB4" i="6"/>
  <c r="X5" i="6"/>
  <c r="Y5" i="6"/>
  <c r="Z5" i="6"/>
  <c r="AA5" i="6"/>
  <c r="X6" i="6"/>
  <c r="Y6" i="6"/>
  <c r="Z6" i="6"/>
  <c r="AA6" i="6"/>
  <c r="X7" i="6"/>
  <c r="Y7" i="6"/>
  <c r="Z7" i="6"/>
  <c r="AA7" i="6"/>
  <c r="X8" i="6"/>
  <c r="Y8" i="6"/>
  <c r="Z8" i="6"/>
  <c r="AA8" i="6"/>
  <c r="X9" i="6"/>
  <c r="Y9" i="6"/>
  <c r="Z9" i="6"/>
  <c r="AA9" i="6"/>
  <c r="X10" i="6"/>
  <c r="Y10" i="6"/>
  <c r="Z10" i="6"/>
  <c r="AA10" i="6"/>
  <c r="X11" i="6"/>
  <c r="Y11" i="6"/>
  <c r="Z11" i="6"/>
  <c r="AA11" i="6"/>
  <c r="X12" i="6"/>
  <c r="Y12" i="6"/>
  <c r="Z12" i="6"/>
  <c r="AA12" i="6"/>
  <c r="X13" i="6"/>
  <c r="Y13" i="6"/>
  <c r="Z13" i="6"/>
  <c r="AA13" i="6"/>
  <c r="X14" i="6"/>
  <c r="Y14" i="6"/>
  <c r="Z14" i="6"/>
  <c r="AA14" i="6"/>
  <c r="X15" i="6"/>
  <c r="Y15" i="6"/>
  <c r="Z15" i="6"/>
  <c r="AA15" i="6"/>
  <c r="X16" i="6"/>
  <c r="Y16" i="6"/>
  <c r="Z16" i="6"/>
  <c r="AA16" i="6"/>
  <c r="X17" i="6"/>
  <c r="Y17" i="6"/>
  <c r="Z17" i="6"/>
  <c r="AA17" i="6"/>
  <c r="X18" i="6"/>
  <c r="Y18" i="6"/>
  <c r="Z18" i="6"/>
  <c r="AA18" i="6"/>
  <c r="X19" i="6"/>
  <c r="Y19" i="6"/>
  <c r="Z19" i="6"/>
  <c r="AA19" i="6"/>
  <c r="X20" i="6"/>
  <c r="Y20" i="6"/>
  <c r="Z20" i="6"/>
  <c r="AA20" i="6"/>
  <c r="X21" i="6"/>
  <c r="Y21" i="6"/>
  <c r="Z21" i="6"/>
  <c r="AA21" i="6"/>
  <c r="X22" i="6"/>
  <c r="Y22" i="6"/>
  <c r="Z22" i="6"/>
  <c r="AA22" i="6"/>
  <c r="X23" i="6"/>
  <c r="Y23" i="6"/>
  <c r="Z23" i="6"/>
  <c r="AA23" i="6"/>
  <c r="X24" i="6"/>
  <c r="Y24" i="6"/>
  <c r="Z24" i="6"/>
  <c r="AA24" i="6"/>
  <c r="X25" i="6"/>
  <c r="Y25" i="6"/>
  <c r="Z25" i="6"/>
  <c r="AA25" i="6"/>
  <c r="X26" i="6"/>
  <c r="Y26" i="6"/>
  <c r="Z26" i="6"/>
  <c r="AA26" i="6"/>
  <c r="X27" i="6"/>
  <c r="Y27" i="6"/>
  <c r="Z27" i="6"/>
  <c r="AA27" i="6"/>
  <c r="X28" i="6"/>
  <c r="Y28" i="6"/>
  <c r="Z28" i="6"/>
  <c r="AA28" i="6"/>
  <c r="X29" i="6"/>
  <c r="Y29" i="6"/>
  <c r="Z29" i="6"/>
  <c r="AA29" i="6"/>
  <c r="X30" i="6"/>
  <c r="Y30" i="6"/>
  <c r="Z30" i="6"/>
  <c r="AA30" i="6"/>
  <c r="X31" i="6"/>
  <c r="Y31" i="6"/>
  <c r="Z31" i="6"/>
  <c r="AA31" i="6"/>
  <c r="X32" i="6"/>
  <c r="Y32" i="6"/>
  <c r="Z32" i="6"/>
  <c r="AA32" i="6"/>
  <c r="X33" i="6"/>
  <c r="Y33" i="6"/>
  <c r="Z33" i="6"/>
  <c r="AA33" i="6"/>
  <c r="X34" i="6"/>
  <c r="Y34" i="6"/>
  <c r="Z34" i="6"/>
  <c r="AA34" i="6"/>
  <c r="X35" i="6"/>
  <c r="Y35" i="6"/>
  <c r="Z35" i="6"/>
  <c r="AA35" i="6"/>
  <c r="X36" i="6"/>
  <c r="Y36" i="6"/>
  <c r="Z36" i="6"/>
  <c r="AA36" i="6"/>
  <c r="X37" i="6"/>
  <c r="Y37" i="6"/>
  <c r="Z37" i="6"/>
  <c r="AA37" i="6"/>
  <c r="X38" i="6"/>
  <c r="Y38" i="6"/>
  <c r="Z38" i="6"/>
  <c r="AA38" i="6"/>
  <c r="X39" i="6"/>
  <c r="Y39" i="6"/>
  <c r="Z39" i="6"/>
  <c r="AA39" i="6"/>
  <c r="X40" i="6"/>
  <c r="Y40" i="6"/>
  <c r="Z40" i="6"/>
  <c r="AA40" i="6"/>
  <c r="X41" i="6"/>
  <c r="Y41" i="6"/>
  <c r="Z41" i="6"/>
  <c r="AA41" i="6"/>
  <c r="X42" i="6"/>
  <c r="Y42" i="6"/>
  <c r="Z42" i="6"/>
  <c r="AA42" i="6"/>
  <c r="X43" i="6"/>
  <c r="Y43" i="6"/>
  <c r="Z43" i="6"/>
  <c r="AA43" i="6"/>
  <c r="X44" i="6"/>
  <c r="Y44" i="6"/>
  <c r="Z44" i="6"/>
  <c r="AA44" i="6"/>
  <c r="X45" i="6"/>
  <c r="Y45" i="6"/>
  <c r="Z45" i="6"/>
  <c r="AA45" i="6"/>
  <c r="X46" i="6"/>
  <c r="Y46" i="6"/>
  <c r="Z46" i="6"/>
  <c r="AA46" i="6"/>
  <c r="X47" i="6"/>
  <c r="Y47" i="6"/>
  <c r="Z47" i="6"/>
  <c r="AA47" i="6"/>
  <c r="X48" i="6"/>
  <c r="Y48" i="6"/>
  <c r="Z48" i="6"/>
  <c r="AA48" i="6"/>
  <c r="X49" i="6"/>
  <c r="Y49" i="6"/>
  <c r="Z49" i="6"/>
  <c r="AA49" i="6"/>
  <c r="X50" i="6"/>
  <c r="Y50" i="6"/>
  <c r="Z50" i="6"/>
  <c r="AA50" i="6"/>
  <c r="X51" i="6"/>
  <c r="Y51" i="6"/>
  <c r="Z51" i="6"/>
  <c r="AA51" i="6"/>
  <c r="X52" i="6"/>
  <c r="Y52" i="6"/>
  <c r="Z52" i="6"/>
  <c r="AA52" i="6"/>
  <c r="X53" i="6"/>
  <c r="Y53" i="6"/>
  <c r="Z53" i="6"/>
  <c r="AA53" i="6"/>
  <c r="X54" i="6"/>
  <c r="Y54" i="6"/>
  <c r="Z54" i="6"/>
  <c r="AA54" i="6"/>
  <c r="X55" i="6"/>
  <c r="Y55" i="6"/>
  <c r="Z55" i="6"/>
  <c r="AA55" i="6"/>
  <c r="X56" i="6"/>
  <c r="Y56" i="6"/>
  <c r="Z56" i="6"/>
  <c r="AA56" i="6"/>
  <c r="X57" i="6"/>
  <c r="Y57" i="6"/>
  <c r="Z57" i="6"/>
  <c r="AA57" i="6"/>
  <c r="X58" i="6"/>
  <c r="Y58" i="6"/>
  <c r="Z58" i="6"/>
  <c r="AA58" i="6"/>
  <c r="X59" i="6"/>
  <c r="Y59" i="6"/>
  <c r="Z59" i="6"/>
  <c r="AA59" i="6"/>
  <c r="X60" i="6"/>
  <c r="Y60" i="6"/>
  <c r="Z60" i="6"/>
  <c r="AA60" i="6"/>
  <c r="X61" i="6"/>
  <c r="Y61" i="6"/>
  <c r="Z61" i="6"/>
  <c r="AA61" i="6"/>
  <c r="X62" i="6"/>
  <c r="Y62" i="6"/>
  <c r="Z62" i="6"/>
  <c r="AA62" i="6"/>
  <c r="X63" i="6"/>
  <c r="Y63" i="6"/>
  <c r="Z63" i="6"/>
  <c r="AA63" i="6"/>
  <c r="X64" i="6"/>
  <c r="Y64" i="6"/>
  <c r="Z64" i="6"/>
  <c r="AA64" i="6"/>
  <c r="X65" i="6"/>
  <c r="Y65" i="6"/>
  <c r="Z65" i="6"/>
  <c r="AA65" i="6"/>
  <c r="X66" i="6"/>
  <c r="Y66" i="6"/>
  <c r="Z66" i="6"/>
  <c r="AA66" i="6"/>
  <c r="X67" i="6"/>
  <c r="Y67" i="6"/>
  <c r="Z67" i="6"/>
  <c r="AA67" i="6"/>
  <c r="X68" i="6"/>
  <c r="Y68" i="6"/>
  <c r="Z68" i="6"/>
  <c r="AA68" i="6"/>
  <c r="X69" i="6"/>
  <c r="Y69" i="6"/>
  <c r="Z69" i="6"/>
  <c r="AA69" i="6"/>
  <c r="X70" i="6"/>
  <c r="Y70" i="6"/>
  <c r="Z70" i="6"/>
  <c r="AA70" i="6"/>
  <c r="X71" i="6"/>
  <c r="Y71" i="6"/>
  <c r="Z71" i="6"/>
  <c r="AA71" i="6"/>
  <c r="X72" i="6"/>
  <c r="Y72" i="6"/>
  <c r="Z72" i="6"/>
  <c r="AA72" i="6"/>
  <c r="X73" i="6"/>
  <c r="Y73" i="6"/>
  <c r="Z73" i="6"/>
  <c r="AA73" i="6"/>
  <c r="X74" i="6"/>
  <c r="Y74" i="6"/>
  <c r="Z74" i="6"/>
  <c r="AA74" i="6"/>
  <c r="X75" i="6"/>
  <c r="Y75" i="6"/>
  <c r="Z75" i="6"/>
  <c r="AA75" i="6"/>
  <c r="X76" i="6"/>
  <c r="Y76" i="6"/>
  <c r="Z76" i="6"/>
  <c r="AA76" i="6"/>
  <c r="X77" i="6"/>
  <c r="Y77" i="6"/>
  <c r="Z77" i="6"/>
  <c r="AA77" i="6"/>
  <c r="X78" i="6"/>
  <c r="Y78" i="6"/>
  <c r="Z78" i="6"/>
  <c r="AA78" i="6"/>
  <c r="X79" i="6"/>
  <c r="Y79" i="6"/>
  <c r="Z79" i="6"/>
  <c r="AA79" i="6"/>
  <c r="X80" i="6"/>
  <c r="Y80" i="6"/>
  <c r="Z80" i="6"/>
  <c r="AA80" i="6"/>
  <c r="X81" i="6"/>
  <c r="Y81" i="6"/>
  <c r="Z81" i="6"/>
  <c r="AA81" i="6"/>
  <c r="X82" i="6"/>
  <c r="Y82" i="6"/>
  <c r="Z82" i="6"/>
  <c r="AA82" i="6"/>
  <c r="X83" i="6"/>
  <c r="Y83" i="6"/>
  <c r="Z83" i="6"/>
  <c r="AA83" i="6"/>
  <c r="X84" i="6"/>
  <c r="Y84" i="6"/>
  <c r="Z84" i="6"/>
  <c r="AA84" i="6"/>
  <c r="X85" i="6"/>
  <c r="Y85" i="6"/>
  <c r="Z85" i="6"/>
  <c r="AA85" i="6"/>
  <c r="X86" i="6"/>
  <c r="Y86" i="6"/>
  <c r="Z86" i="6"/>
  <c r="AA86" i="6"/>
  <c r="X87" i="6"/>
  <c r="Y87" i="6"/>
  <c r="Z87" i="6"/>
  <c r="AA87" i="6"/>
  <c r="X88" i="6"/>
  <c r="Y88" i="6"/>
  <c r="Z88" i="6"/>
  <c r="AA88" i="6"/>
  <c r="X89" i="6"/>
  <c r="Y89" i="6"/>
  <c r="Z89" i="6"/>
  <c r="AA89" i="6"/>
  <c r="X90" i="6"/>
  <c r="Y90" i="6"/>
  <c r="Z90" i="6"/>
  <c r="AA90" i="6"/>
  <c r="X91" i="6"/>
  <c r="Y91" i="6"/>
  <c r="Z91" i="6"/>
  <c r="AA91" i="6"/>
  <c r="X92" i="6"/>
  <c r="Y92" i="6"/>
  <c r="Z92" i="6"/>
  <c r="AA92" i="6"/>
  <c r="X93" i="6"/>
  <c r="Y93" i="6"/>
  <c r="Z93" i="6"/>
  <c r="AA93" i="6"/>
  <c r="X94" i="6"/>
  <c r="Y94" i="6"/>
  <c r="Z94" i="6"/>
  <c r="AA94" i="6"/>
  <c r="X95" i="6"/>
  <c r="Y95" i="6"/>
  <c r="Z95" i="6"/>
  <c r="AA95" i="6"/>
  <c r="X96" i="6"/>
  <c r="Y96" i="6"/>
  <c r="Z96" i="6"/>
  <c r="AA96" i="6"/>
  <c r="X97" i="6"/>
  <c r="Y97" i="6"/>
  <c r="Z97" i="6"/>
  <c r="AA97" i="6"/>
  <c r="X98" i="6"/>
  <c r="Y98" i="6"/>
  <c r="Z98" i="6"/>
  <c r="AA98" i="6"/>
  <c r="X99" i="6"/>
  <c r="Y99" i="6"/>
  <c r="Z99" i="6"/>
  <c r="AA99" i="6"/>
  <c r="X100" i="6"/>
  <c r="Y100" i="6"/>
  <c r="Z100" i="6"/>
  <c r="AA100" i="6"/>
  <c r="X101" i="6"/>
  <c r="Y101" i="6"/>
  <c r="Z101" i="6"/>
  <c r="AA101" i="6"/>
  <c r="X102" i="6"/>
  <c r="Y102" i="6"/>
  <c r="Z102" i="6"/>
  <c r="AA102" i="6"/>
  <c r="X103" i="6"/>
  <c r="Y103" i="6"/>
  <c r="Z103" i="6"/>
  <c r="AA103" i="6"/>
  <c r="X104" i="6"/>
  <c r="Y104" i="6"/>
  <c r="Z104" i="6"/>
  <c r="AA104" i="6"/>
  <c r="X105" i="6"/>
  <c r="Y105" i="6"/>
  <c r="Z105" i="6"/>
  <c r="AA105" i="6"/>
  <c r="X106" i="6"/>
  <c r="Y106" i="6"/>
  <c r="Z106" i="6"/>
  <c r="AA106" i="6"/>
  <c r="X107" i="6"/>
  <c r="Y107" i="6"/>
  <c r="Z107" i="6"/>
  <c r="AA107" i="6"/>
  <c r="X108" i="6"/>
  <c r="Y108" i="6"/>
  <c r="Z108" i="6"/>
  <c r="AA108" i="6"/>
  <c r="X109" i="6"/>
  <c r="Y109" i="6"/>
  <c r="Z109" i="6"/>
  <c r="AA109" i="6"/>
  <c r="X110" i="6"/>
  <c r="Y110" i="6"/>
  <c r="Z110" i="6"/>
  <c r="AA110" i="6"/>
  <c r="X111" i="6"/>
  <c r="Y111" i="6"/>
  <c r="Z111" i="6"/>
  <c r="AA111" i="6"/>
  <c r="X112" i="6"/>
  <c r="Y112" i="6"/>
  <c r="Z112" i="6"/>
  <c r="AA112" i="6"/>
  <c r="X113" i="6"/>
  <c r="Y113" i="6"/>
  <c r="Z113" i="6"/>
  <c r="AA113" i="6"/>
  <c r="X114" i="6"/>
  <c r="Y114" i="6"/>
  <c r="Z114" i="6"/>
  <c r="AA114" i="6"/>
  <c r="X115" i="6"/>
  <c r="Y115" i="6"/>
  <c r="Z115" i="6"/>
  <c r="AA115" i="6"/>
  <c r="X116" i="6"/>
  <c r="Y116" i="6"/>
  <c r="Z116" i="6"/>
  <c r="AA116" i="6"/>
  <c r="X117" i="6"/>
  <c r="Y117" i="6"/>
  <c r="Z117" i="6"/>
  <c r="AA117" i="6"/>
  <c r="X118" i="6"/>
  <c r="Y118" i="6"/>
  <c r="Z118" i="6"/>
  <c r="AA118" i="6"/>
  <c r="X119" i="6"/>
  <c r="Y119" i="6"/>
  <c r="Z119" i="6"/>
  <c r="AA119" i="6"/>
  <c r="X120" i="6"/>
  <c r="Y120" i="6"/>
  <c r="Z120" i="6"/>
  <c r="AA120" i="6"/>
  <c r="X121" i="6"/>
  <c r="Y121" i="6"/>
  <c r="Z121" i="6"/>
  <c r="AA121" i="6"/>
  <c r="X122" i="6"/>
  <c r="Y122" i="6"/>
  <c r="Z122" i="6"/>
  <c r="AA122" i="6"/>
  <c r="X123" i="6"/>
  <c r="Y123" i="6"/>
  <c r="Z123" i="6"/>
  <c r="AA123" i="6"/>
  <c r="X124" i="6"/>
  <c r="Y124" i="6"/>
  <c r="Z124" i="6"/>
  <c r="AA124" i="6"/>
  <c r="X125" i="6"/>
  <c r="Y125" i="6"/>
  <c r="Z125" i="6"/>
  <c r="AA125" i="6"/>
  <c r="X126" i="6"/>
  <c r="Y126" i="6"/>
  <c r="Z126" i="6"/>
  <c r="AA126" i="6"/>
  <c r="X127" i="6"/>
  <c r="Y127" i="6"/>
  <c r="Z127" i="6"/>
  <c r="AA127" i="6"/>
  <c r="X128" i="6"/>
  <c r="Y128" i="6"/>
  <c r="Z128" i="6"/>
  <c r="AA128" i="6"/>
  <c r="X129" i="6"/>
  <c r="Y129" i="6"/>
  <c r="Z129" i="6"/>
  <c r="AA129" i="6"/>
  <c r="X130" i="6"/>
  <c r="Y130" i="6"/>
  <c r="Z130" i="6"/>
  <c r="AA130" i="6"/>
  <c r="X131" i="6"/>
  <c r="Y131" i="6"/>
  <c r="Z131" i="6"/>
  <c r="AA131" i="6"/>
  <c r="X132" i="6"/>
  <c r="Y132" i="6"/>
  <c r="Z132" i="6"/>
  <c r="AA132" i="6"/>
  <c r="X133" i="6"/>
  <c r="Y133" i="6"/>
  <c r="Z133" i="6"/>
  <c r="AA133" i="6"/>
  <c r="X134" i="6"/>
  <c r="Y134" i="6"/>
  <c r="Z134" i="6"/>
  <c r="AA134" i="6"/>
  <c r="X135" i="6"/>
  <c r="Y135" i="6"/>
  <c r="Z135" i="6"/>
  <c r="AA135" i="6"/>
  <c r="X136" i="6"/>
  <c r="Y136" i="6"/>
  <c r="Z136" i="6"/>
  <c r="AA136" i="6"/>
  <c r="X137" i="6"/>
  <c r="Y137" i="6"/>
  <c r="Z137" i="6"/>
  <c r="AA137" i="6"/>
  <c r="X138" i="6"/>
  <c r="Y138" i="6"/>
  <c r="Z138" i="6"/>
  <c r="AA138" i="6"/>
  <c r="X139" i="6"/>
  <c r="Y139" i="6"/>
  <c r="Z139" i="6"/>
  <c r="AA139" i="6"/>
  <c r="X140" i="6"/>
  <c r="Y140" i="6"/>
  <c r="Z140" i="6"/>
  <c r="AA140" i="6"/>
  <c r="X141" i="6"/>
  <c r="Y141" i="6"/>
  <c r="Z141" i="6"/>
  <c r="AA141" i="6"/>
  <c r="X142" i="6"/>
  <c r="Y142" i="6"/>
  <c r="Z142" i="6"/>
  <c r="AA142" i="6"/>
  <c r="X143" i="6"/>
  <c r="Y143" i="6"/>
  <c r="Z143" i="6"/>
  <c r="AA143" i="6"/>
  <c r="X144" i="6"/>
  <c r="Y144" i="6"/>
  <c r="Z144" i="6"/>
  <c r="AA144" i="6"/>
  <c r="X145" i="6"/>
  <c r="Y145" i="6"/>
  <c r="Z145" i="6"/>
  <c r="AA145" i="6"/>
  <c r="X146" i="6"/>
  <c r="Y146" i="6"/>
  <c r="Z146" i="6"/>
  <c r="AA146" i="6"/>
  <c r="X147" i="6"/>
  <c r="Y147" i="6"/>
  <c r="Z147" i="6"/>
  <c r="AA147" i="6"/>
  <c r="X148" i="6"/>
  <c r="Y148" i="6"/>
  <c r="Z148" i="6"/>
  <c r="AA148" i="6"/>
  <c r="X149" i="6"/>
  <c r="Y149" i="6"/>
  <c r="Z149" i="6"/>
  <c r="AA149" i="6"/>
  <c r="X150" i="6"/>
  <c r="Y150" i="6"/>
  <c r="Z150" i="6"/>
  <c r="AA150" i="6"/>
  <c r="X151" i="6"/>
  <c r="Y151" i="6"/>
  <c r="Z151" i="6"/>
  <c r="AA151" i="6"/>
  <c r="X152" i="6"/>
  <c r="Y152" i="6"/>
  <c r="Z152" i="6"/>
  <c r="AA152" i="6"/>
  <c r="X153" i="6"/>
  <c r="Y153" i="6"/>
  <c r="Z153" i="6"/>
  <c r="AA153" i="6"/>
  <c r="X154" i="6"/>
  <c r="Y154" i="6"/>
  <c r="Z154" i="6"/>
  <c r="AA154" i="6"/>
  <c r="X155" i="6"/>
  <c r="Y155" i="6"/>
  <c r="Z155" i="6"/>
  <c r="AA155" i="6"/>
  <c r="X156" i="6"/>
  <c r="Y156" i="6"/>
  <c r="Z156" i="6"/>
  <c r="AA156" i="6"/>
  <c r="X157" i="6"/>
  <c r="Y157" i="6"/>
  <c r="Z157" i="6"/>
  <c r="AA157" i="6"/>
  <c r="X158" i="6"/>
  <c r="Y158" i="6"/>
  <c r="Z158" i="6"/>
  <c r="AA158" i="6"/>
  <c r="X159" i="6"/>
  <c r="Y159" i="6"/>
  <c r="Z159" i="6"/>
  <c r="AA159" i="6"/>
  <c r="X160" i="6"/>
  <c r="Y160" i="6"/>
  <c r="Z160" i="6"/>
  <c r="AA160" i="6"/>
  <c r="X161" i="6"/>
  <c r="Y161" i="6"/>
  <c r="Z161" i="6"/>
  <c r="AA161" i="6"/>
  <c r="X162" i="6"/>
  <c r="Y162" i="6"/>
  <c r="Z162" i="6"/>
  <c r="AA162" i="6"/>
  <c r="X163" i="6"/>
  <c r="Y163" i="6"/>
  <c r="Z163" i="6"/>
  <c r="AA163" i="6"/>
  <c r="X164" i="6"/>
  <c r="Y164" i="6"/>
  <c r="Z164" i="6"/>
  <c r="AA164" i="6"/>
  <c r="X165" i="6"/>
  <c r="Y165" i="6"/>
  <c r="Z165" i="6"/>
  <c r="AA165" i="6"/>
  <c r="X166" i="6"/>
  <c r="Y166" i="6"/>
  <c r="Z166" i="6"/>
  <c r="AA166" i="6"/>
  <c r="X167" i="6"/>
  <c r="Y167" i="6"/>
  <c r="Z167" i="6"/>
  <c r="AA167" i="6"/>
  <c r="X168" i="6"/>
  <c r="Y168" i="6"/>
  <c r="Z168" i="6"/>
  <c r="AA168" i="6"/>
  <c r="X169" i="6"/>
  <c r="Y169" i="6"/>
  <c r="Z169" i="6"/>
  <c r="AA169" i="6"/>
  <c r="X170" i="6"/>
  <c r="Y170" i="6"/>
  <c r="Z170" i="6"/>
  <c r="AA170" i="6"/>
  <c r="X171" i="6"/>
  <c r="Y171" i="6"/>
  <c r="Z171" i="6"/>
  <c r="AA171" i="6"/>
  <c r="X172" i="6"/>
  <c r="Y172" i="6"/>
  <c r="Z172" i="6"/>
  <c r="AA172" i="6"/>
  <c r="X173" i="6"/>
  <c r="Y173" i="6"/>
  <c r="Z173" i="6"/>
  <c r="AA173" i="6"/>
  <c r="X174" i="6"/>
  <c r="Y174" i="6"/>
  <c r="Z174" i="6"/>
  <c r="AA174" i="6"/>
  <c r="X175" i="6"/>
  <c r="Y175" i="6"/>
  <c r="Z175" i="6"/>
  <c r="AA175" i="6"/>
  <c r="X176" i="6"/>
  <c r="Y176" i="6"/>
  <c r="Z176" i="6"/>
  <c r="AA176" i="6"/>
  <c r="X177" i="6"/>
  <c r="Y177" i="6"/>
  <c r="Z177" i="6"/>
  <c r="AA177" i="6"/>
  <c r="X178" i="6"/>
  <c r="Y178" i="6"/>
  <c r="Z178" i="6"/>
  <c r="AA178" i="6"/>
  <c r="X179" i="6"/>
  <c r="Y179" i="6"/>
  <c r="Z179" i="6"/>
  <c r="AA179" i="6"/>
  <c r="X180" i="6"/>
  <c r="Y180" i="6"/>
  <c r="Z180" i="6"/>
  <c r="AA180" i="6"/>
  <c r="X181" i="6"/>
  <c r="Y181" i="6"/>
  <c r="Z181" i="6"/>
  <c r="AA181" i="6"/>
  <c r="X182" i="6"/>
  <c r="Y182" i="6"/>
  <c r="Z182" i="6"/>
  <c r="AA182" i="6"/>
  <c r="X183" i="6"/>
  <c r="Y183" i="6"/>
  <c r="Z183" i="6"/>
  <c r="AA183" i="6"/>
  <c r="X184" i="6"/>
  <c r="Y184" i="6"/>
  <c r="Z184" i="6"/>
  <c r="AA184" i="6"/>
  <c r="X185" i="6"/>
  <c r="Y185" i="6"/>
  <c r="Z185" i="6"/>
  <c r="AA185" i="6"/>
  <c r="X186" i="6"/>
  <c r="Y186" i="6"/>
  <c r="Z186" i="6"/>
  <c r="AA186" i="6"/>
  <c r="X187" i="6"/>
  <c r="Y187" i="6"/>
  <c r="Z187" i="6"/>
  <c r="AA187" i="6"/>
  <c r="X188" i="6"/>
  <c r="Y188" i="6"/>
  <c r="Z188" i="6"/>
  <c r="AA188" i="6"/>
  <c r="X189" i="6"/>
  <c r="Y189" i="6"/>
  <c r="Z189" i="6"/>
  <c r="AA189" i="6"/>
  <c r="X190" i="6"/>
  <c r="Y190" i="6"/>
  <c r="Z190" i="6"/>
  <c r="AA190" i="6"/>
  <c r="X191" i="6"/>
  <c r="Y191" i="6"/>
  <c r="Z191" i="6"/>
  <c r="AA191" i="6"/>
  <c r="X192" i="6"/>
  <c r="Y192" i="6"/>
  <c r="Z192" i="6"/>
  <c r="AA192" i="6"/>
  <c r="X193" i="6"/>
  <c r="Y193" i="6"/>
  <c r="Z193" i="6"/>
  <c r="AA193" i="6"/>
  <c r="X194" i="6"/>
  <c r="Y194" i="6"/>
  <c r="Z194" i="6"/>
  <c r="AA194" i="6"/>
  <c r="X195" i="6"/>
  <c r="Y195" i="6"/>
  <c r="Z195" i="6"/>
  <c r="AA195" i="6"/>
  <c r="X196" i="6"/>
  <c r="Y196" i="6"/>
  <c r="Z196" i="6"/>
  <c r="AA196" i="6"/>
  <c r="X197" i="6"/>
  <c r="Y197" i="6"/>
  <c r="Z197" i="6"/>
  <c r="AA197" i="6"/>
  <c r="X198" i="6"/>
  <c r="Y198" i="6"/>
  <c r="Z198" i="6"/>
  <c r="AA198" i="6"/>
  <c r="X200" i="6"/>
  <c r="Y200" i="6"/>
  <c r="Z200" i="6"/>
  <c r="AA200" i="6"/>
  <c r="AA4" i="6"/>
  <c r="Z4" i="6"/>
  <c r="Y4" i="6"/>
  <c r="X4" i="6"/>
  <c r="F2" i="3"/>
  <c r="G2" i="3" s="1"/>
  <c r="F3" i="3"/>
  <c r="G3" i="3" s="1"/>
  <c r="F6" i="3" l="1"/>
  <c r="G6" i="3" s="1"/>
  <c r="F5" i="3"/>
  <c r="G5" i="3" s="1"/>
  <c r="J8" i="3"/>
  <c r="K8" i="3" s="1"/>
  <c r="AB200" i="6"/>
  <c r="AC200" i="6" s="1"/>
  <c r="AB198" i="6"/>
  <c r="AC198" i="6" s="1"/>
  <c r="H16" i="2"/>
  <c r="H7" i="2"/>
</calcChain>
</file>

<file path=xl/sharedStrings.xml><?xml version="1.0" encoding="utf-8"?>
<sst xmlns="http://schemas.openxmlformats.org/spreadsheetml/2006/main" count="2737" uniqueCount="741">
  <si>
    <t>Albania</t>
  </si>
  <si>
    <t>Australia</t>
  </si>
  <si>
    <t>Angola</t>
  </si>
  <si>
    <t>Canada</t>
  </si>
  <si>
    <t>Bangladesh</t>
  </si>
  <si>
    <t>Japan</t>
  </si>
  <si>
    <t>Belize</t>
  </si>
  <si>
    <t>New Zealand</t>
  </si>
  <si>
    <t>Burkina Faso</t>
  </si>
  <si>
    <t>Norway</t>
  </si>
  <si>
    <t>Burundi</t>
  </si>
  <si>
    <t>Russian Federation</t>
  </si>
  <si>
    <t>Cambodia</t>
  </si>
  <si>
    <t>Turkey</t>
  </si>
  <si>
    <t>Cameroon</t>
  </si>
  <si>
    <t>United States of America</t>
  </si>
  <si>
    <t>Cape Verde</t>
  </si>
  <si>
    <t>Chad</t>
  </si>
  <si>
    <t>Chile</t>
  </si>
  <si>
    <t>Colombia</t>
  </si>
  <si>
    <t>Comoros</t>
  </si>
  <si>
    <t>Congo</t>
  </si>
  <si>
    <t>Cuba</t>
  </si>
  <si>
    <t>El Salvador</t>
  </si>
  <si>
    <t>World</t>
  </si>
  <si>
    <t>Ethiopia</t>
  </si>
  <si>
    <t>Gambia</t>
  </si>
  <si>
    <t>Guinea Bissau</t>
  </si>
  <si>
    <t>Indonesia</t>
  </si>
  <si>
    <t>Kyrgyzstan</t>
  </si>
  <si>
    <t>Mauritius</t>
  </si>
  <si>
    <t>Mexico</t>
  </si>
  <si>
    <t>Myanmar</t>
  </si>
  <si>
    <t>Namibia</t>
  </si>
  <si>
    <t>Niger</t>
  </si>
  <si>
    <t>Nigeria</t>
  </si>
  <si>
    <t>Papua New Guinea</t>
  </si>
  <si>
    <t>Paraguay</t>
  </si>
  <si>
    <t>Samoa</t>
  </si>
  <si>
    <t>Senegal</t>
  </si>
  <si>
    <t>Somalia</t>
  </si>
  <si>
    <t>Sri Lanka</t>
  </si>
  <si>
    <t>Togo</t>
  </si>
  <si>
    <t>Viet Nam</t>
  </si>
  <si>
    <t>Zimbabwe</t>
  </si>
  <si>
    <t>Project ID</t>
  </si>
  <si>
    <t xml:space="preserve">Name </t>
  </si>
  <si>
    <t>Pathway 1</t>
  </si>
  <si>
    <t>Pathway 2</t>
  </si>
  <si>
    <t>Pathway 3</t>
  </si>
  <si>
    <t>Pathway 4</t>
  </si>
  <si>
    <t>Provided Size</t>
  </si>
  <si>
    <t>Units</t>
  </si>
  <si>
    <t>Year Op.</t>
  </si>
  <si>
    <t>CDR Subtype</t>
  </si>
  <si>
    <t>Owners</t>
  </si>
  <si>
    <t>Reference</t>
  </si>
  <si>
    <t>Wave-powered upwelling/downwelling for carbon‚Äã sequestration.</t>
  </si>
  <si>
    <t>Aquatic Biomass</t>
  </si>
  <si>
    <t>Deep Ocean</t>
  </si>
  <si>
    <t>N/A</t>
  </si>
  <si>
    <t>tpy</t>
  </si>
  <si>
    <t>Removal</t>
  </si>
  <si>
    <t>Ocean-based Climate Solutions</t>
  </si>
  <si>
    <t>https://www.ocean-based.com/</t>
  </si>
  <si>
    <t>Growing seaweed via Marine Permaculture and sinking it into the deep ocean.</t>
  </si>
  <si>
    <t>Climate Foundation</t>
  </si>
  <si>
    <t>https://www.climatefoundation.org/marine-permaculture.html</t>
  </si>
  <si>
    <t>Wave-powered upwelling for carbon‚Äã sequestration.</t>
  </si>
  <si>
    <t>https://ocean-based.com/</t>
  </si>
  <si>
    <t xml:space="preserve">Sinking biomass for deepwater storage. </t>
  </si>
  <si>
    <t>C-Sink</t>
  </si>
  <si>
    <t>https://github.com/stripe/carbon-removal-source-materials</t>
  </si>
  <si>
    <t>European biochar production capacity</t>
  </si>
  <si>
    <t>Biosphere</t>
  </si>
  <si>
    <t>Biochar</t>
  </si>
  <si>
    <t>European Biochar Market Report</t>
  </si>
  <si>
    <t>https://www.biochar-industry.com/</t>
  </si>
  <si>
    <t>North American biochar production capacity</t>
  </si>
  <si>
    <t>US Biochar Initiative</t>
  </si>
  <si>
    <t>https://biochar-us.org/news/us-biochar-market-survey</t>
  </si>
  <si>
    <t>Supporting bio-energy with carbon capture and storage.</t>
  </si>
  <si>
    <t>Concentrated CO2</t>
  </si>
  <si>
    <t>Lithosphere</t>
  </si>
  <si>
    <t>Biorecro</t>
  </si>
  <si>
    <t>http://biorecro.com/?page=main</t>
  </si>
  <si>
    <t>Husky Energy Lashburn and Tangleflags CO2 Injection in Heavy Oil Reservoirs Project</t>
  </si>
  <si>
    <t>Husky Energy</t>
  </si>
  <si>
    <t>https://www.thirdway.org/memo/mapping-the-progress-and-potential-of-carbon-capture-use-and-storage</t>
  </si>
  <si>
    <t>Archer Daniels Midland</t>
  </si>
  <si>
    <t>Archers Daniel Midlands</t>
  </si>
  <si>
    <t>ICEF BiCRS Roadmap</t>
  </si>
  <si>
    <t>InBECCS</t>
  </si>
  <si>
    <t>Peel NRE, Bioenergy Infrastructure Group</t>
  </si>
  <si>
    <t>https://www.c-capture.co.uk/ince-biomass-plant-chosen-as-site-for-innovative-carbon-capture-technology-project-at-protos-in-northwest/</t>
  </si>
  <si>
    <t xml:space="preserve">Arkalon Bioethanol </t>
  </si>
  <si>
    <t>Charparral Energy</t>
  </si>
  <si>
    <t xml:space="preserve">Oxy-White Energy biofuel-production </t>
  </si>
  <si>
    <t>Occidental Petroleum Group</t>
  </si>
  <si>
    <t>Bonanza BioEnergy CUUS EOR</t>
  </si>
  <si>
    <t>Summit Carbon Solutions</t>
  </si>
  <si>
    <t>https://co2re.co/FacilityData</t>
  </si>
  <si>
    <t>Geological sequestration of bio-oil.</t>
  </si>
  <si>
    <t>Fuels &amp; Chemicals</t>
  </si>
  <si>
    <t>Charm Industrial</t>
  </si>
  <si>
    <t>https://charmindustrial.com/</t>
  </si>
  <si>
    <t>Direct air capture and mineralization.</t>
  </si>
  <si>
    <t>Climeworks</t>
  </si>
  <si>
    <t>https://www.climeworks.com</t>
  </si>
  <si>
    <t>Carbon Engineering</t>
  </si>
  <si>
    <t>Direct air CO2 capture and mineralisation</t>
  </si>
  <si>
    <t>Cambridge Carbon Capture Ltd</t>
  </si>
  <si>
    <t>https://www.cacaca.co.uk/#technology</t>
  </si>
  <si>
    <t>Center for Negative Carbon Emissions</t>
  </si>
  <si>
    <t>Noya</t>
  </si>
  <si>
    <t>https://carbonplan.org/research/cdr-database</t>
  </si>
  <si>
    <t>Green Minerals</t>
  </si>
  <si>
    <t>Minerals</t>
  </si>
  <si>
    <t>Mineralization reactors for CO‚ÇÇ removal with hydrogen co-production.</t>
  </si>
  <si>
    <t>Dissolved CO2</t>
  </si>
  <si>
    <t>Bicarbonate</t>
  </si>
  <si>
    <t>SeaChange</t>
  </si>
  <si>
    <t>https://pubs.acs.org/doi/abs/10.1021/acssuschemeng.0c08561</t>
  </si>
  <si>
    <t>Accelerating olivine weathering with wave power for CO‚ÇÇ removal.</t>
  </si>
  <si>
    <t>Project Vesta</t>
  </si>
  <si>
    <t>www.projectvesta.org</t>
  </si>
  <si>
    <t>Carbon removal walls to protect arable land and clean the atmosphere.</t>
  </si>
  <si>
    <t xml:space="preserve">RockFarm </t>
  </si>
  <si>
    <t>https://rockfarmio.wordpress.com/</t>
  </si>
  <si>
    <t>Surface olivine weathering.</t>
  </si>
  <si>
    <t>CO‚ÇÇ-Zero</t>
  </si>
  <si>
    <t>CO‚ÇÇ removal with olivine.</t>
  </si>
  <si>
    <t>GreenSand</t>
  </si>
  <si>
    <t>https://www.greensand.nl/</t>
  </si>
  <si>
    <t>Enhanced weathering of basalt rock as a method of atmospheric CO2 removal</t>
  </si>
  <si>
    <t>The Future Forest Company, Heriot-Watt University, University of Sheffield</t>
  </si>
  <si>
    <t>https://thefutureforestcompany.com/enhanced-weathering/</t>
  </si>
  <si>
    <t>Eion Corp</t>
  </si>
  <si>
    <t>Neustark</t>
  </si>
  <si>
    <t>Aggregates</t>
  </si>
  <si>
    <t>https://www.neustark.com/about</t>
  </si>
  <si>
    <t>Eion</t>
  </si>
  <si>
    <t>https://eioncarbon.com/</t>
  </si>
  <si>
    <t>Open ocean kelp farming for carbon sequestration in oceanic sediments.</t>
  </si>
  <si>
    <t>Running Tide</t>
  </si>
  <si>
    <t>https://www.runningtide.com/</t>
  </si>
  <si>
    <t>Project Interseqt - Hereford BECCS</t>
  </si>
  <si>
    <t>Direct air capture coupled with utilization by O.C.O. Technology.</t>
  </si>
  <si>
    <t>Mission Zero</t>
  </si>
  <si>
    <t>https://oco.co.uk/</t>
  </si>
  <si>
    <t>Ebb Carbon</t>
  </si>
  <si>
    <t>Heirloom</t>
  </si>
  <si>
    <t>Origen Carbon Solutions</t>
  </si>
  <si>
    <t>https://origencarbonsolutions.com/8-rivers-calcite-and-origen-carbon-solutions-announce-joint-project-in-the-uk-selection-by-frontier/</t>
  </si>
  <si>
    <t>https://www.vesta.earth/field-pilots</t>
  </si>
  <si>
    <t>RepAir</t>
  </si>
  <si>
    <t>Repair</t>
  </si>
  <si>
    <t>https://repair-carbon.com/</t>
  </si>
  <si>
    <t>Ocean technology and aquaculture company.</t>
  </si>
  <si>
    <t>Marcus Biorefinery</t>
  </si>
  <si>
    <t>Mason City Biorefinery</t>
  </si>
  <si>
    <t>Merrill Biorefinery</t>
  </si>
  <si>
    <t>Mina Biorefinery</t>
  </si>
  <si>
    <t xml:space="preserve">Nevada Biorefinery </t>
  </si>
  <si>
    <t>Norfolk Biorefinery</t>
  </si>
  <si>
    <t>Onida Biorefinery</t>
  </si>
  <si>
    <t>Otter Tail Biorefinery</t>
  </si>
  <si>
    <t xml:space="preserve">Plainview Biorefinery </t>
  </si>
  <si>
    <t>York Biorefinery Carbon Capture and Storage</t>
  </si>
  <si>
    <t>Atkinson Biorefinery Carbon Capture and Storage</t>
  </si>
  <si>
    <t>Casselton Biorefinery Carbon Capture and Storage</t>
  </si>
  <si>
    <t>Central City Biorefinery Carbon Capture and Storage</t>
  </si>
  <si>
    <t>Aberdeen Biorefinery</t>
  </si>
  <si>
    <t>Fairmont Biorefinery</t>
  </si>
  <si>
    <t>Shenandoah Biorefinery</t>
  </si>
  <si>
    <t>Sioux Center Biorefinery</t>
  </si>
  <si>
    <t>Steamboat Rock Biorefinery</t>
  </si>
  <si>
    <t>Superior Biorefinery</t>
  </si>
  <si>
    <t>Watertown Biorefinery</t>
  </si>
  <si>
    <t>Wentworth Biorefinery</t>
  </si>
  <si>
    <t>Wood River Biorefinery</t>
  </si>
  <si>
    <t>Galva Biorefinery</t>
  </si>
  <si>
    <t>Goldfield Biorefinery</t>
  </si>
  <si>
    <t>Grand Junction Biorefinery</t>
  </si>
  <si>
    <t>Granite Falls Biorefinery</t>
  </si>
  <si>
    <t>Heron Lake Biorefinery</t>
  </si>
  <si>
    <t>Lamberton Biorefinery</t>
  </si>
  <si>
    <t>Lawler Biorefinery</t>
  </si>
  <si>
    <t>GPC Quimica Methanol Plant</t>
  </si>
  <si>
    <t>CPC Quimica</t>
  </si>
  <si>
    <t>Project Dreamcatcher - Low Carbon Direct Air Capture</t>
  </si>
  <si>
    <t>https://carbonengineering.com/news-updates/uks-first-large-scale-dac-facility/</t>
  </si>
  <si>
    <t>8 Rivers</t>
  </si>
  <si>
    <t>Sustaera</t>
  </si>
  <si>
    <t>Susaera</t>
  </si>
  <si>
    <t>1PointFive</t>
  </si>
  <si>
    <t>https://www.1pointfive.com/</t>
  </si>
  <si>
    <t>AspiraDAC</t>
  </si>
  <si>
    <t>https://www.aspiradac.com/news</t>
  </si>
  <si>
    <t>Marine permaculture grows seaweed, earns money, and sinks carbon.</t>
  </si>
  <si>
    <t>C-Combinator</t>
  </si>
  <si>
    <t>https://www.c-combinator.com</t>
  </si>
  <si>
    <t>Negative emissions with BECCS on a CHP Plant.</t>
  </si>
  <si>
    <t>http://www.biorecro.com/?page=main</t>
  </si>
  <si>
    <t>Mendota BECCS</t>
  </si>
  <si>
    <t>Chevron, Schlumberger, Microsoft</t>
  </si>
  <si>
    <t>Stockholm Exergi</t>
  </si>
  <si>
    <t>RedField BioRefinery</t>
  </si>
  <si>
    <t>OXY and Carbon Engineering Direct Air Capture and EOR</t>
  </si>
  <si>
    <t>Direct Air Capture powered by Nuclear Power Plant</t>
  </si>
  <si>
    <t>Sizewell C, University of Nottingham, Strata Technology, Atkins, Doosan Babcock</t>
  </si>
  <si>
    <t>https://www.edfenergy.com/energy/nuclear-new-build-projects/sizewell-c/news-views/sizewell-c-and-partners-awarded-direct-air-capture-funding</t>
  </si>
  <si>
    <t>SMART-DAC Sustainable Membrane Absorption &amp; Regeneration Technology for Direct Air Capture</t>
  </si>
  <si>
    <t>CO2CirculAir, OGTC, Heriot-Watt University Research Center for Carbon Solutions</t>
  </si>
  <si>
    <t>https://www.hw.ac.uk/news/articles/2021/university-to-deliver-technology-innovation.htm</t>
  </si>
  <si>
    <t>Environmental CO2 Removal</t>
  </si>
  <si>
    <t>Rolls Royce, Commonwealth Scientific and Industrial Research Organisation (CSIRO)</t>
  </si>
  <si>
    <t>https://www.csiro.au/en/work-with-us/ip-commercialisation/marketplace/co2gen</t>
  </si>
  <si>
    <t>SeaCURE</t>
  </si>
  <si>
    <t>University of Exeter</t>
  </si>
  <si>
    <t>https://www.exeter.ac.uk/news/research/title_860000_en.html</t>
  </si>
  <si>
    <t>Mammoth - Climeworks</t>
  </si>
  <si>
    <t>https://climeworks.com/roadmap/mammoth</t>
  </si>
  <si>
    <t>Global Thermostat</t>
  </si>
  <si>
    <t>Global Thermostat, LLC</t>
  </si>
  <si>
    <t>BECCS at the world‚Äôs largest biomass power station.</t>
  </si>
  <si>
    <t>Drax</t>
  </si>
  <si>
    <t>http://www.drax.com/BECCS</t>
  </si>
  <si>
    <t>Negative Emissions Gasification</t>
  </si>
  <si>
    <t>Drax Corporation Ltd</t>
  </si>
  <si>
    <t>var</t>
  </si>
  <si>
    <t>value</t>
  </si>
  <si>
    <t>year</t>
  </si>
  <si>
    <t>current_cdr</t>
  </si>
  <si>
    <t>units</t>
  </si>
  <si>
    <t>planned_cdr_ndcs_unconditional</t>
  </si>
  <si>
    <t>planned_cdr_ndcs_conditional</t>
  </si>
  <si>
    <t>type</t>
  </si>
  <si>
    <t>other</t>
  </si>
  <si>
    <t>lulucf</t>
  </si>
  <si>
    <t>planned_cdr_ltleds_lower</t>
  </si>
  <si>
    <t>planned_cdr_ltleds_upper</t>
  </si>
  <si>
    <t>Country</t>
  </si>
  <si>
    <t>Document date on UNFCCC site</t>
  </si>
  <si>
    <t>Target</t>
  </si>
  <si>
    <t>Allows CDR to meet the target</t>
  </si>
  <si>
    <t>Specified separate long-term emission reductions target (NOT MEANINGFUL as countries are vague)</t>
  </si>
  <si>
    <t>Compilation of information on underpinning scenarios for emission reductions, as expressed in the LT-LEDS (excluding CDR, to the extent possible)</t>
  </si>
  <si>
    <t>Target allows international offsets (note EU ETS has limited allowances for intl. credits)</t>
  </si>
  <si>
    <t>Notes</t>
  </si>
  <si>
    <t>Austria (AT)</t>
  </si>
  <si>
    <t>Dec 2019</t>
  </si>
  <si>
    <t>Climate neutrality</t>
  </si>
  <si>
    <t>Yes</t>
  </si>
  <si>
    <t>No</t>
  </si>
  <si>
    <t>–72% to –84%</t>
  </si>
  <si>
    <t>Implicitly no</t>
  </si>
  <si>
    <t>Nov 2016</t>
  </si>
  <si>
    <t>–65% to –80%</t>
  </si>
  <si>
    <t>Costa Rica (CR)</t>
  </si>
  <si>
    <t>Net-zero</t>
  </si>
  <si>
    <t>Approx. –59%[ii]</t>
  </si>
  <si>
    <t>Czech Republic (CZ)</t>
  </si>
  <si>
    <t>Jan 2018</t>
  </si>
  <si>
    <t>At least –80%</t>
  </si>
  <si>
    <t>Unclear[iii]</t>
  </si>
  <si>
    <t>No economy-wide quantifications</t>
  </si>
  <si>
    <t>Denmark (DK)</t>
  </si>
  <si>
    <t>Dec 2020</t>
  </si>
  <si>
    <t>Yes[iv]</t>
  </si>
  <si>
    <t>Estonia (EE)</t>
  </si>
  <si>
    <t>–80% GHG emissions</t>
  </si>
  <si>
    <t>Remaining emissions in 2050 to be compensated by enhanced carbon sequestration.</t>
  </si>
  <si>
    <t>–80% GHG emissions from 1990</t>
  </si>
  <si>
    <t>Finland (FI)</t>
  </si>
  <si>
    <t>Oct 2020</t>
  </si>
  <si>
    <t>Carbon neutral</t>
  </si>
  <si>
    <t>Yes (–90% by 2050)</t>
  </si>
  <si>
    <t>–67% to –81% (incl. BECCS)</t>
  </si>
  <si>
    <t>Fiji (FJ)</t>
  </si>
  <si>
    <t>Feb 2019</t>
  </si>
  <si>
    <t>4.54 to –0.78 MtCO2eq[vi] (incl. LULUCF)</t>
  </si>
  <si>
    <t>France (FR)</t>
  </si>
  <si>
    <t>Feb 2021</t>
  </si>
  <si>
    <t>Remaining emissions in 2050 can be compensated by natural and technical sinks (CCU/CCS).</t>
  </si>
  <si>
    <t>–83% GHG emissions from 2015</t>
  </si>
  <si>
    <t>Explicitly no</t>
  </si>
  <si>
    <t>So a balance between greenhouse gas emissions and carbon absorption by ecosystems managed by man (forests, agricultural soils, etc.) and industrial processes (carbon capture and storage or reuse) on a national scale, without recourse to offsetting by international credits.</t>
  </si>
  <si>
    <t>Germany (DE)</t>
  </si>
  <si>
    <t>Yes (no CDR)[ix]</t>
  </si>
  <si>
    <t>–80% to –95%</t>
  </si>
  <si>
    <t>Japan (JP)</t>
  </si>
  <si>
    <t>Oct 2021</t>
  </si>
  <si>
    <t>In addition, as in the high temperature heat demand and manufacturing processes, some sectors have difficulty in complete decarbonization, the implementation of carbon removal technologies such as DACCS and BECCS will also be essential. It is necessary to pursue these technologies to realize net-zero by 2050.</t>
  </si>
  <si>
    <t>Latvia (LV)</t>
  </si>
  <si>
    <t>Climate neutrality (non-reducible GHG emissions are compensated by removals in the LULUCF sector)</t>
  </si>
  <si>
    <t>No[xi]</t>
  </si>
  <si>
    <t>–68%[xii]</t>
  </si>
  <si>
    <t>Marshall Islands (MH)</t>
  </si>
  <si>
    <t>Sept 2018</t>
  </si>
  <si>
    <t>A pathway to eliminate remaining emissions and achieve 100% reductions by 2050 is not clear due to currently unavoidable GHG emissions from waste. But in future planning efforts, RMI can evaluate additional new technology options, carbon sinks, or offsets.</t>
  </si>
  <si>
    <t>–56% to –87%</t>
  </si>
  <si>
    <t>Mexico (MX)</t>
  </si>
  <si>
    <t>–50% GHG emissions</t>
  </si>
  <si>
    <t>Accounting for removals is important to estimate Mexico’s net emissions, since the LULUCF sector acts as a net sink, offsetting approximately 26 per cent of greenhouse gas emissions [in 2013]. (p. 59)... The policies direct action in five important areas: the clean energy transition, energy efficiency and sustainable consumption, sustainable cities, reduction of short-lived climate pollutants and sustainable agriculture and protection of natural carbon sinks. (p. 4).</t>
  </si>
  <si>
    <t>Unclear[xiv]</t>
  </si>
  <si>
    <t>–50%, two pathways</t>
  </si>
  <si>
    <t>Netherlands (NL)</t>
  </si>
  <si>
    <t>–95% GHG emissions</t>
  </si>
  <si>
    <t>The transition requires the adoption of a broad spectrum of options, with none remaining taboo; CCS […] enables negative emissions through a combination with bioenergy</t>
  </si>
  <si>
    <t>Norway (NO)</t>
  </si>
  <si>
    <t>–80 to –95% GHG emissions</t>
  </si>
  <si>
    <t>Forests are used sustainably in 2050, increasing CO2 uptake and storage, and also supply renewable raw materials to replace energy based on fossil fuels and materials. Forest management has been improved to enhance CO2 removals and to ensure that forests are better adapted to climate change.</t>
  </si>
  <si>
    <t>In the event that Norway's enhanced nationally determined contribution goes beyond the target set in the EU’s next NDC, Norway intends to use voluntary cooperation under Article 6 of the Paris Agreement to fulfil the part that goes beyond what is fulfilled through the climate cooperation with the European Union.; The LULUCF) Regulation applies to the following land accounting categories: managed forest land, afforested land, deforested land, managed grassland, managed cropland and managed wetland. If emissions are higher than removals nationally, the accounted net emissions must be offset in one of three ways (the ‘no-debit’ rule): 1) by purchasing LULUCF credits from other EU/EEA countries; 2) by a corresponding extra reduction in emissions under the Effort Sharing Regulations, either nationally or 3) by purchasing emission allowances from another country’s annual emission allocation under the Effort Sharing Regulation. If removals exceed emissions in a country, a small share of the net removals can be used to meet the country’s commitment under the Effort Sharing Regulation. Each country must also calculate a reference level for managed forest, in practice the level of harvesting in the period 20212030. If the actual quantity harvested is higher than the reference level, this is accounted for as emissions. A lower level of harvesting is accounted for as removals. A compensation mechanism that can be used under certain conditions has been established for countries where emissions from managed forest land exceed removals. This allows countries to increase the level of harvesting above the reference level having to account for the difference as emissions.</t>
  </si>
  <si>
    <t>Portugal (PT)</t>
  </si>
  <si>
    <t>Sept 2019</t>
  </si>
  <si>
    <t>The commitment to reach carbon neutrality by 2050 means achieving a neutral balance between GHG emissions and carbon sequestration, for which substantial reductions in emissions and/or substantial increases in national carbon sinks will be required, which have to materialise between now and 2050. The national commitment does not foresee having recourse to international carbon credits to achieve the carbon neutrality goal.</t>
  </si>
  <si>
    <t xml:space="preserve">–85% to –90% </t>
  </si>
  <si>
    <t>Republic of Korea (KR)</t>
  </si>
  <si>
    <t>Carbon neutral (unclear if CO2 or GHG)</t>
  </si>
  <si>
    <t>In 2017, CO2 removals by forests and other carbon sinks recorded 45.7 million ton CO2eq, offsetting 7.4% of the energy sector’s CO2 emissions. However, when forests age, their net growth volume declines rapidly, driving down carbon removals as well. Considering the current state of forests and timber production plans, carbon removal is estimated to decrease by 30% from the current level by 2050. Innovative forest management, therefore, is a key to improving the aging forest structure, promoting the use of wood products/timber and increasing carbon stocks. The Government plans to increase carbon sinks by creating urban green spaces for recreational use, restoring degraded forestlands and tree-planting in underutilized lands. The Government will continue its forest management to maintain the forest carbon removals at the highest level possible by changing tree species and implementing programs to keep the forests healthy.</t>
  </si>
  <si>
    <t>Use overseas carbon offsets to earn carbon credits in compliance with the Paris Agreement</t>
  </si>
  <si>
    <t>Singapore (SG)</t>
  </si>
  <si>
    <t>Mar 2020</t>
  </si>
  <si>
    <t>There are three thrusts in our strategy. First, we need to transform our industry, economy and society. Second, we will have to draw on technologies, which are not yet mature such as carbon capture, utilisation and storage (CCUS), and low-carbon fuels. Third, we will need international collaboration in areas such as well-functioning carbon markets, carbon storage, and regional electricity grids.</t>
  </si>
  <si>
    <t>Slovakia (SK)</t>
  </si>
  <si>
    <t>The LULUCF sector plays an important role in removing those emissions that cannot otherwise be eliminated (emissions from industrial processes, agricultural activities and transport) and, on the other hand, the use of wood in the material and energy sectors will replace the use of fossil-based products and raw materials. Thus, the sector provides opportunities for emission reductions that will not be eliminated otherwise, and which could jeopardize the achievement of the climate neutrality target in 2050. However, the development as from 1990 as well as projections (Figure 15) for the future show quite the opposite trend (a reduction of such removals). It will therefore be necessary to quantify and assess the potential for CO2 removals in the LULUCF sector and their possible application to reduce the emission residue (Chapter 2.1.1) by 2050 through additional measures. On the other hand, the sector is vulnerable to the damage caused by the effects of climate change (drought, higher temperatures, wind, fires, pathogens, etc.) that reduce CO2 removals.</t>
  </si>
  <si>
    <t>Yes (–90%)</t>
  </si>
  <si>
    <t>Scenarios will be updated to reflect the –90% by 2050 emission reduction target[xxi]</t>
  </si>
  <si>
    <t>Sweden (SE)</t>
  </si>
  <si>
    <t>Yes (but only additional)</t>
  </si>
  <si>
    <t>By 2045 at the latest, Sweden is to have no net emissions of greenhouse gases to the atmosphere, after which negative emissions are to be attained. The target means that by 2045 at the latest, greenhouse gas emissions from Swedish territory are to be at least 85 per cent lower than emissions in 1990. To achieve this aim, the capture and storage of carbon dioxide emanating from fossil fuels may be counted as a measure where no other viable alternatives exist. Emissions from fuels used for international aviation and maritime transport are not included in the target. Emissions and removals from land use, land use change and forestry are not included directly. To achieve net zero emissions, supplementary measures may be counted in line with rules decided at international level. Supplementary measures may be (1) increased net removal of carbon dioxide in forests and land, (2) verified emission reductions from investments in other countries, and (3) capture and storage of biogenic carbon dioxide (BECCS).</t>
  </si>
  <si>
    <t>Yes (at least –85%)</t>
  </si>
  <si>
    <t>–85% GHG emissions</t>
  </si>
  <si>
    <t>Ukraine (UA)</t>
  </si>
  <si>
    <t>July 2018</t>
  </si>
  <si>
    <t>Qualitative objectives</t>
  </si>
  <si>
    <t>Objective IІ. Increase in the volumes of carbon absorption and uptake with the help of best climate change mitigation practices in agriculture and forestry.</t>
  </si>
  <si>
    <t>–47% to –69% (energy and industrial processes only)</t>
  </si>
  <si>
    <t>UK (UK)</t>
  </si>
  <si>
    <t>Net zero</t>
  </si>
  <si>
    <t>Our most important step to achieving net zero is to take ambitious decarbonisation measures across society. However, greenhouse gas removals (GGRs) will also play a critical role in balancing residual emissions from the hardest to decarbonise sectors such as aviation, agriculture, and heavy industry. Our innovation-led approach position the UK as a global leader in this rapidly developing sector; Currently the Climate Change Act 2008 only recognises removals from Land Use, Land Use Change and Forestry (LULUCF) as counting towards our carbon budgets, a definition which does not allow engineered removals and some nature-based solutions to contribute. We propose to bring forward legislative amendments to address this.</t>
  </si>
  <si>
    <t>–84% to –85% [xxvi] (incl. LULUCF)</t>
  </si>
  <si>
    <t>12. The net carbon account also includes the UK’s net purchases/sales of international carbon units, if any. Carbon units include allowances issued under cap-and-trade systems, and international carbon credits issued under international schemes. While the UK intends to meet its climate targets for each of carbon budgets 3 to 6 through reducing emissions domestically and the proposals and policies set out in this Strategy have been prepared on that basis, it reserves the right to use such voluntary cooperation under Article 6 of the Paris Agreement. This could occur through linking the UK ETS to another emissions trading system, or through the use of international emissions reductions or removals units.</t>
  </si>
  <si>
    <t>Nov 2021</t>
  </si>
  <si>
    <t>Achieving this target will require cutting global greenhouse gas (GHG) emissions by at least 40% below 1990 levels by 2030, reaching global net-zero GHG emissions by 2050 or soon after, and moving to net negative emissions thereafter [1]. To meet these global milestones, we must retool the global energy economy, transform agricultural systems, halt and reverse deforestation, and decisively address non-carbon dioxide emissions—focusing particular attention on methane (CH4), which accounts roughly 0.5oC of the current observed net warming of 1.0oC.1 We must also pursue negative emissions through robust and verifiable nature-based and technological carbon dioxide removal.</t>
  </si>
  <si>
    <t>–70% [xxvii]</t>
  </si>
  <si>
    <t>At this time, the United States does not expect to use international market mechanisms toward achievement of this net-zero goal.</t>
  </si>
  <si>
    <t>South Africa (ZA)</t>
  </si>
  <si>
    <t>Feb 2020</t>
  </si>
  <si>
    <t>Just transition towards carbon neutrality[xxviii]</t>
  </si>
  <si>
    <t>The policy framework already provision for a selection of actions that will support emissions reductions and expansion of the carbon sink. These include promotion of land afforestation, conservation agriculture farming methods and agroforestry.</t>
  </si>
  <si>
    <t>212 to 428 MtCO2eq[xxx] (unclear if incl. LULUCF)</t>
  </si>
  <si>
    <t>Andorra (AD)</t>
  </si>
  <si>
    <t>As for the primary sector, contrary to what occurs in most countries which is responsible for a significant part of the emissions, there is a radically different situation in Andorra, as the forest management sector is the only existing CO2 sink. Approximately 23% of the GHG emissions emitted are absorbed by the forest mass, which covers 40% of the country’s surface area (191 km2). Therefore, in order to achieve carbon neutrality, the Strategy includes agricultural and forestry management to ensure the maintenance and improvement of the country’s sink capacity.</t>
  </si>
  <si>
    <t>Yes, for sectors</t>
  </si>
  <si>
    <t>Unclear</t>
  </si>
  <si>
    <t>Voluntary participation/related and non-related approaches to the market30 (article 6): Establish a mechanism to contribute to mitigating GHG emissions and supporting sustainable development and define a framework for non-mercantile approaches to sustainable development; 30 In accordance with the San Jose Principles on high Ambition and Integrity in the international carbon markets established in article 6 of the Paris Agreement.</t>
  </si>
  <si>
    <t>Australia (AU)</t>
  </si>
  <si>
    <t>Carbon capture and storage (CCS) CCS (Section 2.3.5) can help decarbonise industrial sectors including steel, cement and natural gas. It can also provide a pathway to produce clean hydrogen using natural gas or coal. In the future, CCS coupled with bioenergy or direct air capture technologies will likely play an important role in drawing carbon from the atmosphere. This will help achieve the Paris Agreement temperature goals. Land-based solutions Storing carbon in vegetation and soils (Section 2.3.6) can offset residual emissions from hard-to-abate sectors like agriculture, industry and heavy transport. Voluntary land-based offsets also provide new revenue streams for farmers and improve agricultural productivity. Our modelling shows this can occur with minimal land use change.</t>
  </si>
  <si>
    <t>–75% (from 2005, incl. CCS)</t>
  </si>
  <si>
    <t>Offsets will play a crucial role in closing the gap towards net zero. Our modelling shows that modest contributions from land sector sequestration and targeted purchases of international offsets allow Australia to reduce its net emissions to 94 Mt CO₂-e in 2050, around 85% below 2005 levels. In the scenario analysed by McKinsey, including land sector sequestration allows Australia to reduce its net emissions to 111 Mt CO₂-e in 2050, 82% below 2005 levels.</t>
  </si>
  <si>
    <t>Some isolated estimates of e.g. soil carbon potentials in 2050, but no estimates that can be extracted from a consistent economy wide scenario</t>
  </si>
  <si>
    <t>Belgium (BE)</t>
  </si>
  <si>
    <t xml:space="preserve">Net zero (Wallonia), towards net zero (Flanders, Brussels) </t>
  </si>
  <si>
    <t>The long-term strategy of Wallonia aims to achieve carbon neutrality by 2050, by a reduction of greenhouse gas emissions by 95% compared to 1990, supplemented by measures regarding carbon capture and use, and negative emissions (see also chapters 2 and 2.1 of the Walloon strategy); Finally, according to both strategies, carbon capture offers other possibilities for reducing emissions, either through storage (CCS) or use (CCU).</t>
  </si>
  <si>
    <t>Yes (Wallonia &amp; Flanders)</t>
  </si>
  <si>
    <t xml:space="preserve">–85% to –87% from 2005 </t>
  </si>
  <si>
    <t>Benin (BJ)</t>
  </si>
  <si>
    <t>Dec 2016</t>
  </si>
  <si>
    <t>Pillar 2: Reduction of anthropogenic GHG emissions and enhancement of carbon sequestration potential, for the reduction of GHG emissions at the source, as well as for the enhancement of the carbon sequestration potential of the forest massifs</t>
  </si>
  <si>
    <t>Switzerland (CH)</t>
  </si>
  <si>
    <t>Jan 2021</t>
  </si>
  <si>
    <t>The net-zero target requires the use of technologies to capture and store (CCS) or, in some cases, utilise CO2 (CCU), particularly at large, fixed-location point sources, such as incineration facilities and cement factories. The net-zero target also requires the use of negative emissions technologies to balance the remaining emissions that are difficult to avoid technically (see Section 8.9).</t>
  </si>
  <si>
    <t>2050 target: the building stock no longer generates any greenhouse gas emissions by 2050.; 2050 target: Greenhouse gas emissions in the industry sector are reduced by at least 90 per cent compared with 1990.; 2050 target: Land transport does not generate any more greenhouse gas emissions in 2050 with few exceptions.</t>
  </si>
  <si>
    <t>–79% excluding CCS, -88% including CCS (from 1990)</t>
  </si>
  <si>
    <t>The current level of compensation abroad, with projects that reduce emissions and therefore substitute reductions in Switzerland, is to be increasingly replaced long-term through international commitment in the field of negative emissions as domestic capacity for geological storage is limited. When using negative emissions technologies abroad, the same standards in terms of social acceptance and environmental sustainability shall apply as in Switzerland.</t>
  </si>
  <si>
    <t>Excludes the 4.8 Mt CDR assumed to be offset abroad</t>
  </si>
  <si>
    <t>Chile (CL)</t>
  </si>
  <si>
    <t>Achieving this goal implies sustained work for Chile along two equally important lines of action
of action that are equally relevant: i) achieving a sustained reduction of GHG emissions; and ii) increasing and maintaining carbon sinks.</t>
  </si>
  <si>
    <t>–50% from counterfactual emissions in 2050</t>
  </si>
  <si>
    <t>China (CN)</t>
  </si>
  <si>
    <t>Carbon neutral (unclear if GHG)</t>
  </si>
  <si>
    <t>China will accelerate the promotion of nature-based solutions incorporate the sustainable use of natural resources into the policy and action framework for addressing climate change, maximize the mitigation effect of nature in forestry, agriculture, oceans, water resources, ecosystems and other fields, and comprehensively improve resilience in addressing climate change. By 2030, China's forest coverage rate will reach about 25%, and forest stock volume will increase 6 billion cubic meters over 2005 level.</t>
  </si>
  <si>
    <t>Colombia (CO)</t>
  </si>
  <si>
    <t>To meet scientific requirements (1.5 to 2 °C), by 2050 Colombia needs to reduce GHG emissions by around 90% with respect to 2015 emissions, and balance the remaining 10% with proportional national removals (10%), to achieve a net zero balance between emissions and removals of greenhouse gases (carbon equivalents) from 2050 onwards.</t>
  </si>
  <si>
    <t>–90% GHG emissions from 2015</t>
  </si>
  <si>
    <t>Colombia intends to participate in the cooperative approaches under Article 6 of the Paris Agreement, in accordance with the decisions adopted by the CMA on the matter and with the environmental integrity approach indicated by the San José Principles.</t>
  </si>
  <si>
    <t>Spain (ES)</t>
  </si>
  <si>
    <t>Climate neutrality in 2050 is a scenario in which greenhouse gas emissions are completely absorbed by carbon sinks, providing zero net greenhouse gas emissions in 2050. In the case of this document, emissions will be reduced by 90% compared to 1990 and the remaining 10% will be absorbed by sinks.</t>
  </si>
  <si>
    <t>–90% GHG emissions from 1990</t>
  </si>
  <si>
    <t>Guatamala (GT)</t>
  </si>
  <si>
    <t>July 2021</t>
  </si>
  <si>
    <t>–59% from counterfactual emissions in 2050 (incl. LULUCF)</t>
  </si>
  <si>
    <t>Hungary (HU)</t>
  </si>
  <si>
    <t>Sept 2021</t>
  </si>
  <si>
    <t>The emission reduction trajectories for industry; land-use, land-use change and forestry (LULUCF); waste management; and agriculture are the same as in the LA scenario. Between 2030 and 2050, emissions will follow a linear trajectory to reach net zero emissions. In both the LA and EA scenarios, carbon capture, utilization, and storage (CCUS) technologies will become commercially viable in the energy and industrial sectors after 2030.</t>
  </si>
  <si>
    <t>Insufficient detail in assessment</t>
  </si>
  <si>
    <t>Indonesia (ID)</t>
  </si>
  <si>
    <t>540 Mton CO2eq GHG emissions</t>
  </si>
  <si>
    <t>In order to achieve this target, forestry sector will share considerable efforts to maintain increasing trend of net-sink after 2030, significant transition of energy sector by raising the proportion of renewable energy in energy mix, increasing energy efficiency, reducing substantial amount of coal consumption and implementing CCS/ CCUS and BECCS.</t>
  </si>
  <si>
    <t>Iceland (IS)</t>
  </si>
  <si>
    <t>Carbon sequestration in soil and vegetation will be a key measure to achieve climate neutrality both in Iceland and globally, but also in technical solutions such as carbon sequestration, utilisation and mineralisation. Thus, Iceland’s approach to land use measures is of special importance because of the country’s unique land use emissions profile.</t>
  </si>
  <si>
    <t>Operators can also buy limited amounts of international credits from emissionsaving projects around the world. The limit on the total number of allowances available ensures that they have a value. After each year a company must surrender enough allowances to cover all its emissions, otherwise heavy fines are imposed. If a company reduces its emissions, it can keep the spare allowances to cover its future needs or else sell them to another company that is short of allowances.</t>
  </si>
  <si>
    <t>Cambodia (KH)</t>
  </si>
  <si>
    <t>Dec 2021</t>
  </si>
  <si>
    <t>The LTS4CN modelling suggests that Cambodia could achieve carbon neutrality in 2050 with the FOLU sector providing a total carbon sink of 50 megatons of carbon dioxide equivalent (MtCO2e). The energy sector is expected to be the highest emitter in 2050 at 28 MtCO2e, followed by the agriculture sector at 19 MtCO2e. The waste and IPPU sectors are projected to emit 1.6 and 1.2 MtCO2e, respectively (Table 1).</t>
  </si>
  <si>
    <t>–68% from counterfactual emissions in 2050</t>
  </si>
  <si>
    <t>Lithuania (LT)</t>
  </si>
  <si>
    <t>Mar 2022</t>
  </si>
  <si>
    <t>to reduce GHG emissions by 100 % compared to 1990 levels by switching to innovative, low-emission, environmentally friendly technologies and the use of RES in all economic sectors, including up to 20 % of removals by natural sinks from the LULUCF sector, and the use of environmentally safe carbon capture and utilisation (CCU) technologies to offset GHG emissions in sectors where technological options for zero GHG emissions will not be available.</t>
  </si>
  <si>
    <t>Luxembourg (LU)</t>
  </si>
  <si>
    <t xml:space="preserve"> In implementation of the coalition agreement and following the example of the EU regulation establishing the framework for achieving climate neutrality (European Climate Law), the Climate Law17 aims at the long-term objective of climate neutrality, which is to achieve "zero net emissions" in Luxembourg by 2050 at the latest. The law defines this objective as "the state in which any remaining anthropogenic greenhouse gas emissions are offset by equivalent anthropogenic removals".</t>
  </si>
  <si>
    <t>Morocco (MA)</t>
  </si>
  <si>
    <t>Establish a long-term indicative roadmap for enhancing the role of forests as carbon sinks</t>
  </si>
  <si>
    <t>North Macedonia (MK)</t>
  </si>
  <si>
    <t>–72% net GHG emissions</t>
  </si>
  <si>
    <t>Reduction of national net GHG emissions (including Forestry and Other Land Use and excluding MEMO items*) of 72% by 2050 compared to 1990 levels</t>
  </si>
  <si>
    <t>–42% GHG emissions from 1990</t>
  </si>
  <si>
    <t>Malta (MT)</t>
  </si>
  <si>
    <t>High population density and limited land availability, combined with low rainfall, limit the potential of sequestration in new vegetation. The National Forestry Accounting Plan 2019 reported on Malta’s planned levels of afforestation as well as the likely levels of sequestration achieved by these new forests as well as existing, still-growing forests25. The total sequestration potential was in the order of 10 ktCO2e/yr, which is an immaterial amount when considering the total territorial emissions orders of c. 1,000 ktCO2e/yr. Given the competition for land use in the Maltese archipelago, additional land on the required scale is deemed unrealistic, and therefore no such mitigation/ offsetting measure was included in this LCDS. This does not, however, take away from the value that such efforts do provide in terms of ecological and adaptation value, as ecosystem restoration will be important in bolstering and strengthening the islands’ ecology.</t>
  </si>
  <si>
    <t>Nigeria (NG)</t>
  </si>
  <si>
    <t>In contributing to global efforts to reduce GHG emissions and attaining a low-carbon economy, Nigeria will analyse its options for reducing greenhouse gases, assess various mitigation scenarios and explore various mitigation options that may include increasing the availability of carbon sinks (biological absorption of GHGs) and reducing the level of emissions released into the atmosphere from sectors identified in the Nationally Determined Contribution (NDC) (i.e. agriculture, power, oil and gas, transport, industry, water and waste sectors) which produce the greatest amounts of emissions in the country. The strategies will lay emphasis on (i) reducing GHG emissions, (ii) preventing new GHG emissions to be released in the atmosphere and (iii) preserving and enhancing sinks and reservoirs of GHGs (e.g., by protecting natural carbon sinks like forests or creating new sinks - carbon sequestration).</t>
  </si>
  <si>
    <t>Nepal (NP)</t>
  </si>
  <si>
    <t>Net zero CO2</t>
  </si>
  <si>
    <t>In the additional measures (WAM) scenario ambitious interventions in the energy sector combined with ongoing and additional carbon removal interventions indicate that Nepal’s net CO2 emissions will be lower than ‘zero’ in the period 2020 to 2030, then hovering around ‘zero’ throughout 2035 to 2045. Sequestration increases from 2045 onwards reaching -5.7 mMT in 2050.</t>
  </si>
  <si>
    <t>–76% CO2 emissions from 2019</t>
  </si>
  <si>
    <t>Yes as supplier</t>
  </si>
  <si>
    <t>For example, even if only 50% of the emissions reductions are achieved or ‘emissions reduction sharing’ agreed with recipients (WEM/WAM + Trade 50%) power trade would allow Nepal’s emissions to offset significantly become negative by 2030 in both WEM and WAM scenarios even if conservative assumptions on the speed of implementation are adopted. This analysis has therefore been included to ensure recognition of the importance of this issue for Nepal’s emissions scenarios and emissions in the region. In particular, it highlights the need for the Article 6 agreement on carbon accounting to take into account the actions of countries like Nepal, who can play a significant role in reducing global emissions, if the right incentives and investment support are put in place.</t>
  </si>
  <si>
    <t>New Zealand (NZ)</t>
  </si>
  <si>
    <t>Net zero (except CH4)</t>
  </si>
  <si>
    <t>Emissions budgets focus on reducing emissions in Aotearoa. For this reason, they must be met – as far as possible – through domestic action to reduce emissions and increase removals, for example, through forestry</t>
  </si>
  <si>
    <t>The use of offshore mitigation to achieve the emissions budgets is strictly limited; Our NDC is our contribution to reducing global emissions, and this can be met through a combination of domestic emissions reductions, removals from forestry within Aotearoa, and international cooperation to access offshore mitigation with environmental integrity under Article 6 of the Paris Agreement. In comparison, reducing domestic emissions and transitioning our economy are the focus of the domestic 2050 target, emissions budgets and emissions reduction plans. As noted above, these must be achieved by taking action at home. In using international cooperation (such as international carbon markets) to drive mitigation action offshore for the purposes of meeting our NDC, Aotearoa is committed to ensuring environmental integrity, robust accounting and transparency, and supporting sustainable development. See further details on our approach to carbon market cooperation.</t>
  </si>
  <si>
    <t>Slovenia (SI)</t>
  </si>
  <si>
    <t>Aug 2021</t>
  </si>
  <si>
    <t>The attainment of climate neutrality means that Slovenia will achieve net zero emissions by 2050, which means that removals of emissions will be balanced with an equivalent amount of anthropogenic GHG emissions. The removals include sinks in the sector of land use, land use change and forestry (hereinafter: LULUCF) and direct capture of GHG emissions.</t>
  </si>
  <si>
    <t>–80% to –90% GHG emissions from 2005</t>
  </si>
  <si>
    <t>To achieve the targets outlined in Thailand’s LEDS, stringent GHG mitigation measures are needed in energy, IPPU, waste and agriculture sectors, including a drastic increase of carbon sink and removals in forestry and land uses.</t>
  </si>
  <si>
    <t>200 MtCO2eq in 2050</t>
  </si>
  <si>
    <t>Tonga (TO)</t>
  </si>
  <si>
    <t>Uruguay (UY)</t>
  </si>
  <si>
    <t xml:space="preserve">Although it is important to take into consideration the uncertainty implicit in the estimates of GHG emissions/removals in the long term, Table 04 and Figure 24 show that, when adding the alternative scenarios of the CO2 emitting sectors, Energy and IPPU, and combining them with the CO2 removals scenarios proposed by the A FO LU consultant, both with the Fnat scenario and the Fmad scenario, Uruguay would achieve the aspirational goal of CO2 neutrality before 2050 and would reach 2050 with negative net emissions (removal/capture) of CO2. </t>
  </si>
  <si>
    <t>Estimates are net AFOLU CO2 emissions</t>
  </si>
  <si>
    <t>Croatia (HR)</t>
  </si>
  <si>
    <t>June 2021</t>
  </si>
  <si>
    <t>The goal covers all sectors, with the exclusion of LULUCF and international aviation. It is not specified if it includes international maritime transport.  Measures under the LTS aim at ensuring that the LULUCF sector does not become an emission source.</t>
  </si>
  <si>
    <t>–56.8% to –73.1% GHG emissions from 2005</t>
  </si>
  <si>
    <t>Greece (GR)</t>
  </si>
  <si>
    <t>Jan 2020</t>
  </si>
  <si>
    <t>Remaining emissions in 2050 can be compensated by natural and technical sinks</t>
  </si>
  <si>
    <t>The goal does not include offsets outside the national boundary.</t>
  </si>
  <si>
    <t>Italy (IT)</t>
  </si>
  <si>
    <t>Remaining emissions in 2050 can be compensated by natural sinks, and technical sinks (CCU/CCS).</t>
  </si>
  <si>
    <t>–84% to –87% GHG emissions from 1990</t>
  </si>
  <si>
    <t>The use international carbon credits is excluded.</t>
  </si>
  <si>
    <t>Mt CO2</t>
  </si>
  <si>
    <t>label</t>
  </si>
  <si>
    <t>Planned CDR (unconditional NDCs)</t>
  </si>
  <si>
    <t>Planned CDR (conditional NDCs)</t>
  </si>
  <si>
    <t>Current CDR</t>
  </si>
  <si>
    <t>Planned CDR (LT-LEDS low)</t>
  </si>
  <si>
    <t>Planned CDR (LT-LEDS high)</t>
  </si>
  <si>
    <r>
      <t xml:space="preserve">Supplementary table 6. </t>
    </r>
    <r>
      <rPr>
        <sz val="11"/>
        <color theme="1"/>
        <rFont val="Helvetica"/>
        <family val="2"/>
      </rPr>
      <t>CO</t>
    </r>
    <r>
      <rPr>
        <vertAlign val="subscript"/>
        <sz val="11"/>
        <color theme="1"/>
        <rFont val="Helvetica"/>
        <family val="2"/>
      </rPr>
      <t>2</t>
    </r>
    <r>
      <rPr>
        <sz val="11"/>
        <color theme="1"/>
        <rFont val="Helvetica"/>
        <family val="2"/>
      </rPr>
      <t xml:space="preserve"> flux from</t>
    </r>
    <r>
      <rPr>
        <sz val="11"/>
        <color rgb="FF000000"/>
        <rFont val="Helvetica Neue"/>
        <family val="2"/>
      </rPr>
      <t xml:space="preserve"> </t>
    </r>
    <r>
      <rPr>
        <sz val="11"/>
        <color theme="1"/>
        <rFont val="Helvetica"/>
        <family val="2"/>
      </rPr>
      <t>Forest land (including Harvested Wood Products, no organic soils), Deforestation, Organic soils (including peat fires) and Other (including Cropland, Grassland Wetland, Settlement, and Other Land), as included in our NGHGI DB, both grouped for different periods and averaged for 2000-2020. Data are gap-filled through linear interpolation between two data</t>
    </r>
    <r>
      <rPr>
        <sz val="11"/>
        <color theme="1"/>
        <rFont val="Times New Roman"/>
        <family val="1"/>
      </rPr>
      <t> </t>
    </r>
    <r>
      <rPr>
        <sz val="11"/>
        <color theme="1"/>
        <rFont val="Helvetica"/>
        <family val="2"/>
      </rPr>
      <t>, and/or extrapolation backward (from  2000) and forward (until  2020), using the nearest available data.</t>
    </r>
    <r>
      <rPr>
        <sz val="11"/>
        <color theme="1"/>
        <rFont val="Times New Roman"/>
        <family val="1"/>
      </rPr>
      <t xml:space="preserve"> </t>
    </r>
  </si>
  <si>
    <t>Forest Land, Mt CO2/yr</t>
  </si>
  <si>
    <t>Deforestation, Mt CO2/yr</t>
  </si>
  <si>
    <t>Organic soils,  Mt CO2/yr</t>
  </si>
  <si>
    <t>Other, Mt CO2/yr</t>
  </si>
  <si>
    <t>2000-2005</t>
  </si>
  <si>
    <t>2006-2010</t>
  </si>
  <si>
    <t>2011-2015</t>
  </si>
  <si>
    <t>2016-2020</t>
  </si>
  <si>
    <t>2000-2020</t>
  </si>
  <si>
    <t>Afghanistan</t>
  </si>
  <si>
    <t>Algeria</t>
  </si>
  <si>
    <t>Andorra</t>
  </si>
  <si>
    <t>Antigua and Barbuda</t>
  </si>
  <si>
    <t>Argentina</t>
  </si>
  <si>
    <t>Armenia</t>
  </si>
  <si>
    <t>Austria</t>
  </si>
  <si>
    <t>Azerbaijan</t>
  </si>
  <si>
    <t>Bahamas</t>
  </si>
  <si>
    <t>Bahrain</t>
  </si>
  <si>
    <t>Barbados</t>
  </si>
  <si>
    <t>Belarus</t>
  </si>
  <si>
    <t>Belgium</t>
  </si>
  <si>
    <t>Benin</t>
  </si>
  <si>
    <t>Bhutan</t>
  </si>
  <si>
    <t>Bolivia</t>
  </si>
  <si>
    <t>Bosnia and Herzegovina</t>
  </si>
  <si>
    <t>Botswana</t>
  </si>
  <si>
    <t>Brazil</t>
  </si>
  <si>
    <t>Brunei Darussalam</t>
  </si>
  <si>
    <t>Bulgaria</t>
  </si>
  <si>
    <t>Central African Rep.</t>
  </si>
  <si>
    <t/>
  </si>
  <si>
    <t>China</t>
  </si>
  <si>
    <t>Cook Islands</t>
  </si>
  <si>
    <t>Costa Rica</t>
  </si>
  <si>
    <t>Cote d'Ivoire</t>
  </si>
  <si>
    <t>Croatia</t>
  </si>
  <si>
    <t>Cyprus</t>
  </si>
  <si>
    <t>Czech Republic</t>
  </si>
  <si>
    <t>Dem. Rep. Korea</t>
  </si>
  <si>
    <t>Dem. Rep. Congo (DRC)</t>
  </si>
  <si>
    <t>Denmark</t>
  </si>
  <si>
    <t>Djibouti</t>
  </si>
  <si>
    <t>Dominica</t>
  </si>
  <si>
    <t>Dominican Republic</t>
  </si>
  <si>
    <t>Ecuador</t>
  </si>
  <si>
    <t>Egypt</t>
  </si>
  <si>
    <t>Equatorial Guinea</t>
  </si>
  <si>
    <t>Eritrea</t>
  </si>
  <si>
    <t>Estonia</t>
  </si>
  <si>
    <t>Fiji</t>
  </si>
  <si>
    <t>Finland</t>
  </si>
  <si>
    <t>France</t>
  </si>
  <si>
    <t>Gabon</t>
  </si>
  <si>
    <t>Georgia</t>
  </si>
  <si>
    <t>Germany</t>
  </si>
  <si>
    <t>Ghana</t>
  </si>
  <si>
    <t>Greece</t>
  </si>
  <si>
    <t>Grenada</t>
  </si>
  <si>
    <t>Guatemala</t>
  </si>
  <si>
    <t>Guinea</t>
  </si>
  <si>
    <t>Guyana</t>
  </si>
  <si>
    <t>Haiti</t>
  </si>
  <si>
    <t>Honduras</t>
  </si>
  <si>
    <t>Hungary</t>
  </si>
  <si>
    <t>Iceland</t>
  </si>
  <si>
    <t>India</t>
  </si>
  <si>
    <t>Iran</t>
  </si>
  <si>
    <t>Iraq</t>
  </si>
  <si>
    <t>Ireland</t>
  </si>
  <si>
    <t>Israel</t>
  </si>
  <si>
    <t>Italy</t>
  </si>
  <si>
    <t>Jamaica</t>
  </si>
  <si>
    <t>Jordan</t>
  </si>
  <si>
    <t>Kazakhstan</t>
  </si>
  <si>
    <t>Kenya</t>
  </si>
  <si>
    <t>Kiribati</t>
  </si>
  <si>
    <t>Kuwait</t>
  </si>
  <si>
    <t>Lao People's Dem. Rep.</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</si>
  <si>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</si>
  <si>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</si>
  <si>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</si>
  <si>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</si>
  <si>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</si>
  <si>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</si>
  <si>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</si>
  <si>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</si>
  <si>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</si>
  <si>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</si>
  <si>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</si>
  <si>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</si>
  <si>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</si>
  <si>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</si>
  <si>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</si>
  <si>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</si>
  <si>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Micronesia</t>
  </si>
  <si>
    <t>Monaco</t>
  </si>
  <si>
    <t>Mongolia</t>
  </si>
  <si>
    <t>Montenegro</t>
  </si>
  <si>
    <t>Morocco</t>
  </si>
  <si>
    <t>Mozambique</t>
  </si>
  <si>
    <t>Nauru</t>
  </si>
  <si>
    <t>Nepal</t>
  </si>
  <si>
    <t>Netherlands</t>
  </si>
  <si>
    <t>Nicaragua</t>
  </si>
  <si>
    <t>Niue</t>
  </si>
  <si>
    <t>Oman</t>
  </si>
  <si>
    <t>Pakistan</t>
  </si>
  <si>
    <t>Palau</t>
  </si>
  <si>
    <t>Panama</t>
  </si>
  <si>
    <t>Peru</t>
  </si>
  <si>
    <t>Philippines</t>
  </si>
  <si>
    <t>Poland</t>
  </si>
  <si>
    <t>Portugal</t>
  </si>
  <si>
    <t>Qatar</t>
  </si>
  <si>
    <t>Republic of Korea</t>
  </si>
  <si>
    <t>Republic of Moldova</t>
  </si>
  <si>
    <t>Romania</t>
  </si>
  <si>
    <t>Rwanda</t>
  </si>
  <si>
    <t>Saint Kitts and Nevis</t>
  </si>
  <si>
    <t>Saint Lucia</t>
  </si>
  <si>
    <t>Saint Vincent and Grenad.</t>
  </si>
  <si>
    <t>San Marino</t>
  </si>
  <si>
    <t>Sao Tome and Principe</t>
  </si>
  <si>
    <t>Saudi Arabia</t>
  </si>
  <si>
    <t>Serbia</t>
  </si>
  <si>
    <t>Seychelles</t>
  </si>
  <si>
    <t>Sierra Leone</t>
  </si>
  <si>
    <t>Singapore</t>
  </si>
  <si>
    <t>Slovakia</t>
  </si>
  <si>
    <t>Slovenia</t>
  </si>
  <si>
    <t>Solomon Islands</t>
  </si>
  <si>
    <t>South Africa</t>
  </si>
  <si>
    <t>South Sudan</t>
  </si>
  <si>
    <t>Spain</t>
  </si>
  <si>
    <t>Sudan</t>
  </si>
  <si>
    <t>Suriname</t>
  </si>
  <si>
    <t>Swaziland</t>
  </si>
  <si>
    <t>Sweden</t>
  </si>
  <si>
    <t>Switzerland</t>
  </si>
  <si>
    <t>Syrian Arab Republic</t>
  </si>
  <si>
    <t>Tajikistan</t>
  </si>
  <si>
    <t>Thailand</t>
  </si>
  <si>
    <t>Macedonia</t>
  </si>
  <si>
    <t>Timor-Leste</t>
  </si>
  <si>
    <t>Tonga</t>
  </si>
  <si>
    <t>Trinidad and Tobago</t>
  </si>
  <si>
    <t>Tunisia</t>
  </si>
  <si>
    <t>Turkmenistan</t>
  </si>
  <si>
    <t>Tuvalu</t>
  </si>
  <si>
    <t>Uganda</t>
  </si>
  <si>
    <t>Ukraine</t>
  </si>
  <si>
    <t>United Arab Emirates</t>
  </si>
  <si>
    <t>United Kingdom</t>
  </si>
  <si>
    <t xml:space="preserve">United Rep. of Tanzania </t>
  </si>
  <si>
    <t>Uruguay</t>
  </si>
  <si>
    <t>Uzbekistan</t>
  </si>
  <si>
    <t>Vanuatu</t>
  </si>
  <si>
    <t>Venezuela</t>
  </si>
  <si>
    <t>Yemen</t>
  </si>
  <si>
    <t>Zambia</t>
  </si>
  <si>
    <t>Annex I</t>
  </si>
  <si>
    <t>Non Annex I</t>
  </si>
  <si>
    <t>2011-2020</t>
  </si>
  <si>
    <t>forest_land</t>
  </si>
  <si>
    <t>deforestation</t>
  </si>
  <si>
    <t>organic_soils</t>
  </si>
  <si>
    <t>total_flux</t>
  </si>
  <si>
    <t>ratio</t>
  </si>
  <si>
    <t>country</t>
  </si>
  <si>
    <t>value_mt</t>
  </si>
  <si>
    <t>current_cdr_direct_and_indirect</t>
  </si>
  <si>
    <t>current_cdr_direct</t>
  </si>
  <si>
    <t>LT-LEDS scenarios (2050)</t>
  </si>
  <si>
    <t>Current (2011-2020)</t>
  </si>
  <si>
    <t>Scenario classification</t>
  </si>
  <si>
    <t>Adjusted values</t>
  </si>
  <si>
    <t>Difference</t>
  </si>
  <si>
    <t>lulucf_low</t>
  </si>
  <si>
    <t>lulucf_high</t>
  </si>
  <si>
    <t>additional_low</t>
  </si>
  <si>
    <t>additional_high</t>
  </si>
  <si>
    <t>&lt; net sink</t>
  </si>
  <si>
    <t>&lt; net source</t>
  </si>
  <si>
    <t>&gt;=</t>
  </si>
  <si>
    <t>EU</t>
  </si>
  <si>
    <t>Country plans to maintain or decrease current sink. It is direct + indirect. Multiply by 1.9/6.4</t>
  </si>
  <si>
    <t>Country plans to expand its current sink. Split into current and additional. Current includes indirect, multiply by 1.9/6.4. Additional is afforestation and all direct, keep same and sum with current.</t>
  </si>
  <si>
    <t>Country currently has deforestation, but will phase it out by 2050. Any negative flux reported in 2050 is new afforestation and all direct. Number stays the same.</t>
  </si>
  <si>
    <t>Category</t>
  </si>
  <si>
    <t>Other</t>
  </si>
  <si>
    <t>BECCS</t>
  </si>
  <si>
    <t>DACCS</t>
  </si>
  <si>
    <t>General info</t>
  </si>
  <si>
    <t>Target info</t>
  </si>
  <si>
    <t>Role of CDR in target</t>
  </si>
  <si>
    <t>Net negative</t>
  </si>
  <si>
    <t>Offsets</t>
  </si>
  <si>
    <t>Lower CDR scenario</t>
  </si>
  <si>
    <t>Upper CDR scenario</t>
  </si>
  <si>
    <t>Old codes</t>
  </si>
  <si>
    <t>ISO</t>
  </si>
  <si>
    <t>Done?</t>
  </si>
  <si>
    <t>Gases</t>
  </si>
  <si>
    <t>Target year</t>
  </si>
  <si>
    <t>Base year</t>
  </si>
  <si>
    <t>Text reference</t>
  </si>
  <si>
    <t>Has a net-negative post-target goal</t>
  </si>
  <si>
    <t>Conventional CDR on land</t>
  </si>
  <si>
    <t>Novel CDR</t>
  </si>
  <si>
    <t>Total</t>
  </si>
  <si>
    <t>CAN</t>
  </si>
  <si>
    <t>Oct 2022</t>
  </si>
  <si>
    <t>GHG</t>
  </si>
  <si>
    <t>Interpreted from Table 4; assume the lower DACCS range</t>
  </si>
  <si>
    <t>Interpreted from Table 4; assume the higher DACCS range</t>
  </si>
  <si>
    <t>The text mentions article 6 and seems to orient Chile as a provider of offsets. "With respect to the use of reduction certificates and participation in international cooperation transaction schemes through international cooperation, Chile recognizes that Article 6 of the Paris Agreement is a mechanism that can allow countries to implement mitigation actions in a cost-effective manner, implementation of new technologies, through voluntary collaboration with other parties. This collaboration should ensure environmental environmental integrity, transparency and avoidance of double counting according to the rules (see Chapter 8)."</t>
  </si>
  <si>
    <t>European Union (EU)</t>
  </si>
  <si>
    <t>2013-2016</t>
  </si>
  <si>
    <t>EU Climate law</t>
  </si>
  <si>
    <t>Negative emissions/CDR (carbon dioxide removal) are necessary for the climate targets to be attained, but can only be a complement to and not a substitute for emission reductions. The Federal Government is therefore currently funding research into marine and terrestrial CO2 sequestration methods in order to cover the most pressing need for research. The findings from the research programmes are to feed into a national long-term strategy on negative emissions. Negative greenhouse gas emissions are to be achieved for the period after 2050.</t>
  </si>
  <si>
    <t>Climate neutrality ±5%</t>
  </si>
  <si>
    <t>assumed 2020, stated as current</t>
  </si>
  <si>
    <t>Russian Federation (RU)</t>
  </si>
  <si>
    <t>Singapore is an advocate of close bilateral,
regional and plurilateral cooperation, and has
signed agreements with various partners to
strengthen collaboration on carbon markets,
green finance and low-carbon technologies.
On carbon markets, for example, Singapore
has signed Memoranda of Understanding
(MOUs) with countries such as Indonesia,
Colombia, Vietnam, Brunei and Morocco
on carbon credits collaboration aligned
to Article 6 of the Paris Agreement.</t>
  </si>
  <si>
    <t>THA</t>
  </si>
  <si>
    <t>USA</t>
  </si>
  <si>
    <t>ETH</t>
  </si>
  <si>
    <t>June 2023</t>
  </si>
  <si>
    <t>For the NZE scenarios, the most important actions for
reaching the net-zero target while delivering numerous
additional socioeconomic benefits are:
I� The creation of a carbon sink in the land use
sector, particularly through reforestation,
afforestation, forest restoration, and reduced
deforestatio</t>
  </si>
  <si>
    <t xml:space="preserve">Divide the cumulative removal amount by 30: The addition of the individual emissions of all decarbonization interventions amount to 1,674.58 Mt CO2e, with their removals reaching 9,912.13 Mt CO2e and net emissions reaching -8,237.55 Mt CO2e along the 30-year period (Figure 4.22). [p60]. </t>
  </si>
  <si>
    <t>LKA</t>
  </si>
  <si>
    <t>GHG emissions decline steadily and steeply and cross into net negative territory in the
2040s, making Sri Lanka a carbon and GHG negative – a net climate pollution negative -
economy</t>
  </si>
  <si>
    <t>VUT</t>
  </si>
  <si>
    <t>May 2023</t>
  </si>
  <si>
    <t>LTS notes that Vanuatu is already net negative</t>
  </si>
  <si>
    <t>Implicitly</t>
  </si>
  <si>
    <t>With an ambition to participate in the Article 6.2 mechanism of the Paris Agreement under the
UNFCCC, an Implementing Agreement to the Paris Agreement was signed between the Swiss
Confederation and the Republic of Vanuatu during COP26 in Glasgow (November 2021). The
objective of the Agreement is to establish the legal framework for the transfers of Mitigation
Outcomes to use towards NDC achievement or for mitigation purposes other than achievement
of the NDC.</t>
  </si>
  <si>
    <t>Figure 25, table 22</t>
  </si>
  <si>
    <t>IRL</t>
  </si>
  <si>
    <t>EU climate law</t>
  </si>
  <si>
    <t>Some conflict between the figure and number on p72. "At 14 - 18% forest cover, forestry and Harvested Wood Products could deliver a sink of ~5.0 Mt CO2eq. in 2050." [p72]</t>
  </si>
  <si>
    <t>OMN</t>
  </si>
  <si>
    <t>Figure 3</t>
  </si>
  <si>
    <t>An orderly transition path could help Oman abate 97 Mt CO2e by 2050, with decarbonization
through 2030 and 2040 accounting for 6% and 54% of the total pathway respectively relative
to 2021 emissions. Industry, oil and gas and transport would drive these efforts. This pathway
would result in a remaining “last mile” gap of ~8% (7Mt) that could be addressed through
breakthrough decarbonization technologies and natural negative emissions (e.g., direct-air
capture (DAC) of carbon with storage in depleted reservoirs or planting mangrove trees to
absorb atmospheric carbon), and critical behavioral changes (e.g., substituting carbon-intense
products or materials).</t>
  </si>
  <si>
    <t>hard-to-abate emissions.
Oman could lead in negative emission technologies that will
likely be required to reduce most emissions (e.g., DAC that
removes atmospheric CO2 directly from the air and carbon
utilization or storage), as it has a large number of aquifers and
a vast amount of peridotite rock, a rare material that has unique
carbon absorption and storage properties. Together with
behavioral changes, this could abate most of the last mile. Naturebased
solutions, such as mangrove tree planting or grassland
management could help to abate the remainder.</t>
  </si>
  <si>
    <t>ARG</t>
  </si>
  <si>
    <t>The target will be achieved by progressively reducing GHG emissions and promoting and strengthening sinks</t>
  </si>
  <si>
    <t>CYR</t>
  </si>
  <si>
    <t>These are the existing and examined policies for increasing absorption of CO2 from land. However, the general target is to achieve absorptions reaching 1100 Gg in 2050. Additional policies and measures will be examined, including proper LULUCF planning and implementation and LULUCF action plan which will lay down specific activities to increase absorption from the LULUCF sector.</t>
  </si>
  <si>
    <t>GMB</t>
  </si>
  <si>
    <t>The Gambia has developed an ambitious plan for achieving net-zero greenhouse gas emissions
by 2050 called THE GAMBIA`S LONG-TERM CLIMATE-NEUTRAL DEVELOPMENT
STRATEGY 2050, or LTS for short</t>
  </si>
  <si>
    <t>The implementation of the planned mitigation actions will help in reducing GHG emissions in
the transport sub-sector from 1,026 GgCO2e1 in 2020 to 315 GgCO2e1 in 2050. This This shows
that the implementation of the mitigation actions within the transport sub-sector will not lead to
the achievement of a net-zero mitigation scenario by 2050. This calls for the need to implement
more rigorous mitigation actions in the other sectors in order to achieve a net sink mitigation
scenario, particularly the the LULUCF sector which has the highest potential for negative
emissions. Therefore it it is possible for The Gambia to reach net-zero emissions by 2050.</t>
  </si>
  <si>
    <t>IND</t>
  </si>
  <si>
    <t>CO2 removal and related engineering solutions
This is a new sector being explored the world over and may also be explored in the Indian context. This
shall require substantial international support through innovation, technology transfer, climate - specific
finance and capacity building.</t>
  </si>
  <si>
    <t>Both non-market and market mechanisms such as agreed under Article 6 of the
Paris Agreement will play an important role in India’s engagement with the global community on climate
change going forward (PIB, 2019b).</t>
  </si>
  <si>
    <t>TUN</t>
  </si>
  <si>
    <t>Figure 31</t>
  </si>
  <si>
    <t>Figure 43. Unlike other LTS, the scenario still assumes some LULUCF emissions in 2050. Here we take the gross removals.</t>
  </si>
  <si>
    <t>ZWE</t>
  </si>
  <si>
    <t>Not excluded, but not mentioned</t>
  </si>
  <si>
    <t>p40</t>
  </si>
  <si>
    <t>BLZ</t>
  </si>
  <si>
    <t>Figure 41</t>
  </si>
  <si>
    <t>EU?</t>
  </si>
  <si>
    <t>Totals EU</t>
  </si>
  <si>
    <t>Totals excl. EU states</t>
  </si>
  <si>
    <t>In EU because the climate law scenarios were prepared before Brexit</t>
  </si>
  <si>
    <t>Total CDR in LT-LEDS</t>
  </si>
  <si>
    <t>low</t>
  </si>
  <si>
    <t>high</t>
  </si>
  <si>
    <t>novel CDR:</t>
  </si>
  <si>
    <t>total diff</t>
  </si>
  <si>
    <t>conventional CDR</t>
  </si>
  <si>
    <t>novel</t>
  </si>
  <si>
    <t>total</t>
  </si>
  <si>
    <t>factor change conventional cdr ltleds</t>
  </si>
  <si>
    <t>Discrepancy between Figure 1 and Figure 17 on land use sink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</si>
</sst>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6">
    <font>
      <sz val="11"/>
      <color theme="1"/>
      <name val="Calibri"/>
      <family val="2"/>
      <scheme val="minor"/>
    </font>
    <font>
      <sz val="11"/>
      <color theme="1"/>
      <name val="Calibri"/>
      <family val="2"/>
    </font>
    <font>
      <sz val="11"/>
      <color theme="1"/>
      <name val="Arial Narrow"/>
      <family val="2"/>
    </font>
    <font>
      <b/>
      <sz val="11"/>
      <color theme="1"/>
      <name val="Arial Narrow"/>
      <family val="2"/>
    </font>
    <font>
      <sz val="12"/>
      <color rgb="FF000000"/>
      <name val="Calibri"/>
      <family val="2"/>
      <scheme val="minor"/>
    </font>
    <font>
      <sz val="11"/>
      <color theme="1"/>
      <name val="Calibri"/>
      <family val="2"/>
      <scheme val="minor"/>
    </font>
    <font>
      <b/>
      <sz val="11"/>
      <color theme="1"/>
      <name val="Helvetica"/>
      <family val="2"/>
    </font>
    <font>
      <sz val="11"/>
      <color theme="1"/>
      <name val="Helvetica"/>
      <family val="2"/>
    </font>
    <font>
      <vertAlign val="subscript"/>
      <sz val="11"/>
      <color theme="1"/>
      <name val="Helvetica"/>
      <family val="2"/>
    </font>
    <font>
      <sz val="11"/>
      <color rgb="FF000000"/>
      <name val="Helvetica Neue"/>
      <family val="2"/>
    </font>
    <font>
      <sz val="11"/>
      <color theme="1"/>
      <name val="Times New Roman"/>
      <family val="1"/>
    </font>
    <font>
      <sz val="11"/>
      <name val="Arial Narrow"/>
      <family val="2"/>
    </font>
    <font>
      <b/>
      <sz val="11"/>
      <name val="Arial Narrow"/>
      <family val="2"/>
    </font>
    <font>
      <i/>
      <sz val="11"/>
      <name val="Arial Narrow"/>
      <family val="2"/>
    </font>
    <font>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5" fillId="0" borderId="0"/>
    <xf numFmtId="0" fontId="14" fillId="0" borderId="0"/>
  </cellStyleXfs>
  <cellXfs count="60">
    <xf numFmtId="0" fontId="0" fillId="0" borderId="0" xfId="0"/>
    <xf numFmtId="1" fontId="1" fillId="0" borderId="0" xfId="0" applyNumberFormat="1" applyFont="1"/>
    <xf numFmtId="0" fontId="1" fillId="0" borderId="0" xfId="0" applyFont="1"/>
    <xf numFmtId="0" fontId="4" fillId="0" borderId="0" xfId="0" applyFont="1"/>
    <xf numFmtId="0" fontId="1" fillId="0" borderId="0" xfId="0" applyFont="1" applyAlignment="1">
      <alignment horizontal="left"/>
    </xf>
    <xf numFmtId="1" fontId="0" fillId="0" borderId="0" xfId="0" applyNumberFormat="1"/>
    <xf numFmtId="0" fontId="5" fillId="0" borderId="0" xfId="0" applyFont="1" applyAlignment="1">
      <alignment wrapText="1"/>
    </xf>
    <xf numFmtId="1" fontId="11" fillId="3" borderId="2" xfId="1" applyNumberFormat="1" applyFont="1" applyFill="1" applyBorder="1" applyAlignment="1">
      <alignment vertical="center" wrapText="1"/>
    </xf>
    <xf numFmtId="1" fontId="11" fillId="0" borderId="2" xfId="0" applyNumberFormat="1" applyFont="1" applyBorder="1" applyAlignment="1">
      <alignment horizontal="center" vertical="center" wrapText="1"/>
    </xf>
    <xf numFmtId="1" fontId="12" fillId="0" borderId="2" xfId="0" applyNumberFormat="1" applyFont="1" applyBorder="1" applyAlignment="1">
      <alignment horizontal="center" vertical="center" wrapText="1"/>
    </xf>
    <xf numFmtId="1" fontId="13" fillId="3" borderId="2" xfId="1" applyNumberFormat="1" applyFont="1" applyFill="1" applyBorder="1" applyAlignment="1">
      <alignment vertical="center" wrapText="1"/>
    </xf>
    <xf numFmtId="1" fontId="12" fillId="3" borderId="2" xfId="1" applyNumberFormat="1" applyFont="1" applyFill="1" applyBorder="1" applyAlignment="1">
      <alignment vertical="center" wrapText="1"/>
    </xf>
    <xf numFmtId="1" fontId="5" fillId="0" borderId="2" xfId="0" applyNumberFormat="1" applyFont="1" applyBorder="1" applyAlignment="1">
      <alignment wrapText="1"/>
    </xf>
    <xf numFmtId="1" fontId="5" fillId="0" borderId="0" xfId="0" applyNumberFormat="1" applyFont="1" applyAlignment="1">
      <alignment wrapText="1"/>
    </xf>
    <xf numFmtId="0" fontId="0" fillId="0" borderId="0" xfId="0" applyFont="1" applyAlignment="1">
      <alignment wrapText="1"/>
    </xf>
    <xf numFmtId="1" fontId="2" fillId="3" borderId="2" xfId="0" applyNumberFormat="1" applyFont="1" applyFill="1" applyBorder="1" applyAlignment="1">
      <alignment vertical="center" wrapText="1"/>
    </xf>
    <xf numFmtId="1" fontId="3" fillId="4" borderId="5" xfId="0" applyNumberFormat="1" applyFont="1" applyFill="1" applyBorder="1" applyAlignment="1">
      <alignment horizontal="center" vertical="center" wrapText="1"/>
    </xf>
    <xf numFmtId="1" fontId="12" fillId="0" borderId="6" xfId="0" applyNumberFormat="1" applyFont="1" applyBorder="1" applyAlignment="1">
      <alignment horizontal="center" wrapText="1"/>
    </xf>
    <xf numFmtId="1" fontId="12" fillId="0" borderId="7" xfId="0" applyNumberFormat="1" applyFont="1" applyBorder="1" applyAlignment="1">
      <alignment horizontal="center" wrapText="1"/>
    </xf>
    <xf numFmtId="0" fontId="0" fillId="0" borderId="0" xfId="0" applyAlignment="1">
      <alignment horizontal="center"/>
    </xf>
    <xf numFmtId="164" fontId="0" fillId="0" borderId="0" xfId="0" applyNumberFormat="1"/>
    <xf numFmtId="0" fontId="0" fillId="0" borderId="0" xfId="0" applyAlignment="1">
      <alignment horizontal="center"/>
    </xf>
    <xf numFmtId="1" fontId="0" fillId="0" borderId="0" xfId="0" applyNumberFormat="1" applyFill="1"/>
    <xf numFmtId="165" fontId="0" fillId="0" borderId="0" xfId="0" applyNumberFormat="1"/>
    <xf numFmtId="2" fontId="0" fillId="0" borderId="0" xfId="0" applyNumberFormat="1"/>
    <xf numFmtId="0" fontId="1" fillId="2" borderId="0" xfId="0" applyFont="1" applyFill="1"/>
    <xf numFmtId="0" fontId="0" fillId="2" borderId="0" xfId="0" applyFill="1"/>
    <xf numFmtId="0" fontId="0" fillId="0" borderId="8" xfId="0" applyBorder="1"/>
    <xf numFmtId="0" fontId="0" fillId="0" borderId="0" xfId="0" applyFill="1" applyBorder="1"/>
    <xf numFmtId="0" fontId="0" fillId="0" borderId="0" xfId="0" applyAlignment="1">
      <alignment horizontal="center"/>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0" xfId="0" applyAlignment="1">
      <alignment wrapText="1"/>
    </xf>
    <xf numFmtId="0" fontId="0" fillId="0" borderId="0" xfId="0" applyBorder="1"/>
    <xf numFmtId="17" fontId="0" fillId="0" borderId="0" xfId="0" applyNumberFormat="1" applyBorder="1"/>
    <xf numFmtId="0" fontId="0" fillId="0" borderId="15" xfId="0" applyBorder="1"/>
    <xf numFmtId="0" fontId="0" fillId="0" borderId="15" xfId="0" applyBorder="1" applyAlignment="1">
      <alignment vertical="top" wrapText="1"/>
    </xf>
    <xf numFmtId="0" fontId="0" fillId="0" borderId="15" xfId="0" applyBorder="1" applyAlignment="1">
      <alignment wrapText="1"/>
    </xf>
    <xf numFmtId="2" fontId="0" fillId="0" borderId="8" xfId="0" applyNumberFormat="1" applyBorder="1"/>
    <xf numFmtId="2" fontId="0" fillId="0" borderId="0" xfId="0" applyNumberFormat="1" applyBorder="1"/>
    <xf numFmtId="17" fontId="0" fillId="0" borderId="0" xfId="0" applyNumberFormat="1" applyFill="1" applyBorder="1"/>
    <xf numFmtId="1" fontId="0" fillId="0" borderId="0" xfId="0" applyNumberFormat="1" applyBorder="1"/>
    <xf numFmtId="1" fontId="0" fillId="0" borderId="15" xfId="0" applyNumberFormat="1" applyBorder="1"/>
    <xf numFmtId="0" fontId="15" fillId="0" borderId="0" xfId="0" applyFont="1"/>
    <xf numFmtId="0" fontId="0" fillId="0" borderId="0" xfId="0" applyAlignment="1">
      <alignment horizontal="center"/>
    </xf>
    <xf numFmtId="1" fontId="2" fillId="3" borderId="2" xfId="0" applyNumberFormat="1" applyFont="1" applyFill="1" applyBorder="1" applyAlignment="1">
      <alignment horizontal="center" vertical="center" wrapText="1"/>
    </xf>
    <xf numFmtId="1" fontId="3" fillId="4" borderId="3" xfId="0" applyNumberFormat="1" applyFont="1" applyFill="1" applyBorder="1" applyAlignment="1">
      <alignment horizontal="center" vertical="center" wrapText="1"/>
    </xf>
    <xf numFmtId="1" fontId="3" fillId="4" borderId="4" xfId="0" applyNumberFormat="1" applyFont="1" applyFill="1" applyBorder="1" applyAlignment="1">
      <alignment horizontal="center" vertical="center" wrapText="1"/>
    </xf>
    <xf numFmtId="1" fontId="3" fillId="4" borderId="5" xfId="0" applyNumberFormat="1" applyFont="1" applyFill="1" applyBorder="1" applyAlignment="1">
      <alignment horizontal="center" vertical="center" wrapText="1"/>
    </xf>
    <xf numFmtId="1" fontId="12" fillId="0" borderId="6" xfId="0" applyNumberFormat="1" applyFont="1" applyBorder="1" applyAlignment="1">
      <alignment horizontal="center" wrapText="1"/>
    </xf>
    <xf numFmtId="1" fontId="12" fillId="0" borderId="7" xfId="0" applyNumberFormat="1" applyFont="1" applyBorder="1" applyAlignment="1">
      <alignment horizontal="center" wrapText="1"/>
    </xf>
    <xf numFmtId="1" fontId="11" fillId="0" borderId="6" xfId="0" applyNumberFormat="1" applyFont="1" applyBorder="1" applyAlignment="1">
      <alignment horizontal="center" wrapText="1"/>
    </xf>
    <xf numFmtId="1" fontId="11" fillId="0" borderId="7" xfId="0" applyNumberFormat="1" applyFont="1" applyBorder="1" applyAlignment="1">
      <alignment horizontal="center" wrapText="1"/>
    </xf>
    <xf numFmtId="0" fontId="6" fillId="0" borderId="0" xfId="0" applyFont="1" applyAlignment="1">
      <alignment horizontal="left" vertical="center" wrapText="1"/>
    </xf>
    <xf numFmtId="0" fontId="6" fillId="0" borderId="1" xfId="0" applyFont="1" applyBorder="1" applyAlignment="1">
      <alignment horizontal="left"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cellXfs>
  <cellStyles count="3">
    <cellStyle name="Normal 3 2" xfId="1"/>
    <cellStyle name="Standard" xfId="0" builtinId="0"/>
    <cellStyle name="Standard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206</xdr:row>
      <xdr:rowOff>0</xdr:rowOff>
    </xdr:from>
    <xdr:to>
      <xdr:col>8</xdr:col>
      <xdr:colOff>576057</xdr:colOff>
      <xdr:row>225</xdr:row>
      <xdr:rowOff>153902</xdr:rowOff>
    </xdr:to>
    <xdr:pic>
      <xdr:nvPicPr>
        <xdr:cNvPr id="13" name="Picture 3">
          <a:extLst>
            <a:ext uri="{FF2B5EF4-FFF2-40B4-BE49-F238E27FC236}">
              <a16:creationId xmlns:a16="http://schemas.microsoft.com/office/drawing/2014/main" id="{F39BDA80-0A22-C4E5-34EE-307D0BF6D137}"/>
            </a:ext>
          </a:extLst>
        </xdr:cNvPr>
        <xdr:cNvPicPr>
          <a:picLocks noChangeAspect="1"/>
        </xdr:cNvPicPr>
      </xdr:nvPicPr>
      <xdr:blipFill>
        <a:blip xmlns:r="http://schemas.openxmlformats.org/officeDocument/2006/relationships" r:embed="rId1"/>
        <a:stretch>
          <a:fillRect/>
        </a:stretch>
      </xdr:blipFill>
      <xdr:spPr>
        <a:xfrm>
          <a:off x="1657350" y="48529875"/>
          <a:ext cx="5548107" cy="3773402"/>
        </a:xfrm>
        <a:prstGeom prst="rect">
          <a:avLst/>
        </a:prstGeom>
      </xdr:spPr>
    </xdr:pic>
    <xdr:clientData/>
  </xdr:twoCellAnchor>
  <xdr:twoCellAnchor>
    <xdr:from>
      <xdr:col>4</xdr:col>
      <xdr:colOff>641948</xdr:colOff>
      <xdr:row>216</xdr:row>
      <xdr:rowOff>57005</xdr:rowOff>
    </xdr:from>
    <xdr:to>
      <xdr:col>8</xdr:col>
      <xdr:colOff>664957</xdr:colOff>
      <xdr:row>216</xdr:row>
      <xdr:rowOff>57005</xdr:rowOff>
    </xdr:to>
    <xdr:cxnSp macro="">
      <xdr:nvCxnSpPr>
        <xdr:cNvPr id="14" name="Straight Connector 5">
          <a:extLst>
            <a:ext uri="{FF2B5EF4-FFF2-40B4-BE49-F238E27FC236}">
              <a16:creationId xmlns:a16="http://schemas.microsoft.com/office/drawing/2014/main" id="{C6DA57C7-D227-E615-A1B4-13C75E37968E}"/>
            </a:ext>
          </a:extLst>
        </xdr:cNvPr>
        <xdr:cNvCxnSpPr>
          <a:cxnSpLocks/>
          <a:endCxn id="16" idx="0"/>
        </xdr:cNvCxnSpPr>
      </xdr:nvCxnSpPr>
      <xdr:spPr>
        <a:xfrm>
          <a:off x="3956648" y="50491880"/>
          <a:ext cx="3337709" cy="0"/>
        </a:xfrm>
        <a:prstGeom prst="line">
          <a:avLst/>
        </a:prstGeom>
        <a:ln w="285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492398</xdr:colOff>
      <xdr:row>215</xdr:row>
      <xdr:rowOff>33701</xdr:rowOff>
    </xdr:from>
    <xdr:to>
      <xdr:col>7</xdr:col>
      <xdr:colOff>724463</xdr:colOff>
      <xdr:row>216</xdr:row>
      <xdr:rowOff>120200</xdr:rowOff>
    </xdr:to>
    <xdr:sp macro="" textlink="">
      <xdr:nvSpPr>
        <xdr:cNvPr id="15" name="TextBox 7">
          <a:extLst>
            <a:ext uri="{FF2B5EF4-FFF2-40B4-BE49-F238E27FC236}">
              <a16:creationId xmlns:a16="http://schemas.microsoft.com/office/drawing/2014/main" id="{4DDF49BB-3ACE-76E3-2232-83F129D2FAEC}"/>
            </a:ext>
          </a:extLst>
        </xdr:cNvPr>
        <xdr:cNvSpPr txBox="1"/>
      </xdr:nvSpPr>
      <xdr:spPr>
        <a:xfrm>
          <a:off x="5464448" y="50278076"/>
          <a:ext cx="1060740" cy="276999"/>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200"/>
            <a:t>a</a:t>
          </a:r>
          <a:r>
            <a:rPr lang="en-IT" sz="1200"/>
            <a:t>v. 2011-2020</a:t>
          </a:r>
        </a:p>
      </xdr:txBody>
    </xdr:sp>
    <xdr:clientData/>
  </xdr:twoCellAnchor>
  <xdr:twoCellAnchor>
    <xdr:from>
      <xdr:col>8</xdr:col>
      <xdr:colOff>664957</xdr:colOff>
      <xdr:row>216</xdr:row>
      <xdr:rowOff>57005</xdr:rowOff>
    </xdr:from>
    <xdr:to>
      <xdr:col>9</xdr:col>
      <xdr:colOff>8404</xdr:colOff>
      <xdr:row>218</xdr:row>
      <xdr:rowOff>97044</xdr:rowOff>
    </xdr:to>
    <xdr:sp macro="" textlink="">
      <xdr:nvSpPr>
        <xdr:cNvPr id="16" name="Right Brace 8">
          <a:extLst>
            <a:ext uri="{FF2B5EF4-FFF2-40B4-BE49-F238E27FC236}">
              <a16:creationId xmlns:a16="http://schemas.microsoft.com/office/drawing/2014/main" id="{316E7760-94FE-FA10-7101-1A069122F1BE}"/>
            </a:ext>
          </a:extLst>
        </xdr:cNvPr>
        <xdr:cNvSpPr/>
      </xdr:nvSpPr>
      <xdr:spPr>
        <a:xfrm>
          <a:off x="7294357" y="50491880"/>
          <a:ext cx="172122" cy="421039"/>
        </a:xfrm>
        <a:prstGeom prst="rightBrac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IT"/>
        </a:p>
      </xdr:txBody>
    </xdr:sp>
    <xdr:clientData/>
  </xdr:twoCellAnchor>
  <xdr:twoCellAnchor>
    <xdr:from>
      <xdr:col>9</xdr:col>
      <xdr:colOff>8404</xdr:colOff>
      <xdr:row>216</xdr:row>
      <xdr:rowOff>131564</xdr:rowOff>
    </xdr:from>
    <xdr:to>
      <xdr:col>13</xdr:col>
      <xdr:colOff>760095</xdr:colOff>
      <xdr:row>220</xdr:row>
      <xdr:rowOff>15895</xdr:rowOff>
    </xdr:to>
    <xdr:sp macro="" textlink="">
      <xdr:nvSpPr>
        <xdr:cNvPr id="17" name="TextBox 10">
          <a:extLst>
            <a:ext uri="{FF2B5EF4-FFF2-40B4-BE49-F238E27FC236}">
              <a16:creationId xmlns:a16="http://schemas.microsoft.com/office/drawing/2014/main" id="{3EB6B273-FEFE-5094-255E-6F7AE122D616}"/>
            </a:ext>
          </a:extLst>
        </xdr:cNvPr>
        <xdr:cNvSpPr txBox="1"/>
      </xdr:nvSpPr>
      <xdr:spPr>
        <a:xfrm>
          <a:off x="7466479" y="50566439"/>
          <a:ext cx="4066391"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720 MtCO2: </a:t>
          </a:r>
        </a:p>
        <a:p>
          <a:pPr marL="171450" indent="-171450">
            <a:buFont typeface="Arial" panose="020B0604020202020204" pitchFamily="34" charset="0"/>
            <a:buChar char="•"/>
          </a:pPr>
          <a:r>
            <a:rPr lang="en-US" sz="1200"/>
            <a:t>- emissions Def+org soils (355 MtCO2), </a:t>
          </a:r>
        </a:p>
        <a:p>
          <a:pPr marL="171450" indent="-171450">
            <a:buFont typeface="Arial" panose="020B0604020202020204" pitchFamily="34" charset="0"/>
            <a:buChar char="•"/>
          </a:pPr>
          <a:r>
            <a:rPr lang="en-US" sz="1200"/>
            <a:t>+ sink Forest (365 MtCO2) </a:t>
          </a:r>
          <a:endParaRPr lang="en-IT" sz="1200"/>
        </a:p>
      </xdr:txBody>
    </xdr:sp>
    <xdr:clientData/>
  </xdr:twoCellAnchor>
  <xdr:twoCellAnchor>
    <xdr:from>
      <xdr:col>8</xdr:col>
      <xdr:colOff>319291</xdr:colOff>
      <xdr:row>212</xdr:row>
      <xdr:rowOff>142486</xdr:rowOff>
    </xdr:from>
    <xdr:to>
      <xdr:col>8</xdr:col>
      <xdr:colOff>533025</xdr:colOff>
      <xdr:row>218</xdr:row>
      <xdr:rowOff>97044</xdr:rowOff>
    </xdr:to>
    <xdr:sp macro="" textlink="">
      <xdr:nvSpPr>
        <xdr:cNvPr id="18" name="Right Brace 11">
          <a:extLst>
            <a:ext uri="{FF2B5EF4-FFF2-40B4-BE49-F238E27FC236}">
              <a16:creationId xmlns:a16="http://schemas.microsoft.com/office/drawing/2014/main" id="{23F88FFF-D2A8-00F1-7FB0-2ADED1CE40F3}"/>
            </a:ext>
          </a:extLst>
        </xdr:cNvPr>
        <xdr:cNvSpPr/>
      </xdr:nvSpPr>
      <xdr:spPr>
        <a:xfrm>
          <a:off x="6948691" y="49815361"/>
          <a:ext cx="213734" cy="1097558"/>
        </a:xfrm>
        <a:prstGeom prst="rightBrace">
          <a:avLst>
            <a:gd name="adj1" fmla="val 8333"/>
            <a:gd name="adj2" fmla="val 16058"/>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IT"/>
        </a:p>
      </xdr:txBody>
    </xdr:sp>
    <xdr:clientData/>
  </xdr:twoCellAnchor>
  <xdr:twoCellAnchor>
    <xdr:from>
      <xdr:col>8</xdr:col>
      <xdr:colOff>533025</xdr:colOff>
      <xdr:row>212</xdr:row>
      <xdr:rowOff>97370</xdr:rowOff>
    </xdr:from>
    <xdr:to>
      <xdr:col>13</xdr:col>
      <xdr:colOff>456041</xdr:colOff>
      <xdr:row>215</xdr:row>
      <xdr:rowOff>172201</xdr:rowOff>
    </xdr:to>
    <xdr:sp macro="" textlink="">
      <xdr:nvSpPr>
        <xdr:cNvPr id="19" name="TextBox 13">
          <a:extLst>
            <a:ext uri="{FF2B5EF4-FFF2-40B4-BE49-F238E27FC236}">
              <a16:creationId xmlns:a16="http://schemas.microsoft.com/office/drawing/2014/main" id="{16B14CB2-DE48-F1B6-74DB-96A2298BA145}"/>
            </a:ext>
          </a:extLst>
        </xdr:cNvPr>
        <xdr:cNvSpPr txBox="1"/>
      </xdr:nvSpPr>
      <xdr:spPr>
        <a:xfrm>
          <a:off x="7162425" y="49770245"/>
          <a:ext cx="4066391"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1900 MtCO2: </a:t>
          </a:r>
        </a:p>
        <a:p>
          <a:pPr marL="171450" indent="-171450">
            <a:buFont typeface="Arial" panose="020B0604020202020204" pitchFamily="34" charset="0"/>
            <a:buChar char="•"/>
          </a:pPr>
          <a:r>
            <a:rPr lang="en-US" sz="1200"/>
            <a:t>- emissions Def+org soils (880 MtCO2), </a:t>
          </a:r>
        </a:p>
        <a:p>
          <a:pPr marL="171450" indent="-171450">
            <a:buFont typeface="Arial" panose="020B0604020202020204" pitchFamily="34" charset="0"/>
            <a:buChar char="•"/>
          </a:pPr>
          <a:r>
            <a:rPr lang="en-US" sz="1200"/>
            <a:t>+ sink Forest (1020 MtCO2) </a:t>
          </a:r>
          <a:endParaRPr lang="en-IT" sz="1200"/>
        </a:p>
      </xdr:txBody>
    </xdr:sp>
    <xdr:clientData/>
  </xdr:twoCellAnchor>
  <xdr:twoCellAnchor>
    <xdr:from>
      <xdr:col>2</xdr:col>
      <xdr:colOff>481408</xdr:colOff>
      <xdr:row>228</xdr:row>
      <xdr:rowOff>130274</xdr:rowOff>
    </xdr:from>
    <xdr:to>
      <xdr:col>11</xdr:col>
      <xdr:colOff>265365</xdr:colOff>
      <xdr:row>233</xdr:row>
      <xdr:rowOff>131881</xdr:rowOff>
    </xdr:to>
    <xdr:sp macro="" textlink="">
      <xdr:nvSpPr>
        <xdr:cNvPr id="20" name="TextBox 1">
          <a:extLst>
            <a:ext uri="{FF2B5EF4-FFF2-40B4-BE49-F238E27FC236}">
              <a16:creationId xmlns:a16="http://schemas.microsoft.com/office/drawing/2014/main" id="{B1741261-40DB-7F1D-9C9D-BD1E2C4B716A}"/>
            </a:ext>
          </a:extLst>
        </xdr:cNvPr>
        <xdr:cNvSpPr txBox="1"/>
      </xdr:nvSpPr>
      <xdr:spPr>
        <a:xfrm>
          <a:off x="2138758" y="52851149"/>
          <a:ext cx="7242032" cy="954107"/>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400"/>
            <a:t>B</a:t>
          </a:r>
          <a:r>
            <a:rPr lang="en-IT" sz="1400"/>
            <a:t>iggest players in difference 2030 vs 2011-2020:</a:t>
          </a:r>
        </a:p>
        <a:p>
          <a:pPr marL="285750" indent="-285750">
            <a:buFont typeface="Arial" panose="020B0604020202020204" pitchFamily="34" charset="0"/>
            <a:buChar char="•"/>
          </a:pPr>
          <a:r>
            <a:rPr lang="en-IT" sz="1400"/>
            <a:t>Indonesia: -490 MtCO2 emissions from def. and orgsoils, +140 MtCO2 sink </a:t>
          </a:r>
        </a:p>
        <a:p>
          <a:pPr marL="285750" indent="-285750">
            <a:buFont typeface="Arial" panose="020B0604020202020204" pitchFamily="34" charset="0"/>
            <a:buChar char="•"/>
          </a:pPr>
          <a:r>
            <a:rPr lang="en-IT" sz="1400"/>
            <a:t>DRC: -260 MtCO2 emissions from def.</a:t>
          </a:r>
        </a:p>
        <a:p>
          <a:pPr marL="285750" indent="-285750">
            <a:buFont typeface="Arial" panose="020B0604020202020204" pitchFamily="34" charset="0"/>
            <a:buChar char="•"/>
          </a:pPr>
          <a:r>
            <a:rPr lang="en-IT" sz="1400"/>
            <a:t>Ethiopia: +220 MtCO2 sink </a:t>
          </a:r>
        </a:p>
      </xdr:txBody>
    </xdr:sp>
    <xdr:clientData/>
  </xdr:twoCellAnchor>
  <xdr:twoCellAnchor editAs="oneCell">
    <xdr:from>
      <xdr:col>12</xdr:col>
      <xdr:colOff>521633</xdr:colOff>
      <xdr:row>208</xdr:row>
      <xdr:rowOff>145677</xdr:rowOff>
    </xdr:from>
    <xdr:to>
      <xdr:col>18</xdr:col>
      <xdr:colOff>298824</xdr:colOff>
      <xdr:row>226</xdr:row>
      <xdr:rowOff>18677</xdr:rowOff>
    </xdr:to>
    <xdr:pic>
      <xdr:nvPicPr>
        <xdr:cNvPr id="10" name="Picture 4">
          <a:extLst>
            <a:ext uri="{FF2B5EF4-FFF2-40B4-BE49-F238E27FC236}">
              <a16:creationId xmlns:a16="http://schemas.microsoft.com/office/drawing/2014/main" id="{F296858B-3136-5B9C-A1BF-382AD12B7DF6}"/>
            </a:ext>
          </a:extLst>
        </xdr:cNvPr>
        <xdr:cNvPicPr>
          <a:picLocks noChangeAspect="1"/>
        </xdr:cNvPicPr>
      </xdr:nvPicPr>
      <xdr:blipFill>
        <a:blip xmlns:r="http://schemas.openxmlformats.org/officeDocument/2006/relationships" r:embed="rId2"/>
        <a:stretch>
          <a:fillRect/>
        </a:stretch>
      </xdr:blipFill>
      <xdr:spPr>
        <a:xfrm>
          <a:off x="10472457" y="49518795"/>
          <a:ext cx="4752602" cy="3302000"/>
        </a:xfrm>
        <a:prstGeom prst="rect">
          <a:avLst/>
        </a:prstGeom>
      </xdr:spPr>
    </xdr:pic>
    <xdr:clientData/>
  </xdr:twoCellAnchor>
  <xdr:twoCellAnchor>
    <xdr:from>
      <xdr:col>14</xdr:col>
      <xdr:colOff>545467</xdr:colOff>
      <xdr:row>217</xdr:row>
      <xdr:rowOff>158807</xdr:rowOff>
    </xdr:from>
    <xdr:to>
      <xdr:col>18</xdr:col>
      <xdr:colOff>568476</xdr:colOff>
      <xdr:row>217</xdr:row>
      <xdr:rowOff>158807</xdr:rowOff>
    </xdr:to>
    <xdr:cxnSp macro="">
      <xdr:nvCxnSpPr>
        <xdr:cNvPr id="11" name="Straight Connector 5">
          <a:extLst>
            <a:ext uri="{FF2B5EF4-FFF2-40B4-BE49-F238E27FC236}">
              <a16:creationId xmlns:a16="http://schemas.microsoft.com/office/drawing/2014/main" id="{C6DA57C7-D227-E615-A1B4-13C75E37968E}"/>
            </a:ext>
          </a:extLst>
        </xdr:cNvPr>
        <xdr:cNvCxnSpPr>
          <a:cxnSpLocks/>
          <a:endCxn id="21" idx="0"/>
        </xdr:cNvCxnSpPr>
      </xdr:nvCxnSpPr>
      <xdr:spPr>
        <a:xfrm>
          <a:off x="12154761" y="51246425"/>
          <a:ext cx="3339950" cy="0"/>
        </a:xfrm>
        <a:prstGeom prst="line">
          <a:avLst/>
        </a:prstGeom>
        <a:ln w="28575">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395356</xdr:colOff>
      <xdr:row>216</xdr:row>
      <xdr:rowOff>135503</xdr:rowOff>
    </xdr:from>
    <xdr:to>
      <xdr:col>17</xdr:col>
      <xdr:colOff>627982</xdr:colOff>
      <xdr:row>218</xdr:row>
      <xdr:rowOff>31502</xdr:rowOff>
    </xdr:to>
    <xdr:sp macro="" textlink="">
      <xdr:nvSpPr>
        <xdr:cNvPr id="12" name="TextBox 7">
          <a:extLst>
            <a:ext uri="{FF2B5EF4-FFF2-40B4-BE49-F238E27FC236}">
              <a16:creationId xmlns:a16="http://schemas.microsoft.com/office/drawing/2014/main" id="{4DDF49BB-3ACE-76E3-2232-83F129D2FAEC}"/>
            </a:ext>
          </a:extLst>
        </xdr:cNvPr>
        <xdr:cNvSpPr txBox="1"/>
      </xdr:nvSpPr>
      <xdr:spPr>
        <a:xfrm>
          <a:off x="13663121" y="51032621"/>
          <a:ext cx="1061861" cy="276999"/>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1200"/>
            <a:t>a</a:t>
          </a:r>
          <a:r>
            <a:rPr lang="en-IT" sz="1200"/>
            <a:t>v. 2011-2020</a:t>
          </a:r>
        </a:p>
      </xdr:txBody>
    </xdr:sp>
    <xdr:clientData/>
  </xdr:twoCellAnchor>
  <xdr:twoCellAnchor>
    <xdr:from>
      <xdr:col>18</xdr:col>
      <xdr:colOff>568476</xdr:colOff>
      <xdr:row>217</xdr:row>
      <xdr:rowOff>158807</xdr:rowOff>
    </xdr:from>
    <xdr:to>
      <xdr:col>18</xdr:col>
      <xdr:colOff>722887</xdr:colOff>
      <xdr:row>220</xdr:row>
      <xdr:rowOff>91844</xdr:rowOff>
    </xdr:to>
    <xdr:sp macro="" textlink="">
      <xdr:nvSpPr>
        <xdr:cNvPr id="21" name="Right Brace 8">
          <a:extLst>
            <a:ext uri="{FF2B5EF4-FFF2-40B4-BE49-F238E27FC236}">
              <a16:creationId xmlns:a16="http://schemas.microsoft.com/office/drawing/2014/main" id="{316E7760-94FE-FA10-7101-1A069122F1BE}"/>
            </a:ext>
          </a:extLst>
        </xdr:cNvPr>
        <xdr:cNvSpPr/>
      </xdr:nvSpPr>
      <xdr:spPr>
        <a:xfrm>
          <a:off x="15494711" y="51246425"/>
          <a:ext cx="154411" cy="504537"/>
        </a:xfrm>
        <a:prstGeom prst="rightBrac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IT"/>
        </a:p>
      </xdr:txBody>
    </xdr:sp>
    <xdr:clientData/>
  </xdr:twoCellAnchor>
  <xdr:twoCellAnchor>
    <xdr:from>
      <xdr:col>18</xdr:col>
      <xdr:colOff>740598</xdr:colOff>
      <xdr:row>218</xdr:row>
      <xdr:rowOff>42866</xdr:rowOff>
    </xdr:from>
    <xdr:to>
      <xdr:col>23</xdr:col>
      <xdr:colOff>663613</xdr:colOff>
      <xdr:row>221</xdr:row>
      <xdr:rowOff>117697</xdr:rowOff>
    </xdr:to>
    <mc:AlternateContent xmlns:mc="http://schemas.openxmlformats.org/markup-compatibility/2006" xmlns:a14="http://schemas.microsoft.com/office/drawing/2010/main">
      <mc:Choice Requires="a14">
        <xdr:sp macro="" textlink="">
          <xdr:nvSpPr>
            <xdr:cNvPr id="22" name="TextBox 10">
              <a:extLst>
                <a:ext uri="{FF2B5EF4-FFF2-40B4-BE49-F238E27FC236}">
                  <a16:creationId xmlns:a16="http://schemas.microsoft.com/office/drawing/2014/main" id="{3EB6B273-FEFE-5094-255E-6F7AE122D616}"/>
                </a:ext>
              </a:extLst>
            </xdr:cNvPr>
            <xdr:cNvSpPr txBox="1"/>
          </xdr:nvSpPr>
          <xdr:spPr>
            <a:xfrm>
              <a:off x="15666833" y="51320984"/>
              <a:ext cx="4069192"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a:t>
              </a:r>
              <a14:m>
                <m:oMath xmlns:m="http://schemas.openxmlformats.org/officeDocument/2006/math">
                  <m:r>
                    <a:rPr lang="en-US"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 </m:t>
                  </m:r>
                </m:oMath>
              </a14:m>
              <a:r>
                <a:rPr lang="en-US" sz="1200"/>
                <a:t>1000 MtCO</a:t>
              </a:r>
              <a:r>
                <a:rPr lang="en-US" sz="1200" baseline="-25000"/>
                <a:t>2</a:t>
              </a:r>
              <a:r>
                <a:rPr lang="en-US" sz="1200"/>
                <a:t>: </a:t>
              </a:r>
            </a:p>
            <a:p>
              <a:pPr marL="171450" indent="-171450">
                <a:buFont typeface="Arial" panose="020B0604020202020204" pitchFamily="34" charset="0"/>
                <a:buChar char="•"/>
              </a:pPr>
              <a:r>
                <a:rPr lang="en-US" sz="1200"/>
                <a:t>- emissions Deforest +org soils (</a:t>
              </a:r>
              <a14:m>
                <m:oMath xmlns:m="http://schemas.openxmlformats.org/officeDocument/2006/math">
                  <m:r>
                    <a:rPr lang="en-US" sz="1200" i="1">
                      <a:latin typeface="Cambria Math" panose="02040503050406030204" pitchFamily="18" charset="0"/>
                      <a:ea typeface="Cambria Math" panose="02040503050406030204" pitchFamily="18" charset="0"/>
                    </a:rPr>
                    <m:t>~ </m:t>
                  </m:r>
                </m:oMath>
              </a14:m>
              <a:r>
                <a:rPr lang="en-US" sz="1200"/>
                <a:t>350 MtCO</a:t>
              </a:r>
              <a:r>
                <a:rPr lang="en-US" sz="1200" baseline="-25000"/>
                <a:t>2</a:t>
              </a:r>
              <a:r>
                <a:rPr lang="en-US" sz="1200"/>
                <a:t>), </a:t>
              </a:r>
            </a:p>
            <a:p>
              <a:pPr marL="171450" indent="-171450">
                <a:buFont typeface="Arial" panose="020B0604020202020204" pitchFamily="34" charset="0"/>
                <a:buChar char="•"/>
              </a:pPr>
              <a:r>
                <a:rPr lang="en-US" sz="1200"/>
                <a:t>+ sink Forest (</a:t>
              </a:r>
              <a14:m>
                <m:oMath xmlns:m="http://schemas.openxmlformats.org/officeDocument/2006/math">
                  <m:r>
                    <a:rPr lang="en-US" sz="1200" i="1">
                      <a:latin typeface="Cambria Math" panose="02040503050406030204" pitchFamily="18" charset="0"/>
                      <a:ea typeface="Cambria Math" panose="02040503050406030204" pitchFamily="18" charset="0"/>
                    </a:rPr>
                    <m:t>~ </m:t>
                  </m:r>
                </m:oMath>
              </a14:m>
              <a:r>
                <a:rPr lang="en-US" sz="1200"/>
                <a:t>650 MtCO</a:t>
              </a:r>
              <a:r>
                <a:rPr lang="en-US" sz="1200" baseline="-25000"/>
                <a:t>2</a:t>
              </a:r>
              <a:r>
                <a:rPr lang="en-US" sz="1200"/>
                <a:t>) </a:t>
              </a:r>
              <a:endParaRPr lang="en-IT" sz="1200"/>
            </a:p>
          </xdr:txBody>
        </xdr:sp>
      </mc:Choice>
      <mc:Fallback xmlns="">
        <xdr:sp macro="" textlink="">
          <xdr:nvSpPr>
            <xdr:cNvPr id="22" name="TextBox 10">
              <a:extLst>
                <a:ext uri="{FF2B5EF4-FFF2-40B4-BE49-F238E27FC236}">
                  <a16:creationId xmlns:a16="http://schemas.microsoft.com/office/drawing/2014/main" id="{3EB6B273-FEFE-5094-255E-6F7AE122D616}"/>
                </a:ext>
              </a:extLst>
            </xdr:cNvPr>
            <xdr:cNvSpPr txBox="1"/>
          </xdr:nvSpPr>
          <xdr:spPr>
            <a:xfrm>
              <a:off x="15666833" y="51320984"/>
              <a:ext cx="4069192"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a:t>
              </a:r>
              <a:r>
                <a:rPr lang="en-US"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 </a:t>
              </a:r>
              <a:r>
                <a:rPr lang="en-US" sz="1200"/>
                <a:t>1000 MtCO</a:t>
              </a:r>
              <a:r>
                <a:rPr lang="en-US" sz="1200" baseline="-25000"/>
                <a:t>2</a:t>
              </a:r>
              <a:r>
                <a:rPr lang="en-US" sz="1200"/>
                <a:t>: </a:t>
              </a:r>
            </a:p>
            <a:p>
              <a:pPr marL="171450" indent="-171450">
                <a:buFont typeface="Arial" panose="020B0604020202020204" pitchFamily="34" charset="0"/>
                <a:buChar char="•"/>
              </a:pPr>
              <a:r>
                <a:rPr lang="en-US" sz="1200"/>
                <a:t>- emissions Deforest +org soils (</a:t>
              </a:r>
              <a:r>
                <a:rPr lang="en-US" sz="1200" i="0">
                  <a:latin typeface="Cambria Math" panose="02040503050406030204" pitchFamily="18" charset="0"/>
                  <a:ea typeface="Cambria Math" panose="02040503050406030204" pitchFamily="18" charset="0"/>
                </a:rPr>
                <a:t>~ </a:t>
              </a:r>
              <a:r>
                <a:rPr lang="en-US" sz="1200"/>
                <a:t>350 MtCO</a:t>
              </a:r>
              <a:r>
                <a:rPr lang="en-US" sz="1200" baseline="-25000"/>
                <a:t>2</a:t>
              </a:r>
              <a:r>
                <a:rPr lang="en-US" sz="1200"/>
                <a:t>), </a:t>
              </a:r>
            </a:p>
            <a:p>
              <a:pPr marL="171450" indent="-171450">
                <a:buFont typeface="Arial" panose="020B0604020202020204" pitchFamily="34" charset="0"/>
                <a:buChar char="•"/>
              </a:pPr>
              <a:r>
                <a:rPr lang="en-US" sz="1200"/>
                <a:t>+ sink Forest (</a:t>
              </a:r>
              <a:r>
                <a:rPr lang="en-US" sz="1200" i="0">
                  <a:latin typeface="Cambria Math" panose="02040503050406030204" pitchFamily="18" charset="0"/>
                  <a:ea typeface="Cambria Math" panose="02040503050406030204" pitchFamily="18" charset="0"/>
                </a:rPr>
                <a:t>~ </a:t>
              </a:r>
              <a:r>
                <a:rPr lang="en-US" sz="1200"/>
                <a:t>650 MtCO</a:t>
              </a:r>
              <a:r>
                <a:rPr lang="en-US" sz="1200" baseline="-25000"/>
                <a:t>2</a:t>
              </a:r>
              <a:r>
                <a:rPr lang="en-US" sz="1200"/>
                <a:t>) </a:t>
              </a:r>
              <a:endParaRPr lang="en-IT" sz="1200"/>
            </a:p>
          </xdr:txBody>
        </xdr:sp>
      </mc:Fallback>
    </mc:AlternateContent>
    <xdr:clientData/>
  </xdr:twoCellAnchor>
  <xdr:twoCellAnchor>
    <xdr:from>
      <xdr:col>18</xdr:col>
      <xdr:colOff>222250</xdr:colOff>
      <xdr:row>214</xdr:row>
      <xdr:rowOff>53787</xdr:rowOff>
    </xdr:from>
    <xdr:to>
      <xdr:col>18</xdr:col>
      <xdr:colOff>435984</xdr:colOff>
      <xdr:row>220</xdr:row>
      <xdr:rowOff>91844</xdr:rowOff>
    </xdr:to>
    <xdr:sp macro="" textlink="">
      <xdr:nvSpPr>
        <xdr:cNvPr id="23" name="Right Brace 11">
          <a:extLst>
            <a:ext uri="{FF2B5EF4-FFF2-40B4-BE49-F238E27FC236}">
              <a16:creationId xmlns:a16="http://schemas.microsoft.com/office/drawing/2014/main" id="{23F88FFF-D2A8-00F1-7FB0-2ADED1CE40F3}"/>
            </a:ext>
          </a:extLst>
        </xdr:cNvPr>
        <xdr:cNvSpPr/>
      </xdr:nvSpPr>
      <xdr:spPr>
        <a:xfrm>
          <a:off x="15148485" y="50569905"/>
          <a:ext cx="213734" cy="1181057"/>
        </a:xfrm>
        <a:prstGeom prst="rightBrace">
          <a:avLst>
            <a:gd name="adj1" fmla="val 8333"/>
            <a:gd name="adj2" fmla="val 16058"/>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IT"/>
        </a:p>
      </xdr:txBody>
    </xdr:sp>
    <xdr:clientData/>
  </xdr:twoCellAnchor>
  <xdr:twoCellAnchor>
    <xdr:from>
      <xdr:col>18</xdr:col>
      <xdr:colOff>435984</xdr:colOff>
      <xdr:row>214</xdr:row>
      <xdr:rowOff>8672</xdr:rowOff>
    </xdr:from>
    <xdr:to>
      <xdr:col>23</xdr:col>
      <xdr:colOff>358999</xdr:colOff>
      <xdr:row>217</xdr:row>
      <xdr:rowOff>83503</xdr:rowOff>
    </xdr:to>
    <mc:AlternateContent xmlns:mc="http://schemas.openxmlformats.org/markup-compatibility/2006" xmlns:a14="http://schemas.microsoft.com/office/drawing/2010/main">
      <mc:Choice Requires="a14">
        <xdr:sp macro="" textlink="">
          <xdr:nvSpPr>
            <xdr:cNvPr id="24" name="TextBox 13">
              <a:extLst>
                <a:ext uri="{FF2B5EF4-FFF2-40B4-BE49-F238E27FC236}">
                  <a16:creationId xmlns:a16="http://schemas.microsoft.com/office/drawing/2014/main" id="{16B14CB2-DE48-F1B6-74DB-96A2298BA145}"/>
                </a:ext>
              </a:extLst>
            </xdr:cNvPr>
            <xdr:cNvSpPr txBox="1"/>
          </xdr:nvSpPr>
          <xdr:spPr>
            <a:xfrm>
              <a:off x="15362219" y="50524790"/>
              <a:ext cx="4069192"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a:t>
              </a:r>
              <a14:m>
                <m:oMath xmlns:m="http://schemas.openxmlformats.org/officeDocument/2006/math">
                  <m:r>
                    <a:rPr lang="en-US"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 </m:t>
                  </m:r>
                </m:oMath>
              </a14:m>
              <a:r>
                <a:rPr lang="en-US" sz="1200"/>
                <a:t>2200 MtCO</a:t>
              </a:r>
              <a:r>
                <a:rPr lang="en-US" sz="1200" baseline="-25000"/>
                <a:t>2</a:t>
              </a:r>
              <a:r>
                <a:rPr lang="en-US" sz="1200"/>
                <a:t>: </a:t>
              </a:r>
            </a:p>
            <a:p>
              <a:pPr marL="171450" indent="-171450">
                <a:buFont typeface="Arial" panose="020B0604020202020204" pitchFamily="34" charset="0"/>
                <a:buChar char="•"/>
              </a:pPr>
              <a:r>
                <a:rPr lang="en-US" sz="1200"/>
                <a:t>- emissions Deforest +org. soils (</a:t>
              </a:r>
              <a14:m>
                <m:oMath xmlns:m="http://schemas.openxmlformats.org/officeDocument/2006/math">
                  <m:r>
                    <a:rPr lang="en-US"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 </m:t>
                  </m:r>
                </m:oMath>
              </a14:m>
              <a:r>
                <a:rPr lang="en-US" sz="1200"/>
                <a:t>900 MtCO</a:t>
              </a:r>
              <a:r>
                <a:rPr lang="en-US" sz="1200" baseline="-25000"/>
                <a:t>2</a:t>
              </a:r>
              <a:r>
                <a:rPr lang="en-US" sz="1200"/>
                <a:t>), </a:t>
              </a:r>
            </a:p>
            <a:p>
              <a:pPr marL="171450" indent="-171450">
                <a:buFont typeface="Arial" panose="020B0604020202020204" pitchFamily="34" charset="0"/>
                <a:buChar char="•"/>
              </a:pPr>
              <a:r>
                <a:rPr lang="en-US" sz="1200"/>
                <a:t>+ sink Forest (</a:t>
              </a:r>
              <a14:m>
                <m:oMath xmlns:m="http://schemas.openxmlformats.org/officeDocument/2006/math">
                  <m:r>
                    <a:rPr lang="en-US" sz="1200" i="1">
                      <a:latin typeface="Cambria Math" panose="02040503050406030204" pitchFamily="18" charset="0"/>
                      <a:ea typeface="Cambria Math" panose="02040503050406030204" pitchFamily="18" charset="0"/>
                    </a:rPr>
                    <m:t>~</m:t>
                  </m:r>
                  <m:r>
                    <a:rPr lang="en-US" sz="1200" b="0" i="1">
                      <a:latin typeface="Cambria Math" panose="02040503050406030204" pitchFamily="18" charset="0"/>
                      <a:ea typeface="Cambria Math" panose="02040503050406030204" pitchFamily="18" charset="0"/>
                    </a:rPr>
                    <m:t> </m:t>
                  </m:r>
                </m:oMath>
              </a14:m>
              <a:r>
                <a:rPr lang="en-US" sz="1200"/>
                <a:t>1300 MtCO</a:t>
              </a:r>
              <a:r>
                <a:rPr lang="en-US" sz="1200" baseline="-25000"/>
                <a:t>2</a:t>
              </a:r>
              <a:r>
                <a:rPr lang="en-US" sz="1200"/>
                <a:t>) </a:t>
              </a:r>
              <a:endParaRPr lang="en-IT" sz="1200"/>
            </a:p>
          </xdr:txBody>
        </xdr:sp>
      </mc:Choice>
      <mc:Fallback xmlns="">
        <xdr:sp macro="" textlink="">
          <xdr:nvSpPr>
            <xdr:cNvPr id="24" name="TextBox 13">
              <a:extLst>
                <a:ext uri="{FF2B5EF4-FFF2-40B4-BE49-F238E27FC236}">
                  <a16:creationId xmlns:a16="http://schemas.microsoft.com/office/drawing/2014/main" id="{16B14CB2-DE48-F1B6-74DB-96A2298BA145}"/>
                </a:ext>
              </a:extLst>
            </xdr:cNvPr>
            <xdr:cNvSpPr txBox="1"/>
          </xdr:nvSpPr>
          <xdr:spPr>
            <a:xfrm>
              <a:off x="15362219" y="50524790"/>
              <a:ext cx="4069192" cy="646331"/>
            </a:xfrm>
            <a:prstGeom prst="rect">
              <a:avLst/>
            </a:prstGeom>
            <a:noFill/>
          </xdr:spPr>
          <xdr:txBody>
            <a:bodyPr wrap="square" rtlCol="0">
              <a:spAutoFit/>
            </a:bodyPr>
            <a:lstStyle>
              <a:defPPr>
                <a:defRPr lang="en-IT"/>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200"/>
                <a:t>Mitigation of </a:t>
              </a:r>
              <a:r>
                <a:rPr lang="en-US"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 </a:t>
              </a:r>
              <a:r>
                <a:rPr lang="en-US" sz="1200"/>
                <a:t>2200 MtCO</a:t>
              </a:r>
              <a:r>
                <a:rPr lang="en-US" sz="1200" baseline="-25000"/>
                <a:t>2</a:t>
              </a:r>
              <a:r>
                <a:rPr lang="en-US" sz="1200"/>
                <a:t>: </a:t>
              </a:r>
            </a:p>
            <a:p>
              <a:pPr marL="171450" indent="-171450">
                <a:buFont typeface="Arial" panose="020B0604020202020204" pitchFamily="34" charset="0"/>
                <a:buChar char="•"/>
              </a:pPr>
              <a:r>
                <a:rPr lang="en-US" sz="1200"/>
                <a:t>- emissions Deforest +org. soils (</a:t>
              </a:r>
              <a:r>
                <a:rPr lang="en-US"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 </a:t>
              </a:r>
              <a:r>
                <a:rPr lang="en-US" sz="1200"/>
                <a:t>900 MtCO</a:t>
              </a:r>
              <a:r>
                <a:rPr lang="en-US" sz="1200" baseline="-25000"/>
                <a:t>2</a:t>
              </a:r>
              <a:r>
                <a:rPr lang="en-US" sz="1200"/>
                <a:t>), </a:t>
              </a:r>
            </a:p>
            <a:p>
              <a:pPr marL="171450" indent="-171450">
                <a:buFont typeface="Arial" panose="020B0604020202020204" pitchFamily="34" charset="0"/>
                <a:buChar char="•"/>
              </a:pPr>
              <a:r>
                <a:rPr lang="en-US" sz="1200"/>
                <a:t>+ sink Forest (</a:t>
              </a:r>
              <a:r>
                <a:rPr lang="en-US" sz="1200" i="0">
                  <a:latin typeface="Cambria Math" panose="02040503050406030204" pitchFamily="18" charset="0"/>
                  <a:ea typeface="Cambria Math" panose="02040503050406030204" pitchFamily="18" charset="0"/>
                </a:rPr>
                <a:t>~</a:t>
              </a:r>
              <a:r>
                <a:rPr lang="en-US" sz="1200" b="0" i="0">
                  <a:latin typeface="Cambria Math" panose="02040503050406030204" pitchFamily="18" charset="0"/>
                  <a:ea typeface="Cambria Math" panose="02040503050406030204" pitchFamily="18" charset="0"/>
                </a:rPr>
                <a:t> </a:t>
              </a:r>
              <a:r>
                <a:rPr lang="en-US" sz="1200"/>
                <a:t>1300 MtCO</a:t>
              </a:r>
              <a:r>
                <a:rPr lang="en-US" sz="1200" baseline="-25000"/>
                <a:t>2</a:t>
              </a:r>
              <a:r>
                <a:rPr lang="en-US" sz="1200"/>
                <a:t>) </a:t>
              </a:r>
              <a:endParaRPr lang="en-IT" sz="1200"/>
            </a:p>
          </xdr:txBody>
        </xdr:sp>
      </mc:Fallback>
    </mc:AlternateContent>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J8" sqref="J8"/>
    </sheetView>
  </sheetViews>
  <sheetFormatPr baseColWidth="10" defaultRowHeight="15"/>
  <cols>
    <col min="1" max="1" width="30.7109375" customWidth="1"/>
    <col min="2" max="2" width="49.140625" customWidth="1"/>
    <col min="3" max="3" width="30.7109375" customWidth="1"/>
    <col min="6" max="6" width="13.5703125" customWidth="1"/>
    <col min="10" max="10" width="12.5703125" bestFit="1" customWidth="1"/>
  </cols>
  <sheetData>
    <row r="1" spans="1:12">
      <c r="A1" t="s">
        <v>230</v>
      </c>
      <c r="B1" t="s">
        <v>456</v>
      </c>
      <c r="C1" t="s">
        <v>237</v>
      </c>
      <c r="D1" t="s">
        <v>234</v>
      </c>
      <c r="E1" t="s">
        <v>232</v>
      </c>
      <c r="F1" t="s">
        <v>633</v>
      </c>
      <c r="G1" t="s">
        <v>231</v>
      </c>
    </row>
    <row r="2" spans="1:12">
      <c r="A2" t="s">
        <v>233</v>
      </c>
      <c r="B2" t="s">
        <v>459</v>
      </c>
      <c r="C2" t="s">
        <v>238</v>
      </c>
      <c r="D2" t="s">
        <v>455</v>
      </c>
      <c r="E2">
        <v>2022</v>
      </c>
      <c r="F2" s="1">
        <f>-SUM(current_cdr_other!H2:H30)/1000000</f>
        <v>-2.0412520000000001</v>
      </c>
      <c r="G2" s="20">
        <f>F2/1000</f>
        <v>-2.0412519999999999E-3</v>
      </c>
    </row>
    <row r="3" spans="1:12">
      <c r="A3" t="s">
        <v>634</v>
      </c>
      <c r="B3" t="s">
        <v>459</v>
      </c>
      <c r="C3" t="s">
        <v>239</v>
      </c>
      <c r="D3" t="s">
        <v>455</v>
      </c>
      <c r="E3">
        <v>2020</v>
      </c>
      <c r="F3" s="1">
        <f>current_cdr_lulucf_gross!F200</f>
        <v>-6365.8441280613406</v>
      </c>
      <c r="G3" s="20">
        <f t="shared" ref="G3:G10" si="0">F3/1000</f>
        <v>-6.3658441280613403</v>
      </c>
    </row>
    <row r="4" spans="1:12">
      <c r="A4" t="s">
        <v>635</v>
      </c>
      <c r="B4" t="s">
        <v>459</v>
      </c>
      <c r="C4" t="s">
        <v>239</v>
      </c>
      <c r="D4" t="s">
        <v>455</v>
      </c>
      <c r="E4">
        <v>2020</v>
      </c>
      <c r="F4" s="1">
        <v>-1985</v>
      </c>
      <c r="G4" s="20">
        <f t="shared" si="0"/>
        <v>-1.9850000000000001</v>
      </c>
    </row>
    <row r="5" spans="1:12">
      <c r="A5" t="s">
        <v>235</v>
      </c>
      <c r="B5" t="s">
        <v>457</v>
      </c>
      <c r="C5" t="s">
        <v>239</v>
      </c>
      <c r="D5" t="s">
        <v>455</v>
      </c>
      <c r="E5">
        <v>2030</v>
      </c>
      <c r="F5" s="1">
        <f>(F4/F3)*AVERAGE(planned_cdr_ndcs!D202:E202)-100</f>
        <v>-2099.5972087290629</v>
      </c>
      <c r="G5" s="20">
        <f t="shared" si="0"/>
        <v>-2.0995972087290631</v>
      </c>
    </row>
    <row r="6" spans="1:12">
      <c r="A6" t="s">
        <v>236</v>
      </c>
      <c r="B6" t="s">
        <v>458</v>
      </c>
      <c r="C6" t="s">
        <v>239</v>
      </c>
      <c r="D6" t="s">
        <v>455</v>
      </c>
      <c r="E6">
        <v>2030</v>
      </c>
      <c r="F6" s="1">
        <f>(F4/F3)*AVERAGE(planned_cdr_ndcs!D202:E202)-650</f>
        <v>-2649.5972087290629</v>
      </c>
      <c r="G6" s="23">
        <f t="shared" si="0"/>
        <v>-2.6495972087290629</v>
      </c>
      <c r="J6" s="44" t="s">
        <v>731</v>
      </c>
    </row>
    <row r="7" spans="1:12">
      <c r="A7" t="s">
        <v>240</v>
      </c>
      <c r="B7" t="s">
        <v>460</v>
      </c>
      <c r="C7" t="s">
        <v>239</v>
      </c>
      <c r="D7" t="s">
        <v>455</v>
      </c>
      <c r="E7">
        <v>2050</v>
      </c>
      <c r="F7" s="1">
        <f>'re-analysed ltleds'!K24</f>
        <v>-1957.6050513465239</v>
      </c>
      <c r="G7" s="20">
        <f t="shared" si="0"/>
        <v>-1.957605051346524</v>
      </c>
      <c r="I7" t="s">
        <v>732</v>
      </c>
      <c r="J7" s="20">
        <f>SUM(G7,G9)</f>
        <v>-2.5255050513465238</v>
      </c>
      <c r="K7">
        <f>G7/J7</f>
        <v>0.77513408666626404</v>
      </c>
    </row>
    <row r="8" spans="1:12">
      <c r="A8" t="s">
        <v>241</v>
      </c>
      <c r="B8" t="s">
        <v>461</v>
      </c>
      <c r="C8" t="s">
        <v>239</v>
      </c>
      <c r="D8" t="s">
        <v>455</v>
      </c>
      <c r="E8">
        <v>2050</v>
      </c>
      <c r="F8" s="1">
        <f>'re-analysed ltleds'!L24</f>
        <v>-2630.9200926355315</v>
      </c>
      <c r="G8" s="20">
        <f t="shared" si="0"/>
        <v>-2.6309200926355314</v>
      </c>
      <c r="I8" t="s">
        <v>733</v>
      </c>
      <c r="J8" s="20">
        <f>SUM(G8,G10)</f>
        <v>-3.6052200926355313</v>
      </c>
      <c r="K8">
        <f>G8/J8</f>
        <v>0.72975297624957058</v>
      </c>
    </row>
    <row r="9" spans="1:12">
      <c r="A9" t="s">
        <v>240</v>
      </c>
      <c r="B9" t="s">
        <v>460</v>
      </c>
      <c r="C9" t="s">
        <v>238</v>
      </c>
      <c r="D9" t="s">
        <v>455</v>
      </c>
      <c r="E9">
        <v>2050</v>
      </c>
      <c r="F9" s="1">
        <f>-planned_cdr_ltleds!S73</f>
        <v>-567.9</v>
      </c>
      <c r="G9" s="20">
        <f t="shared" si="0"/>
        <v>-0.56789999999999996</v>
      </c>
    </row>
    <row r="10" spans="1:12">
      <c r="A10" t="s">
        <v>241</v>
      </c>
      <c r="B10" t="s">
        <v>461</v>
      </c>
      <c r="C10" t="s">
        <v>238</v>
      </c>
      <c r="D10" t="s">
        <v>455</v>
      </c>
      <c r="E10">
        <v>2050</v>
      </c>
      <c r="F10" s="1">
        <f>-planned_cdr_ltleds!W73</f>
        <v>-974.3</v>
      </c>
      <c r="G10" s="20">
        <f t="shared" si="0"/>
        <v>-0.97429999999999994</v>
      </c>
      <c r="J10" s="44"/>
    </row>
    <row r="11" spans="1:12">
      <c r="F11" s="1"/>
      <c r="J11" s="5"/>
    </row>
    <row r="12" spans="1:12">
      <c r="F12" s="5"/>
      <c r="J12" s="5"/>
    </row>
    <row r="13" spans="1:12">
      <c r="J13" t="s">
        <v>736</v>
      </c>
      <c r="K13" t="s">
        <v>737</v>
      </c>
      <c r="L13" t="s">
        <v>738</v>
      </c>
    </row>
    <row r="14" spans="1:12">
      <c r="I14" t="s">
        <v>732</v>
      </c>
      <c r="J14" s="24">
        <f>G7-G4</f>
        <v>2.7394948653476137E-2</v>
      </c>
      <c r="K14" s="24">
        <f>G9-G2</f>
        <v>-0.56585874799999991</v>
      </c>
      <c r="L14" s="24">
        <f>SUM(G7,G9)-SUM(G2,G4)</f>
        <v>-0.53846379934652377</v>
      </c>
    </row>
    <row r="15" spans="1:12">
      <c r="F15" s="5"/>
      <c r="G15" s="5"/>
      <c r="H15" s="5"/>
      <c r="I15" t="s">
        <v>733</v>
      </c>
      <c r="J15" s="24">
        <f>G8-G4</f>
        <v>-0.6459200926355313</v>
      </c>
      <c r="K15" s="24">
        <f>G10-G2</f>
        <v>-0.97225874799999989</v>
      </c>
      <c r="L15" s="20">
        <f>SUM(G8,G10)-SUM(G2,G4)</f>
        <v>-1.6181788406355313</v>
      </c>
    </row>
    <row r="16" spans="1:12">
      <c r="F16" s="5"/>
    </row>
    <row r="18" spans="6:10">
      <c r="F18" s="1"/>
    </row>
    <row r="19" spans="6:10">
      <c r="I19" t="s">
        <v>739</v>
      </c>
    </row>
    <row r="20" spans="6:10">
      <c r="I20" t="s">
        <v>732</v>
      </c>
      <c r="J20" s="20">
        <f>F7/F4</f>
        <v>0.98619901831059131</v>
      </c>
    </row>
    <row r="21" spans="6:10">
      <c r="I21" t="s">
        <v>733</v>
      </c>
      <c r="J21" s="20">
        <f>F8/F4</f>
        <v>1.3254005504461117</v>
      </c>
    </row>
  </sheetData>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O20" sqref="O20"/>
    </sheetView>
  </sheetViews>
  <sheetFormatPr baseColWidth="10" defaultRowHeight="15"/>
  <cols>
    <col min="8" max="8" width="12.42578125" bestFit="1" customWidth="1"/>
    <col min="14" max="14" width="18.7109375" bestFit="1" customWidth="1"/>
  </cols>
  <sheetData>
    <row r="1" spans="1:19">
      <c r="B1" s="45" t="s">
        <v>636</v>
      </c>
      <c r="C1" s="45"/>
      <c r="D1" s="19"/>
      <c r="E1" s="45" t="s">
        <v>637</v>
      </c>
      <c r="F1" s="45"/>
      <c r="G1" s="19"/>
      <c r="H1" s="45" t="s">
        <v>638</v>
      </c>
      <c r="I1" s="45"/>
      <c r="J1" s="19"/>
      <c r="K1" s="45" t="s">
        <v>639</v>
      </c>
      <c r="L1" s="45"/>
      <c r="M1" s="29"/>
      <c r="N1" s="19"/>
      <c r="O1" s="45" t="s">
        <v>640</v>
      </c>
      <c r="P1" s="45"/>
      <c r="Q1" s="21"/>
    </row>
    <row r="2" spans="1:19">
      <c r="B2" t="s">
        <v>641</v>
      </c>
      <c r="C2" t="s">
        <v>642</v>
      </c>
      <c r="E2" t="s">
        <v>627</v>
      </c>
      <c r="F2" t="s">
        <v>630</v>
      </c>
      <c r="H2" t="s">
        <v>641</v>
      </c>
      <c r="I2" t="s">
        <v>642</v>
      </c>
      <c r="K2" t="s">
        <v>641</v>
      </c>
      <c r="L2" t="s">
        <v>642</v>
      </c>
      <c r="O2" t="s">
        <v>643</v>
      </c>
      <c r="P2" t="s">
        <v>644</v>
      </c>
      <c r="R2" s="5">
        <v>-6365.8441280613406</v>
      </c>
      <c r="S2">
        <f>R3/R2</f>
        <v>0.311820390205582</v>
      </c>
    </row>
    <row r="3" spans="1:19">
      <c r="A3" t="s">
        <v>497</v>
      </c>
      <c r="B3" s="5">
        <v>-3.5</v>
      </c>
      <c r="C3" s="5">
        <v>-5.5</v>
      </c>
      <c r="D3" s="5"/>
      <c r="E3" s="5">
        <v>-4.5999999999999996</v>
      </c>
      <c r="F3" s="5">
        <v>-0.23102499999999901</v>
      </c>
      <c r="G3" s="5"/>
      <c r="H3" s="5" t="s">
        <v>645</v>
      </c>
      <c r="I3" s="5" t="s">
        <v>645</v>
      </c>
      <c r="J3" s="5"/>
      <c r="K3" s="22">
        <f>(F3*$S$2)+B3-F3</f>
        <v>-3.3410133056472455</v>
      </c>
      <c r="L3" s="22">
        <f>(F3*$S$2)+C3-F3</f>
        <v>-5.3410133056472455</v>
      </c>
      <c r="M3" s="22"/>
      <c r="O3" s="5">
        <f t="shared" ref="O3:P5" si="0">$F3-B3</f>
        <v>3.2689750000000011</v>
      </c>
      <c r="P3" s="5">
        <f t="shared" si="0"/>
        <v>5.2689750000000011</v>
      </c>
      <c r="Q3" s="5"/>
      <c r="R3" s="5">
        <v>-1985</v>
      </c>
    </row>
    <row r="4" spans="1:19">
      <c r="A4" t="s">
        <v>513</v>
      </c>
      <c r="B4" s="5">
        <v>-0.6</v>
      </c>
      <c r="C4" s="5">
        <v>-1.7</v>
      </c>
      <c r="D4" s="5"/>
      <c r="E4" s="5">
        <v>0.56000000000000005</v>
      </c>
      <c r="F4" s="5">
        <v>0.56000000000000005</v>
      </c>
      <c r="G4" s="5"/>
      <c r="H4" s="5" t="s">
        <v>646</v>
      </c>
      <c r="I4" s="5" t="s">
        <v>646</v>
      </c>
      <c r="J4" s="5"/>
      <c r="K4" s="22">
        <f>B4</f>
        <v>-0.6</v>
      </c>
      <c r="L4" s="22">
        <f>C4</f>
        <v>-1.7</v>
      </c>
      <c r="M4" s="22"/>
      <c r="O4" s="5">
        <f t="shared" si="0"/>
        <v>1.1600000000000001</v>
      </c>
      <c r="P4" s="5">
        <f t="shared" si="0"/>
        <v>2.2599999999999998</v>
      </c>
      <c r="Q4" s="5"/>
    </row>
    <row r="5" spans="1:19">
      <c r="A5" t="s">
        <v>15</v>
      </c>
      <c r="B5" s="5">
        <v>-700</v>
      </c>
      <c r="C5" s="5">
        <v>-1250</v>
      </c>
      <c r="D5" s="5"/>
      <c r="E5" s="5">
        <v>-778.06597434488003</v>
      </c>
      <c r="F5" s="5">
        <v>-811.25358994599401</v>
      </c>
      <c r="G5" s="5"/>
      <c r="H5" s="5" t="s">
        <v>647</v>
      </c>
      <c r="I5" s="5" t="s">
        <v>645</v>
      </c>
      <c r="J5" s="5"/>
      <c r="K5" s="22">
        <f>B5*$S$2</f>
        <v>-218.27427314390741</v>
      </c>
      <c r="L5" s="22">
        <f>(F5*$S$2)+C5-F5</f>
        <v>-691.71182102664511</v>
      </c>
      <c r="M5" s="22"/>
      <c r="O5" s="5">
        <f t="shared" si="0"/>
        <v>-111.25358994599401</v>
      </c>
      <c r="P5" s="5">
        <f t="shared" si="0"/>
        <v>438.74641005400599</v>
      </c>
      <c r="Q5" s="5"/>
    </row>
    <row r="6" spans="1:19">
      <c r="A6" t="s">
        <v>602</v>
      </c>
      <c r="B6" s="5"/>
      <c r="C6" s="5"/>
      <c r="D6" s="5"/>
      <c r="E6" s="5"/>
      <c r="F6" s="5"/>
      <c r="G6" s="5"/>
      <c r="H6" s="5"/>
      <c r="I6" s="5"/>
      <c r="J6" s="5"/>
      <c r="K6" s="22"/>
      <c r="L6" s="22"/>
      <c r="M6" s="22"/>
    </row>
    <row r="7" spans="1:19">
      <c r="A7" t="s">
        <v>18</v>
      </c>
      <c r="B7" s="5">
        <v>-65</v>
      </c>
      <c r="C7" s="5">
        <v>-65</v>
      </c>
      <c r="D7" s="5"/>
      <c r="E7" s="5">
        <v>-66.099999999999994</v>
      </c>
      <c r="F7" s="5">
        <v>-63.725760000000001</v>
      </c>
      <c r="G7" s="5"/>
      <c r="H7" s="5" t="s">
        <v>647</v>
      </c>
      <c r="I7" s="5" t="s">
        <v>647</v>
      </c>
      <c r="J7" s="5"/>
      <c r="K7" s="22">
        <f>B7*$S$2</f>
        <v>-20.26832536336283</v>
      </c>
      <c r="L7" s="22">
        <f>C7*$S$2</f>
        <v>-20.26832536336283</v>
      </c>
      <c r="M7" s="22"/>
      <c r="O7" s="5">
        <f t="shared" ref="O7:O15" si="1">$F7-B7</f>
        <v>1.2742399999999989</v>
      </c>
      <c r="P7" s="5">
        <f t="shared" ref="P7:P15" si="2">$F7-C7</f>
        <v>1.2742399999999989</v>
      </c>
      <c r="Q7" s="5"/>
    </row>
    <row r="8" spans="1:19">
      <c r="A8" t="s">
        <v>19</v>
      </c>
      <c r="B8" s="5">
        <v>-81.53</v>
      </c>
      <c r="C8" s="5">
        <v>-423.47</v>
      </c>
      <c r="D8" s="5"/>
      <c r="E8" s="5">
        <v>32.318351999999997</v>
      </c>
      <c r="F8" s="5">
        <v>83.392302000000001</v>
      </c>
      <c r="G8" s="5"/>
      <c r="H8" s="5" t="s">
        <v>646</v>
      </c>
      <c r="I8" s="5" t="s">
        <v>646</v>
      </c>
      <c r="J8" s="5"/>
      <c r="K8" s="22">
        <f>B8</f>
        <v>-81.53</v>
      </c>
      <c r="L8" s="22">
        <f>C8</f>
        <v>-423.47</v>
      </c>
      <c r="M8" s="22"/>
      <c r="O8" s="5">
        <f t="shared" si="1"/>
        <v>164.922302</v>
      </c>
      <c r="P8" s="5">
        <f t="shared" si="2"/>
        <v>506.862302</v>
      </c>
      <c r="Q8" s="5"/>
    </row>
    <row r="9" spans="1:19">
      <c r="A9" t="s">
        <v>12</v>
      </c>
      <c r="B9" s="5">
        <v>-50.2</v>
      </c>
      <c r="C9" s="5">
        <v>-50.2</v>
      </c>
      <c r="D9" s="5"/>
      <c r="E9" s="5">
        <v>-0.24457880000000001</v>
      </c>
      <c r="F9" s="5">
        <v>52.936699900000001</v>
      </c>
      <c r="G9" s="5"/>
      <c r="H9" s="5" t="s">
        <v>646</v>
      </c>
      <c r="I9" s="5" t="s">
        <v>646</v>
      </c>
      <c r="J9" s="5"/>
      <c r="K9" s="22">
        <f>B9</f>
        <v>-50.2</v>
      </c>
      <c r="L9" s="22">
        <f>C9</f>
        <v>-50.2</v>
      </c>
      <c r="M9" s="22"/>
      <c r="O9" s="5">
        <f t="shared" si="1"/>
        <v>103.1366999</v>
      </c>
      <c r="P9" s="5">
        <f t="shared" si="2"/>
        <v>103.1366999</v>
      </c>
      <c r="Q9" s="5"/>
    </row>
    <row r="10" spans="1:19">
      <c r="A10" t="s">
        <v>606</v>
      </c>
      <c r="B10" s="5">
        <v>-3.794</v>
      </c>
      <c r="C10" s="5">
        <v>-3.794</v>
      </c>
      <c r="D10" s="5"/>
      <c r="E10" s="5">
        <v>-1.96</v>
      </c>
      <c r="F10" s="5">
        <v>-1.96</v>
      </c>
      <c r="G10" s="5"/>
      <c r="H10" s="5" t="s">
        <v>645</v>
      </c>
      <c r="I10" s="5" t="s">
        <v>645</v>
      </c>
      <c r="J10" s="5"/>
      <c r="K10" s="22">
        <f>(F10*$S$2)+B10-F10</f>
        <v>-2.4451679648029403</v>
      </c>
      <c r="L10" s="22">
        <f>(F10*$S$2)+C10-F10</f>
        <v>-2.4451679648029403</v>
      </c>
      <c r="M10" s="22"/>
      <c r="O10" s="5">
        <f t="shared" si="1"/>
        <v>1.8340000000000001</v>
      </c>
      <c r="P10" s="5">
        <f t="shared" si="2"/>
        <v>1.8340000000000001</v>
      </c>
      <c r="Q10" s="5"/>
    </row>
    <row r="11" spans="1:19">
      <c r="A11" t="s">
        <v>565</v>
      </c>
      <c r="B11" s="5">
        <v>-9.1999999999999993</v>
      </c>
      <c r="C11" s="5">
        <v>-9.1999999999999993</v>
      </c>
      <c r="D11" s="5"/>
      <c r="E11" s="5">
        <v>-16.231999999999999</v>
      </c>
      <c r="F11" s="5">
        <v>-16.231999999999999</v>
      </c>
      <c r="G11" s="5"/>
      <c r="H11" s="5" t="s">
        <v>647</v>
      </c>
      <c r="I11" s="5" t="s">
        <v>647</v>
      </c>
      <c r="J11" s="5"/>
      <c r="K11" s="22">
        <f>B11*$S$2</f>
        <v>-2.8687475898913544</v>
      </c>
      <c r="L11" s="22">
        <f>C11*$S$2</f>
        <v>-2.8687475898913544</v>
      </c>
      <c r="M11" s="22"/>
      <c r="O11" s="5">
        <f t="shared" si="1"/>
        <v>-7.032</v>
      </c>
      <c r="P11" s="5">
        <f t="shared" si="2"/>
        <v>-7.032</v>
      </c>
      <c r="Q11" s="5"/>
    </row>
    <row r="12" spans="1:19">
      <c r="A12" t="s">
        <v>605</v>
      </c>
      <c r="B12" s="5">
        <v>-120</v>
      </c>
      <c r="C12" s="5">
        <v>-120</v>
      </c>
      <c r="D12" s="5"/>
      <c r="E12" s="5">
        <v>-31.511648999999998</v>
      </c>
      <c r="F12" s="5">
        <v>-16.185593000000001</v>
      </c>
      <c r="G12" s="5"/>
      <c r="H12" s="5" t="s">
        <v>645</v>
      </c>
      <c r="I12" s="5" t="s">
        <v>645</v>
      </c>
      <c r="J12" s="5"/>
      <c r="K12" s="22">
        <f>(F12*$S$2)+B12-F12</f>
        <v>-108.86140492496874</v>
      </c>
      <c r="L12" s="22">
        <f>(F12*$S$2)+C12-F12</f>
        <v>-108.86140492496874</v>
      </c>
      <c r="M12" s="22"/>
      <c r="O12" s="5">
        <f t="shared" si="1"/>
        <v>103.814407</v>
      </c>
      <c r="P12" s="5">
        <f t="shared" si="2"/>
        <v>103.814407</v>
      </c>
      <c r="Q12" s="5"/>
    </row>
    <row r="13" spans="1:19">
      <c r="A13" t="s">
        <v>618</v>
      </c>
      <c r="B13" s="5">
        <v>-5.17</v>
      </c>
      <c r="C13" s="5">
        <v>-9.5939999999999994</v>
      </c>
      <c r="D13" s="5"/>
      <c r="E13" s="5">
        <v>-17.377558000000001</v>
      </c>
      <c r="F13" s="5">
        <v>-13.929358000000001</v>
      </c>
      <c r="G13" s="5"/>
      <c r="H13" s="5" t="s">
        <v>647</v>
      </c>
      <c r="I13" s="5" t="s">
        <v>647</v>
      </c>
      <c r="J13" s="5"/>
      <c r="K13" s="22">
        <f>B13*$S$2</f>
        <v>-1.612111417362859</v>
      </c>
      <c r="L13" s="22">
        <f>C13*$S$2</f>
        <v>-2.9916048236323536</v>
      </c>
      <c r="M13" s="22"/>
      <c r="O13" s="5">
        <f t="shared" si="1"/>
        <v>-8.7593580000000006</v>
      </c>
      <c r="P13" s="5">
        <f t="shared" si="2"/>
        <v>-4.3353580000000012</v>
      </c>
      <c r="Q13" s="5"/>
    </row>
    <row r="14" spans="1:19">
      <c r="A14" t="s">
        <v>11</v>
      </c>
      <c r="B14" s="5">
        <v>-1200</v>
      </c>
      <c r="C14" s="5">
        <v>-1200</v>
      </c>
      <c r="D14" s="5"/>
      <c r="E14" s="5">
        <v>-695.12916595128695</v>
      </c>
      <c r="F14" s="5">
        <v>-654.42855255826805</v>
      </c>
      <c r="G14" s="5"/>
      <c r="H14" s="5" t="s">
        <v>645</v>
      </c>
      <c r="I14" s="5" t="s">
        <v>645</v>
      </c>
      <c r="J14" s="5"/>
      <c r="K14" s="22">
        <f>(F14*$S$2)+B14-F14</f>
        <v>-749.63561406212523</v>
      </c>
      <c r="L14" s="22">
        <f>(F14*$S$2)+C14-F14</f>
        <v>-749.63561406212523</v>
      </c>
      <c r="M14" s="22"/>
      <c r="O14" s="5">
        <f t="shared" si="1"/>
        <v>545.57144744173195</v>
      </c>
      <c r="P14" s="5">
        <f t="shared" si="2"/>
        <v>545.57144744173195</v>
      </c>
      <c r="Q14" s="5"/>
    </row>
    <row r="15" spans="1:19">
      <c r="A15" t="s">
        <v>648</v>
      </c>
      <c r="B15" s="5">
        <v>-464.1</v>
      </c>
      <c r="C15" s="5">
        <v>-316.89999999999998</v>
      </c>
      <c r="D15" s="5"/>
      <c r="E15" s="5">
        <v>-300</v>
      </c>
      <c r="F15" s="5">
        <v>-300</v>
      </c>
      <c r="G15" s="5"/>
      <c r="H15" s="5" t="s">
        <v>645</v>
      </c>
      <c r="I15" s="5" t="s">
        <v>645</v>
      </c>
      <c r="J15" s="5"/>
      <c r="K15" s="22">
        <f>(F15*$S$2)+B15-F15</f>
        <v>-257.64611706167466</v>
      </c>
      <c r="L15" s="22">
        <f>(F15*$S$2)+C15-F15</f>
        <v>-110.44611706167456</v>
      </c>
      <c r="M15" s="22"/>
      <c r="O15" s="5">
        <f t="shared" si="1"/>
        <v>164.10000000000002</v>
      </c>
      <c r="P15" s="5">
        <f t="shared" si="2"/>
        <v>16.899999999999977</v>
      </c>
      <c r="Q15" s="5"/>
    </row>
    <row r="16" spans="1:19">
      <c r="A16" s="27" t="s">
        <v>6</v>
      </c>
      <c r="B16" s="5">
        <v>-10.016</v>
      </c>
      <c r="C16" s="5">
        <v>-10.673999999999999</v>
      </c>
      <c r="D16" s="5"/>
      <c r="E16" s="5">
        <f>current_cdr_lulucf_gross!X21</f>
        <v>-11.9270171</v>
      </c>
      <c r="F16" s="5">
        <f>current_cdr_lulucf_gross!AB21</f>
        <v>-6.9679784999999992</v>
      </c>
      <c r="G16" s="5"/>
      <c r="H16" s="5" t="s">
        <v>645</v>
      </c>
      <c r="I16" s="5" t="s">
        <v>645</v>
      </c>
      <c r="J16" s="5"/>
      <c r="K16" s="22">
        <f>(F16*$S$2)+B16-F16</f>
        <v>-5.220779274814106</v>
      </c>
      <c r="L16" s="22">
        <f>(F16*$S$2)+C16-F16</f>
        <v>-5.8787792748141054</v>
      </c>
      <c r="M16" s="22"/>
      <c r="O16" s="5">
        <f t="shared" ref="O16:O20" si="3">$F16-B16</f>
        <v>3.0480215000000008</v>
      </c>
      <c r="P16" s="5">
        <f t="shared" ref="P16:P20" si="4">$F16-C16</f>
        <v>3.7060215000000003</v>
      </c>
      <c r="Q16" s="5"/>
    </row>
    <row r="17" spans="1:17">
      <c r="A17" s="28" t="s">
        <v>610</v>
      </c>
      <c r="B17" s="5">
        <v>-33.799999999999997</v>
      </c>
      <c r="C17" s="5">
        <v>-33.799999999999997</v>
      </c>
      <c r="D17" s="5"/>
      <c r="E17" s="5">
        <f>current_cdr_lulucf_gross!X181</f>
        <v>-2.9018000000000002</v>
      </c>
      <c r="F17" s="5">
        <f>current_cdr_lulucf_gross!AB181</f>
        <v>3.8268999999999984</v>
      </c>
      <c r="G17" s="5"/>
      <c r="H17" s="5" t="s">
        <v>646</v>
      </c>
      <c r="I17" s="5" t="s">
        <v>646</v>
      </c>
      <c r="J17" s="5"/>
      <c r="K17" s="22">
        <f>B17</f>
        <v>-33.799999999999997</v>
      </c>
      <c r="L17" s="22">
        <f>C17</f>
        <v>-33.799999999999997</v>
      </c>
      <c r="M17" s="22"/>
      <c r="O17" s="5">
        <f t="shared" si="3"/>
        <v>37.626899999999992</v>
      </c>
      <c r="P17" s="5">
        <f t="shared" si="4"/>
        <v>37.626899999999992</v>
      </c>
      <c r="Q17" s="5"/>
    </row>
    <row r="18" spans="1:17">
      <c r="A18" s="28" t="s">
        <v>3</v>
      </c>
      <c r="B18" s="5">
        <v>-100</v>
      </c>
      <c r="C18" s="5">
        <v>-100</v>
      </c>
      <c r="D18" s="5"/>
      <c r="E18" s="5">
        <f>current_cdr_lulucf_gross!X35</f>
        <v>-1.8907480396853815</v>
      </c>
      <c r="F18" s="5">
        <f>current_cdr_lulucf_gross!AB35</f>
        <v>-16.385942472240394</v>
      </c>
      <c r="G18" s="5"/>
      <c r="H18" s="5" t="s">
        <v>645</v>
      </c>
      <c r="I18" s="5" t="s">
        <v>645</v>
      </c>
      <c r="J18" s="5"/>
      <c r="K18" s="22">
        <f>(F18*$S$2)+B18-F18</f>
        <v>-88.723528503339821</v>
      </c>
      <c r="L18" s="22">
        <f>(F18*$S$2)+C18-F18</f>
        <v>-88.723528503339821</v>
      </c>
      <c r="M18" s="22"/>
      <c r="O18" s="5">
        <f t="shared" si="3"/>
        <v>83.614057527759599</v>
      </c>
      <c r="P18" s="5">
        <f t="shared" si="4"/>
        <v>83.614057527759599</v>
      </c>
      <c r="Q18" s="5"/>
    </row>
    <row r="19" spans="1:17">
      <c r="A19" s="28" t="s">
        <v>620</v>
      </c>
      <c r="B19" s="5">
        <v>-6.9740000000000002</v>
      </c>
      <c r="C19" s="5">
        <v>-6.9740000000000002</v>
      </c>
      <c r="D19" s="5"/>
      <c r="E19" s="5">
        <f>current_cdr_lulucf_gross!X193</f>
        <v>-6.9370000000000003</v>
      </c>
      <c r="F19" s="5">
        <f>current_cdr_lulucf_gross!AB193</f>
        <v>-6.9370000000000003</v>
      </c>
      <c r="G19" s="5"/>
      <c r="H19" s="5" t="s">
        <v>647</v>
      </c>
      <c r="I19" s="5" t="s">
        <v>647</v>
      </c>
      <c r="J19" s="5"/>
      <c r="K19" s="22">
        <f>B19*$S$2</f>
        <v>-2.1746354012937288</v>
      </c>
      <c r="L19" s="22">
        <f>C19*$S$2</f>
        <v>-2.1746354012937288</v>
      </c>
      <c r="M19" s="22"/>
      <c r="O19" s="5">
        <f t="shared" si="3"/>
        <v>3.6999999999999922E-2</v>
      </c>
      <c r="P19" s="5">
        <f t="shared" si="4"/>
        <v>3.6999999999999922E-2</v>
      </c>
      <c r="Q19" s="5"/>
    </row>
    <row r="20" spans="1:17">
      <c r="A20" s="27" t="s">
        <v>25</v>
      </c>
      <c r="B20" s="5">
        <v>-330.40333333333302</v>
      </c>
      <c r="C20" s="5">
        <v>-330.40333333333302</v>
      </c>
      <c r="D20" s="5"/>
      <c r="E20" s="5">
        <f>current_cdr_lulucf_gross!X62</f>
        <v>-86.915713999999994</v>
      </c>
      <c r="F20" s="5">
        <f>current_cdr_lulucf_gross!AB62</f>
        <v>39.334247479999988</v>
      </c>
      <c r="G20" s="5"/>
      <c r="H20" s="5" t="s">
        <v>646</v>
      </c>
      <c r="I20" s="5" t="s">
        <v>646</v>
      </c>
      <c r="J20" s="5"/>
      <c r="K20" s="22">
        <f>B20</f>
        <v>-330.40333333333302</v>
      </c>
      <c r="L20" s="22">
        <f>C20</f>
        <v>-330.40333333333302</v>
      </c>
      <c r="M20" s="22"/>
      <c r="O20" s="5">
        <f t="shared" si="3"/>
        <v>369.73758081333301</v>
      </c>
      <c r="P20" s="5">
        <f t="shared" si="4"/>
        <v>369.73758081333301</v>
      </c>
      <c r="Q20" s="5"/>
    </row>
    <row r="21" spans="1:17">
      <c r="B21" s="5"/>
      <c r="C21" s="5"/>
      <c r="D21" s="5"/>
      <c r="E21" s="5"/>
      <c r="F21" s="5"/>
      <c r="G21" s="5"/>
      <c r="H21" s="5"/>
      <c r="I21" s="5"/>
      <c r="J21" s="5"/>
      <c r="K21" s="22"/>
      <c r="L21" s="22"/>
      <c r="M21" s="22"/>
      <c r="O21" s="5"/>
      <c r="P21" s="5"/>
      <c r="Q21" s="5"/>
    </row>
    <row r="22" spans="1:17">
      <c r="O22" s="5">
        <f>SUM(O3:O20)</f>
        <v>1456.1006832368307</v>
      </c>
      <c r="P22" s="5">
        <f>SUM(P3:P20)</f>
        <v>2209.0226832368307</v>
      </c>
      <c r="Q22" s="5"/>
    </row>
    <row r="23" spans="1:17">
      <c r="E23" s="5">
        <f>SUM(E3:E20)*$S$2</f>
        <v>-620.18420562168137</v>
      </c>
      <c r="F23" s="5">
        <f>SUM(F3:F20)*$S$2</f>
        <v>-538.88383558116902</v>
      </c>
      <c r="N23" s="44" t="s">
        <v>736</v>
      </c>
      <c r="O23" s="20">
        <f>O22/1000</f>
        <v>1.4561006832368306</v>
      </c>
      <c r="P23" s="20">
        <f>P22/1000</f>
        <v>2.2090226832368307</v>
      </c>
      <c r="Q23" s="20"/>
    </row>
    <row r="24" spans="1:17">
      <c r="E24" s="20">
        <f>E23/1000</f>
        <v>-0.62018420562168142</v>
      </c>
      <c r="F24" s="20">
        <f>F23/1000</f>
        <v>-0.53888383558116904</v>
      </c>
      <c r="K24" s="5">
        <f>SUM(K3:K20)</f>
        <v>-1957.6050513465239</v>
      </c>
      <c r="L24" s="5">
        <f>SUM(L3:L20)</f>
        <v>-2630.9200926355315</v>
      </c>
      <c r="M24" s="5"/>
      <c r="N24" s="44" t="s">
        <v>734</v>
      </c>
      <c r="O24" s="20">
        <f>planned_cdr_ltleds!S73/1000</f>
        <v>0.56789999999999996</v>
      </c>
      <c r="P24" s="20">
        <f>planned_cdr_ltleds!W73/1000</f>
        <v>0.97429999999999994</v>
      </c>
    </row>
    <row r="25" spans="1:17">
      <c r="K25" s="20">
        <f>K24/F23</f>
        <v>3.6327032322936708</v>
      </c>
      <c r="L25" s="20">
        <f>L24/F23</f>
        <v>4.8821655409243592</v>
      </c>
      <c r="M25" s="20"/>
      <c r="N25" s="44" t="s">
        <v>735</v>
      </c>
      <c r="O25" s="20">
        <f>SUM(O23:O24)</f>
        <v>2.0240006832368307</v>
      </c>
      <c r="P25" s="20">
        <f>SUM(P23:P24)</f>
        <v>3.1833226832368307</v>
      </c>
    </row>
    <row r="26" spans="1:17">
      <c r="K26" s="24"/>
      <c r="L26" s="24"/>
      <c r="M26" s="24"/>
    </row>
    <row r="28" spans="1:17">
      <c r="A28" s="5" t="s">
        <v>647</v>
      </c>
      <c r="B28" s="5" t="s">
        <v>649</v>
      </c>
    </row>
    <row r="29" spans="1:17">
      <c r="A29" s="5" t="s">
        <v>645</v>
      </c>
      <c r="B29" s="5" t="s">
        <v>650</v>
      </c>
    </row>
    <row r="30" spans="1:17">
      <c r="A30" s="5" t="s">
        <v>646</v>
      </c>
      <c r="B30" s="5" t="s">
        <v>651</v>
      </c>
    </row>
  </sheetData>
  <mergeCells count="5">
    <mergeCell ref="O1:P1"/>
    <mergeCell ref="B1:C1"/>
    <mergeCell ref="E1:F1"/>
    <mergeCell ref="H1:I1"/>
    <mergeCell ref="K1:L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2"/>
  <sheetViews>
    <sheetView workbookViewId="0">
      <pane xSplit="1" ySplit="3" topLeftCell="U18" activePane="bottomRight" state="frozen"/>
      <selection pane="topRight" activeCell="B1" sqref="B1"/>
      <selection pane="bottomLeft" activeCell="A4" sqref="A4"/>
      <selection pane="bottomRight" activeCell="X62" sqref="X62"/>
    </sheetView>
  </sheetViews>
  <sheetFormatPr baseColWidth="10" defaultColWidth="12.42578125" defaultRowHeight="15"/>
  <cols>
    <col min="1" max="16384" width="12.42578125" style="6"/>
  </cols>
  <sheetData>
    <row r="1" spans="1:29" ht="16.5">
      <c r="A1" s="46"/>
      <c r="B1" s="47" t="s">
        <v>463</v>
      </c>
      <c r="C1" s="48"/>
      <c r="D1" s="48"/>
      <c r="E1" s="48"/>
      <c r="F1" s="49"/>
      <c r="G1" s="47" t="s">
        <v>464</v>
      </c>
      <c r="H1" s="48"/>
      <c r="I1" s="48"/>
      <c r="J1" s="48"/>
      <c r="K1" s="49"/>
      <c r="L1" s="47" t="s">
        <v>465</v>
      </c>
      <c r="M1" s="48"/>
      <c r="N1" s="48"/>
      <c r="O1" s="48"/>
      <c r="P1" s="49"/>
      <c r="Q1" s="47" t="s">
        <v>466</v>
      </c>
      <c r="R1" s="48"/>
      <c r="S1" s="48"/>
      <c r="T1" s="48"/>
      <c r="U1" s="49"/>
      <c r="V1" s="16"/>
      <c r="W1" s="15"/>
    </row>
    <row r="2" spans="1:29" ht="15" customHeight="1">
      <c r="A2" s="46"/>
      <c r="B2" s="52" t="s">
        <v>467</v>
      </c>
      <c r="C2" s="52" t="s">
        <v>468</v>
      </c>
      <c r="D2" s="52" t="s">
        <v>469</v>
      </c>
      <c r="E2" s="52" t="s">
        <v>470</v>
      </c>
      <c r="F2" s="50" t="s">
        <v>471</v>
      </c>
      <c r="G2" s="52" t="s">
        <v>467</v>
      </c>
      <c r="H2" s="52" t="s">
        <v>468</v>
      </c>
      <c r="I2" s="52" t="s">
        <v>469</v>
      </c>
      <c r="J2" s="52" t="s">
        <v>470</v>
      </c>
      <c r="K2" s="50" t="s">
        <v>471</v>
      </c>
      <c r="L2" s="52" t="s">
        <v>467</v>
      </c>
      <c r="M2" s="52" t="s">
        <v>468</v>
      </c>
      <c r="N2" s="52" t="s">
        <v>469</v>
      </c>
      <c r="O2" s="52" t="s">
        <v>470</v>
      </c>
      <c r="P2" s="50" t="s">
        <v>471</v>
      </c>
      <c r="Q2" s="52" t="s">
        <v>467</v>
      </c>
      <c r="R2" s="52" t="s">
        <v>468</v>
      </c>
      <c r="S2" s="52" t="s">
        <v>469</v>
      </c>
      <c r="T2" s="52" t="s">
        <v>470</v>
      </c>
      <c r="U2" s="50" t="s">
        <v>471</v>
      </c>
      <c r="V2" s="17"/>
      <c r="W2" s="15"/>
      <c r="X2" s="14" t="s">
        <v>626</v>
      </c>
      <c r="Y2" s="14" t="s">
        <v>626</v>
      </c>
      <c r="Z2" s="14" t="s">
        <v>626</v>
      </c>
      <c r="AA2" s="14" t="s">
        <v>626</v>
      </c>
      <c r="AB2" s="14" t="s">
        <v>626</v>
      </c>
    </row>
    <row r="3" spans="1:29" ht="30.75">
      <c r="A3" s="46"/>
      <c r="B3" s="53"/>
      <c r="C3" s="53"/>
      <c r="D3" s="53"/>
      <c r="E3" s="53"/>
      <c r="F3" s="51"/>
      <c r="G3" s="53"/>
      <c r="H3" s="53"/>
      <c r="I3" s="53"/>
      <c r="J3" s="53"/>
      <c r="K3" s="51"/>
      <c r="L3" s="53"/>
      <c r="M3" s="53"/>
      <c r="N3" s="53"/>
      <c r="O3" s="53"/>
      <c r="P3" s="51"/>
      <c r="Q3" s="53"/>
      <c r="R3" s="53"/>
      <c r="S3" s="53"/>
      <c r="T3" s="53"/>
      <c r="U3" s="51"/>
      <c r="V3" s="18"/>
      <c r="W3" s="15" t="s">
        <v>632</v>
      </c>
      <c r="X3" s="14" t="s">
        <v>627</v>
      </c>
      <c r="Y3" s="14" t="s">
        <v>628</v>
      </c>
      <c r="Z3" s="14" t="s">
        <v>629</v>
      </c>
      <c r="AA3" s="14" t="s">
        <v>238</v>
      </c>
      <c r="AB3" s="14" t="s">
        <v>630</v>
      </c>
      <c r="AC3" s="14" t="s">
        <v>631</v>
      </c>
    </row>
    <row r="4" spans="1:29" ht="16.5">
      <c r="A4" s="7" t="s">
        <v>472</v>
      </c>
      <c r="B4" s="8">
        <v>0.54219000000000006</v>
      </c>
      <c r="C4" s="8">
        <v>0.54219000000000006</v>
      </c>
      <c r="D4" s="8">
        <v>0.54219000000000006</v>
      </c>
      <c r="E4" s="8">
        <v>0.54219000000000006</v>
      </c>
      <c r="F4" s="9">
        <v>0.54219000000000006</v>
      </c>
      <c r="G4" s="8">
        <v>8.8888799999999986</v>
      </c>
      <c r="H4" s="8">
        <v>8.8888799999999986</v>
      </c>
      <c r="I4" s="8">
        <v>8.8888799999999986</v>
      </c>
      <c r="J4" s="8">
        <v>8.8888799999999986</v>
      </c>
      <c r="K4" s="9">
        <v>8.8888799999999986</v>
      </c>
      <c r="L4" s="8">
        <v>0</v>
      </c>
      <c r="M4" s="8">
        <v>0</v>
      </c>
      <c r="N4" s="8">
        <v>0</v>
      </c>
      <c r="O4" s="8">
        <v>0</v>
      </c>
      <c r="P4" s="9">
        <v>0</v>
      </c>
      <c r="Q4" s="8">
        <v>1.7763568394002505E-15</v>
      </c>
      <c r="R4" s="8">
        <v>1.7763568394002505E-15</v>
      </c>
      <c r="S4" s="8">
        <v>1.7763568394002505E-15</v>
      </c>
      <c r="T4" s="8">
        <v>1.7763568394002505E-15</v>
      </c>
      <c r="U4" s="9">
        <v>1.7763568394002505E-15</v>
      </c>
      <c r="V4" s="9"/>
      <c r="W4" s="7" t="s">
        <v>472</v>
      </c>
      <c r="X4" s="13">
        <f>AVERAGE(D4:E4)</f>
        <v>0.54219000000000006</v>
      </c>
      <c r="Y4" s="13">
        <f>AVERAGE(I4:J4)</f>
        <v>8.8888799999999986</v>
      </c>
      <c r="Z4" s="13">
        <f>AVERAGE(N4:O4)</f>
        <v>0</v>
      </c>
      <c r="AA4" s="13">
        <f>AVERAGE(S4:T4)</f>
        <v>1.7763568394002505E-15</v>
      </c>
      <c r="AB4" s="13">
        <f>SUM(X4:AA4)</f>
        <v>9.4310700000000001</v>
      </c>
      <c r="AC4" s="6">
        <f>X4/AB4</f>
        <v>5.7489765212218769E-2</v>
      </c>
    </row>
    <row r="5" spans="1:29" ht="16.5">
      <c r="A5" s="7" t="s">
        <v>0</v>
      </c>
      <c r="B5" s="8">
        <v>-2.2000000000000002</v>
      </c>
      <c r="C5" s="8">
        <v>-2.2000000000000002</v>
      </c>
      <c r="D5" s="8">
        <v>-2.2000000000000002</v>
      </c>
      <c r="E5" s="8">
        <v>-2.2000000000000002</v>
      </c>
      <c r="F5" s="9">
        <v>-2.2000000000000002</v>
      </c>
      <c r="G5" s="8">
        <v>3.6</v>
      </c>
      <c r="H5" s="8">
        <v>3.62</v>
      </c>
      <c r="I5" s="8">
        <v>4.88</v>
      </c>
      <c r="J5" s="8">
        <v>3.5</v>
      </c>
      <c r="K5" s="9">
        <v>3.8857142857142852</v>
      </c>
      <c r="L5" s="8">
        <v>0</v>
      </c>
      <c r="M5" s="8">
        <v>0</v>
      </c>
      <c r="N5" s="8">
        <v>0</v>
      </c>
      <c r="O5" s="8">
        <v>0</v>
      </c>
      <c r="P5" s="9">
        <v>0</v>
      </c>
      <c r="Q5" s="8">
        <v>0</v>
      </c>
      <c r="R5" s="8">
        <v>0</v>
      </c>
      <c r="S5" s="8">
        <v>8.8817841970012528E-17</v>
      </c>
      <c r="T5" s="8">
        <v>0</v>
      </c>
      <c r="U5" s="9">
        <v>2.1147105230955362E-17</v>
      </c>
      <c r="V5" s="9"/>
      <c r="W5" s="7" t="s">
        <v>0</v>
      </c>
      <c r="X5" s="13">
        <f t="shared" ref="X5:X68" si="0">AVERAGE(D5:E5)</f>
        <v>-2.2000000000000002</v>
      </c>
      <c r="Y5" s="13">
        <f t="shared" ref="Y5:Y68" si="1">AVERAGE(I5:J5)</f>
        <v>4.1899999999999995</v>
      </c>
      <c r="Z5" s="13">
        <f t="shared" ref="Z5:Z68" si="2">AVERAGE(N5:O5)</f>
        <v>0</v>
      </c>
      <c r="AA5" s="13">
        <f t="shared" ref="AA5:AA68" si="3">AVERAGE(S5:T5)</f>
        <v>4.4408920985006264E-17</v>
      </c>
      <c r="AB5" s="13">
        <f t="shared" ref="AB5:AB68" si="4">SUM(X5:AA5)</f>
        <v>1.9899999999999993</v>
      </c>
      <c r="AC5" s="6">
        <f>X5/AB5</f>
        <v>-1.1055276381909553</v>
      </c>
    </row>
    <row r="6" spans="1:29" ht="16.5">
      <c r="A6" s="7" t="s">
        <v>473</v>
      </c>
      <c r="B6" s="8">
        <v>-8.1479999999999997</v>
      </c>
      <c r="C6" s="8">
        <v>-8.1479999999999997</v>
      </c>
      <c r="D6" s="8">
        <v>-8.1479999999999997</v>
      </c>
      <c r="E6" s="8">
        <v>-8.1479999999999997</v>
      </c>
      <c r="F6" s="9">
        <v>-8.1479999999999997</v>
      </c>
      <c r="G6" s="8">
        <v>0</v>
      </c>
      <c r="H6" s="8">
        <v>0</v>
      </c>
      <c r="I6" s="8">
        <v>0</v>
      </c>
      <c r="J6" s="8">
        <v>0</v>
      </c>
      <c r="K6" s="9">
        <v>0</v>
      </c>
      <c r="L6" s="8">
        <v>0</v>
      </c>
      <c r="M6" s="8">
        <v>0</v>
      </c>
      <c r="N6" s="8">
        <v>0</v>
      </c>
      <c r="O6" s="8">
        <v>0</v>
      </c>
      <c r="P6" s="9">
        <v>0</v>
      </c>
      <c r="Q6" s="8">
        <v>0</v>
      </c>
      <c r="R6" s="8">
        <v>0</v>
      </c>
      <c r="S6" s="8">
        <v>0</v>
      </c>
      <c r="T6" s="8">
        <v>0</v>
      </c>
      <c r="U6" s="9">
        <v>0</v>
      </c>
      <c r="V6" s="9"/>
      <c r="W6" s="7" t="s">
        <v>473</v>
      </c>
      <c r="X6" s="13">
        <f t="shared" si="0"/>
        <v>-8.1479999999999997</v>
      </c>
      <c r="Y6" s="13">
        <f t="shared" si="1"/>
        <v>0</v>
      </c>
      <c r="Z6" s="13">
        <f t="shared" si="2"/>
        <v>0</v>
      </c>
      <c r="AA6" s="13">
        <f t="shared" si="3"/>
        <v>0</v>
      </c>
      <c r="AB6" s="13">
        <f t="shared" si="4"/>
        <v>-8.1479999999999997</v>
      </c>
      <c r="AC6" s="6">
        <f t="shared" ref="AC6:AC69" si="5">X6/AB6</f>
        <v>1</v>
      </c>
    </row>
    <row r="7" spans="1:29" ht="16.5">
      <c r="A7" s="7" t="s">
        <v>474</v>
      </c>
      <c r="B7" s="8">
        <v>0.14191199999999998</v>
      </c>
      <c r="C7" s="8">
        <v>0.14179</v>
      </c>
      <c r="D7" s="8">
        <v>0.13550800000000002</v>
      </c>
      <c r="E7" s="8">
        <v>0.13586200000000001</v>
      </c>
      <c r="F7" s="9">
        <v>0.13891771428571428</v>
      </c>
      <c r="G7" s="8">
        <v>0</v>
      </c>
      <c r="H7" s="8">
        <v>0</v>
      </c>
      <c r="I7" s="8">
        <v>0</v>
      </c>
      <c r="J7" s="8">
        <v>0</v>
      </c>
      <c r="K7" s="9">
        <v>0</v>
      </c>
      <c r="L7" s="8">
        <v>0</v>
      </c>
      <c r="M7" s="8">
        <v>0</v>
      </c>
      <c r="N7" s="8">
        <v>0</v>
      </c>
      <c r="O7" s="8">
        <v>0</v>
      </c>
      <c r="P7" s="9">
        <v>0</v>
      </c>
      <c r="Q7" s="8">
        <v>0</v>
      </c>
      <c r="R7" s="8">
        <v>0</v>
      </c>
      <c r="S7" s="8">
        <v>0</v>
      </c>
      <c r="T7" s="8">
        <v>0</v>
      </c>
      <c r="U7" s="9">
        <v>0</v>
      </c>
      <c r="V7" s="9"/>
      <c r="W7" s="7" t="s">
        <v>474</v>
      </c>
      <c r="X7" s="13">
        <f t="shared" si="0"/>
        <v>0.135685</v>
      </c>
      <c r="Y7" s="13">
        <f t="shared" si="1"/>
        <v>0</v>
      </c>
      <c r="Z7" s="13">
        <f t="shared" si="2"/>
        <v>0</v>
      </c>
      <c r="AA7" s="13">
        <f t="shared" si="3"/>
        <v>0</v>
      </c>
      <c r="AB7" s="13">
        <f t="shared" si="4"/>
        <v>0.135685</v>
      </c>
      <c r="AC7" s="6">
        <f t="shared" si="5"/>
        <v>1</v>
      </c>
    </row>
    <row r="8" spans="1:29" ht="16.5">
      <c r="A8" s="7" t="s">
        <v>2</v>
      </c>
      <c r="B8" s="8">
        <v>-2</v>
      </c>
      <c r="C8" s="8">
        <v>-2</v>
      </c>
      <c r="D8" s="8">
        <v>7</v>
      </c>
      <c r="E8" s="8">
        <v>7</v>
      </c>
      <c r="F8" s="9">
        <v>2.2857142857142856</v>
      </c>
      <c r="G8" s="8">
        <v>42.062605000000005</v>
      </c>
      <c r="H8" s="8">
        <v>42.1099824</v>
      </c>
      <c r="I8" s="8">
        <v>63.430963799999994</v>
      </c>
      <c r="J8" s="8">
        <v>63.413283599999986</v>
      </c>
      <c r="K8" s="9">
        <v>52.24508471428571</v>
      </c>
      <c r="L8" s="8">
        <v>0</v>
      </c>
      <c r="M8" s="8">
        <v>0</v>
      </c>
      <c r="N8" s="8">
        <v>0</v>
      </c>
      <c r="O8" s="8">
        <v>0</v>
      </c>
      <c r="P8" s="9">
        <v>0</v>
      </c>
      <c r="Q8" s="8">
        <v>0</v>
      </c>
      <c r="R8" s="8">
        <v>0</v>
      </c>
      <c r="S8" s="8">
        <v>1.4210854715202005E-15</v>
      </c>
      <c r="T8" s="8">
        <v>0</v>
      </c>
      <c r="U8" s="9">
        <v>3.3835368369528578E-16</v>
      </c>
      <c r="V8" s="9"/>
      <c r="W8" s="7" t="s">
        <v>2</v>
      </c>
      <c r="X8" s="13">
        <f t="shared" si="0"/>
        <v>7</v>
      </c>
      <c r="Y8" s="13">
        <f t="shared" si="1"/>
        <v>63.422123699999986</v>
      </c>
      <c r="Z8" s="13">
        <f t="shared" si="2"/>
        <v>0</v>
      </c>
      <c r="AA8" s="13">
        <f t="shared" si="3"/>
        <v>7.1054273576010023E-16</v>
      </c>
      <c r="AB8" s="13">
        <f t="shared" si="4"/>
        <v>70.422123699999986</v>
      </c>
      <c r="AC8" s="6">
        <f t="shared" si="5"/>
        <v>9.9400580843318154E-2</v>
      </c>
    </row>
    <row r="9" spans="1:29" ht="33">
      <c r="A9" s="7" t="s">
        <v>475</v>
      </c>
      <c r="B9" s="8">
        <v>-3.9573200000000003E-2</v>
      </c>
      <c r="C9" s="8">
        <v>-3.9573200000000003E-2</v>
      </c>
      <c r="D9" s="8">
        <v>-3.9573200000000003E-2</v>
      </c>
      <c r="E9" s="8">
        <v>-3.9573200000000003E-2</v>
      </c>
      <c r="F9" s="9">
        <v>-3.9573200000000003E-2</v>
      </c>
      <c r="G9" s="8">
        <v>0</v>
      </c>
      <c r="H9" s="8">
        <v>0</v>
      </c>
      <c r="I9" s="8">
        <v>0</v>
      </c>
      <c r="J9" s="8">
        <v>0</v>
      </c>
      <c r="K9" s="9">
        <v>0</v>
      </c>
      <c r="L9" s="8">
        <v>0</v>
      </c>
      <c r="M9" s="8">
        <v>0</v>
      </c>
      <c r="N9" s="8">
        <v>0</v>
      </c>
      <c r="O9" s="8">
        <v>0</v>
      </c>
      <c r="P9" s="9">
        <v>0</v>
      </c>
      <c r="Q9" s="8">
        <v>0</v>
      </c>
      <c r="R9" s="8">
        <v>0</v>
      </c>
      <c r="S9" s="8">
        <v>0</v>
      </c>
      <c r="T9" s="8">
        <v>0</v>
      </c>
      <c r="U9" s="9">
        <v>0</v>
      </c>
      <c r="V9" s="9"/>
      <c r="W9" s="7" t="s">
        <v>475</v>
      </c>
      <c r="X9" s="13">
        <f t="shared" si="0"/>
        <v>-3.9573200000000003E-2</v>
      </c>
      <c r="Y9" s="13">
        <f t="shared" si="1"/>
        <v>0</v>
      </c>
      <c r="Z9" s="13">
        <f t="shared" si="2"/>
        <v>0</v>
      </c>
      <c r="AA9" s="13">
        <f t="shared" si="3"/>
        <v>0</v>
      </c>
      <c r="AB9" s="13">
        <f t="shared" si="4"/>
        <v>-3.9573200000000003E-2</v>
      </c>
      <c r="AC9" s="6">
        <f t="shared" si="5"/>
        <v>1</v>
      </c>
    </row>
    <row r="10" spans="1:29" ht="16.5">
      <c r="A10" s="7" t="s">
        <v>476</v>
      </c>
      <c r="B10" s="8">
        <v>-10.644</v>
      </c>
      <c r="C10" s="8">
        <v>-10.644</v>
      </c>
      <c r="D10" s="8">
        <v>-10.644</v>
      </c>
      <c r="E10" s="8">
        <v>-10.644</v>
      </c>
      <c r="F10" s="9">
        <v>-10.644</v>
      </c>
      <c r="G10" s="8">
        <v>99.333973999999998</v>
      </c>
      <c r="H10" s="8">
        <v>96.133318000000003</v>
      </c>
      <c r="I10" s="8">
        <v>73.637191999999999</v>
      </c>
      <c r="J10" s="8">
        <v>43.501359999999998</v>
      </c>
      <c r="K10" s="9">
        <v>79.160152095238089</v>
      </c>
      <c r="L10" s="8">
        <v>0</v>
      </c>
      <c r="M10" s="8">
        <v>0</v>
      </c>
      <c r="N10" s="8">
        <v>0</v>
      </c>
      <c r="O10" s="8">
        <v>0</v>
      </c>
      <c r="P10" s="9">
        <v>0</v>
      </c>
      <c r="Q10" s="8">
        <v>5.1890000000000045</v>
      </c>
      <c r="R10" s="8">
        <v>5.1890000000000018</v>
      </c>
      <c r="S10" s="8">
        <v>5.1890000000000045</v>
      </c>
      <c r="T10" s="8">
        <v>5.1890000000000001</v>
      </c>
      <c r="U10" s="9">
        <v>5.1890000000000027</v>
      </c>
      <c r="V10" s="9"/>
      <c r="W10" s="7" t="s">
        <v>476</v>
      </c>
      <c r="X10" s="13">
        <f t="shared" si="0"/>
        <v>-10.644</v>
      </c>
      <c r="Y10" s="13">
        <f t="shared" si="1"/>
        <v>58.569276000000002</v>
      </c>
      <c r="Z10" s="13">
        <f t="shared" si="2"/>
        <v>0</v>
      </c>
      <c r="AA10" s="13">
        <f t="shared" si="3"/>
        <v>5.1890000000000018</v>
      </c>
      <c r="AB10" s="13">
        <f t="shared" si="4"/>
        <v>53.114276000000004</v>
      </c>
      <c r="AC10" s="6">
        <f t="shared" si="5"/>
        <v>-0.20039810012660247</v>
      </c>
    </row>
    <row r="11" spans="1:29" ht="16.5">
      <c r="A11" s="7" t="s">
        <v>477</v>
      </c>
      <c r="B11" s="8">
        <v>-0.47154799999999997</v>
      </c>
      <c r="C11" s="8">
        <v>-0.55779199999999995</v>
      </c>
      <c r="D11" s="8">
        <v>-0.53969299999999998</v>
      </c>
      <c r="E11" s="8">
        <v>-0.53977900000000001</v>
      </c>
      <c r="F11" s="9">
        <v>-0.52455276190476197</v>
      </c>
      <c r="G11" s="8">
        <v>1.4999999999999999E-2</v>
      </c>
      <c r="H11" s="8">
        <v>1.4999999999999999E-2</v>
      </c>
      <c r="I11" s="8">
        <v>4.4040000000000003E-2</v>
      </c>
      <c r="J11" s="8">
        <v>6.3399999999999998E-2</v>
      </c>
      <c r="K11" s="9">
        <v>3.3438095238095232E-2</v>
      </c>
      <c r="L11" s="8">
        <v>0</v>
      </c>
      <c r="M11" s="8">
        <v>0</v>
      </c>
      <c r="N11" s="8">
        <v>0</v>
      </c>
      <c r="O11" s="8">
        <v>0</v>
      </c>
      <c r="P11" s="9">
        <v>0</v>
      </c>
      <c r="Q11" s="8">
        <v>-1.603456</v>
      </c>
      <c r="R11" s="8">
        <v>-1.4018740000000001</v>
      </c>
      <c r="S11" s="8">
        <v>-1.3284939999999998</v>
      </c>
      <c r="T11" s="8">
        <v>-1.6063900000000004</v>
      </c>
      <c r="U11" s="9">
        <v>-1.4906917142857143</v>
      </c>
      <c r="V11" s="9"/>
      <c r="W11" s="7" t="s">
        <v>477</v>
      </c>
      <c r="X11" s="13">
        <f t="shared" si="0"/>
        <v>-0.53973599999999999</v>
      </c>
      <c r="Y11" s="13">
        <f t="shared" si="1"/>
        <v>5.3720000000000004E-2</v>
      </c>
      <c r="Z11" s="13">
        <f t="shared" si="2"/>
        <v>0</v>
      </c>
      <c r="AA11" s="13">
        <f t="shared" si="3"/>
        <v>-1.4674420000000001</v>
      </c>
      <c r="AB11" s="13">
        <f t="shared" si="4"/>
        <v>-1.9534580000000001</v>
      </c>
      <c r="AC11" s="6">
        <f t="shared" si="5"/>
        <v>0.27629772434319039</v>
      </c>
    </row>
    <row r="12" spans="1:29" ht="16.5">
      <c r="A12" s="7" t="s">
        <v>1</v>
      </c>
      <c r="B12" s="8">
        <v>-39.298503865209717</v>
      </c>
      <c r="C12" s="8">
        <v>-35.721468566478009</v>
      </c>
      <c r="D12" s="8">
        <v>-53.810019446115064</v>
      </c>
      <c r="E12" s="8">
        <v>-83.646701083766814</v>
      </c>
      <c r="F12" s="9">
        <v>-52.461046127288469</v>
      </c>
      <c r="G12" s="8">
        <v>85.087782391753379</v>
      </c>
      <c r="H12" s="8">
        <v>78.404845227122976</v>
      </c>
      <c r="I12" s="8">
        <v>50.323657904748885</v>
      </c>
      <c r="J12" s="8">
        <v>41.676522496039809</v>
      </c>
      <c r="K12" s="9">
        <v>64.883420118575174</v>
      </c>
      <c r="L12" s="8">
        <v>0.27084794943066665</v>
      </c>
      <c r="M12" s="8">
        <v>0.30028930621066668</v>
      </c>
      <c r="N12" s="8">
        <v>0.29338863226199996</v>
      </c>
      <c r="O12" s="8">
        <v>0.17651426727733333</v>
      </c>
      <c r="P12" s="9">
        <v>0.26026003879516668</v>
      </c>
      <c r="Q12" s="8">
        <v>-0.35012501665330359</v>
      </c>
      <c r="R12" s="8">
        <v>15.853882702166706</v>
      </c>
      <c r="S12" s="8">
        <v>1.1302823145414234</v>
      </c>
      <c r="T12" s="8">
        <v>-15.319533313658061</v>
      </c>
      <c r="U12" s="9">
        <v>0.29630516263478668</v>
      </c>
      <c r="V12" s="9"/>
      <c r="W12" s="7" t="s">
        <v>1</v>
      </c>
      <c r="X12" s="13">
        <f t="shared" si="0"/>
        <v>-68.728360264940932</v>
      </c>
      <c r="Y12" s="13">
        <f t="shared" si="1"/>
        <v>46.000090200394347</v>
      </c>
      <c r="Z12" s="13">
        <f t="shared" si="2"/>
        <v>0.23495144976966664</v>
      </c>
      <c r="AA12" s="13">
        <f t="shared" si="3"/>
        <v>-7.0946254995583189</v>
      </c>
      <c r="AB12" s="13">
        <f t="shared" si="4"/>
        <v>-29.587944114335237</v>
      </c>
      <c r="AC12" s="6">
        <f t="shared" si="5"/>
        <v>2.3228501446182714</v>
      </c>
    </row>
    <row r="13" spans="1:29" ht="16.5">
      <c r="A13" s="10" t="s">
        <v>478</v>
      </c>
      <c r="B13" s="8">
        <v>-14.36662737026445</v>
      </c>
      <c r="C13" s="8">
        <v>-5.7061293845188175</v>
      </c>
      <c r="D13" s="8">
        <v>-4.2286848858520312</v>
      </c>
      <c r="E13" s="8">
        <v>-3.7546666194118736</v>
      </c>
      <c r="F13" s="9">
        <v>-7.3641508890714436</v>
      </c>
      <c r="G13" s="8">
        <v>0.99739047860703745</v>
      </c>
      <c r="H13" s="8">
        <v>0.87083107885205424</v>
      </c>
      <c r="I13" s="8">
        <v>0.52632716301584526</v>
      </c>
      <c r="J13" s="8">
        <v>0.49602132236285473</v>
      </c>
      <c r="K13" s="9">
        <v>0.73572574727599982</v>
      </c>
      <c r="L13" s="8">
        <v>0.30410119520000006</v>
      </c>
      <c r="M13" s="8">
        <v>0.30410119520000006</v>
      </c>
      <c r="N13" s="8">
        <v>0.30410119520000006</v>
      </c>
      <c r="O13" s="8">
        <v>0.30410119520000006</v>
      </c>
      <c r="P13" s="9">
        <v>0.30410119520000006</v>
      </c>
      <c r="Q13" s="8">
        <v>2.4113136847888627E-4</v>
      </c>
      <c r="R13" s="8">
        <v>0.27757853940992605</v>
      </c>
      <c r="S13" s="8">
        <v>0.28343469808371757</v>
      </c>
      <c r="T13" s="8">
        <v>0.41296107053294007</v>
      </c>
      <c r="U13" s="9">
        <v>0.23196753944494247</v>
      </c>
      <c r="V13" s="9"/>
      <c r="W13" s="10" t="s">
        <v>478</v>
      </c>
      <c r="X13" s="13">
        <f t="shared" si="0"/>
        <v>-3.9916757526319522</v>
      </c>
      <c r="Y13" s="13">
        <f t="shared" si="1"/>
        <v>0.51117424268934997</v>
      </c>
      <c r="Z13" s="13">
        <f t="shared" si="2"/>
        <v>0.30410119520000006</v>
      </c>
      <c r="AA13" s="13">
        <f t="shared" si="3"/>
        <v>0.34819788430832882</v>
      </c>
      <c r="AB13" s="13">
        <f t="shared" si="4"/>
        <v>-2.8282024304342737</v>
      </c>
      <c r="AC13" s="6">
        <f t="shared" si="5"/>
        <v>1.4113826187537171</v>
      </c>
    </row>
    <row r="14" spans="1:29" ht="16.5">
      <c r="A14" s="7" t="s">
        <v>479</v>
      </c>
      <c r="B14" s="8">
        <v>-3.2869000000000002</v>
      </c>
      <c r="C14" s="8">
        <v>-3.3251400000000002</v>
      </c>
      <c r="D14" s="8">
        <v>-3.3650039999999999</v>
      </c>
      <c r="E14" s="8">
        <v>-3.3660199999999998</v>
      </c>
      <c r="F14" s="9">
        <v>-3.3334390476190481</v>
      </c>
      <c r="G14" s="8">
        <v>0</v>
      </c>
      <c r="H14" s="8">
        <v>0</v>
      </c>
      <c r="I14" s="8">
        <v>0</v>
      </c>
      <c r="J14" s="8">
        <v>0</v>
      </c>
      <c r="K14" s="9">
        <v>0</v>
      </c>
      <c r="L14" s="8">
        <v>0</v>
      </c>
      <c r="M14" s="8">
        <v>0</v>
      </c>
      <c r="N14" s="8">
        <v>0</v>
      </c>
      <c r="O14" s="8">
        <v>0</v>
      </c>
      <c r="P14" s="9">
        <v>0</v>
      </c>
      <c r="Q14" s="8">
        <v>0</v>
      </c>
      <c r="R14" s="8">
        <v>0</v>
      </c>
      <c r="S14" s="8">
        <v>0</v>
      </c>
      <c r="T14" s="8">
        <v>0</v>
      </c>
      <c r="U14" s="9">
        <v>0</v>
      </c>
      <c r="V14" s="9"/>
      <c r="W14" s="7" t="s">
        <v>479</v>
      </c>
      <c r="X14" s="13">
        <f t="shared" si="0"/>
        <v>-3.3655119999999998</v>
      </c>
      <c r="Y14" s="13">
        <f t="shared" si="1"/>
        <v>0</v>
      </c>
      <c r="Z14" s="13">
        <f t="shared" si="2"/>
        <v>0</v>
      </c>
      <c r="AA14" s="13">
        <f t="shared" si="3"/>
        <v>0</v>
      </c>
      <c r="AB14" s="13">
        <f t="shared" si="4"/>
        <v>-3.3655119999999998</v>
      </c>
      <c r="AC14" s="6">
        <f t="shared" si="5"/>
        <v>1</v>
      </c>
    </row>
    <row r="15" spans="1:29" ht="16.5">
      <c r="A15" s="7" t="s">
        <v>480</v>
      </c>
      <c r="B15" s="8">
        <v>-4.1596100000000007</v>
      </c>
      <c r="C15" s="8">
        <v>-4.1596100000000007</v>
      </c>
      <c r="D15" s="8">
        <v>-4.1596100000000007</v>
      </c>
      <c r="E15" s="8">
        <v>-4.1596100000000007</v>
      </c>
      <c r="F15" s="9">
        <v>-4.1596100000000007</v>
      </c>
      <c r="G15" s="8">
        <v>0</v>
      </c>
      <c r="H15" s="8">
        <v>0</v>
      </c>
      <c r="I15" s="8">
        <v>0</v>
      </c>
      <c r="J15" s="8">
        <v>0</v>
      </c>
      <c r="K15" s="9">
        <v>0</v>
      </c>
      <c r="L15" s="8">
        <v>0</v>
      </c>
      <c r="M15" s="8">
        <v>0</v>
      </c>
      <c r="N15" s="8">
        <v>0</v>
      </c>
      <c r="O15" s="8">
        <v>0</v>
      </c>
      <c r="P15" s="9">
        <v>0</v>
      </c>
      <c r="Q15" s="8">
        <v>0</v>
      </c>
      <c r="R15" s="8">
        <v>0</v>
      </c>
      <c r="S15" s="8">
        <v>0</v>
      </c>
      <c r="T15" s="8">
        <v>0</v>
      </c>
      <c r="U15" s="9">
        <v>0</v>
      </c>
      <c r="V15" s="9"/>
      <c r="W15" s="7" t="s">
        <v>480</v>
      </c>
      <c r="X15" s="13">
        <f t="shared" si="0"/>
        <v>-4.1596100000000007</v>
      </c>
      <c r="Y15" s="13">
        <f t="shared" si="1"/>
        <v>0</v>
      </c>
      <c r="Z15" s="13">
        <f t="shared" si="2"/>
        <v>0</v>
      </c>
      <c r="AA15" s="13">
        <f t="shared" si="3"/>
        <v>0</v>
      </c>
      <c r="AB15" s="13">
        <f t="shared" si="4"/>
        <v>-4.1596100000000007</v>
      </c>
      <c r="AC15" s="6">
        <f t="shared" si="5"/>
        <v>1</v>
      </c>
    </row>
    <row r="16" spans="1:29" ht="16.5">
      <c r="A16" s="7" t="s">
        <v>481</v>
      </c>
      <c r="B16" s="8">
        <v>-1.9E-2</v>
      </c>
      <c r="C16" s="8">
        <v>-1.9E-2</v>
      </c>
      <c r="D16" s="8">
        <v>-1.9E-2</v>
      </c>
      <c r="E16" s="8">
        <v>-1.9E-2</v>
      </c>
      <c r="F16" s="9">
        <v>-1.9E-2</v>
      </c>
      <c r="G16" s="8">
        <v>0</v>
      </c>
      <c r="H16" s="8">
        <v>0</v>
      </c>
      <c r="I16" s="8">
        <v>0</v>
      </c>
      <c r="J16" s="8">
        <v>0</v>
      </c>
      <c r="K16" s="9">
        <v>0</v>
      </c>
      <c r="L16" s="8">
        <v>0</v>
      </c>
      <c r="M16" s="8">
        <v>0</v>
      </c>
      <c r="N16" s="8">
        <v>0</v>
      </c>
      <c r="O16" s="8">
        <v>0</v>
      </c>
      <c r="P16" s="9">
        <v>0</v>
      </c>
      <c r="Q16" s="8">
        <v>0</v>
      </c>
      <c r="R16" s="8">
        <v>0</v>
      </c>
      <c r="S16" s="8">
        <v>0</v>
      </c>
      <c r="T16" s="8">
        <v>0</v>
      </c>
      <c r="U16" s="9">
        <v>0</v>
      </c>
      <c r="V16" s="9"/>
      <c r="W16" s="7" t="s">
        <v>481</v>
      </c>
      <c r="X16" s="13">
        <f t="shared" si="0"/>
        <v>-1.9E-2</v>
      </c>
      <c r="Y16" s="13">
        <f t="shared" si="1"/>
        <v>0</v>
      </c>
      <c r="Z16" s="13">
        <f t="shared" si="2"/>
        <v>0</v>
      </c>
      <c r="AA16" s="13">
        <f t="shared" si="3"/>
        <v>0</v>
      </c>
      <c r="AB16" s="13">
        <f t="shared" si="4"/>
        <v>-1.9E-2</v>
      </c>
      <c r="AC16" s="6">
        <f t="shared" si="5"/>
        <v>1</v>
      </c>
    </row>
    <row r="17" spans="1:29" ht="16.5">
      <c r="A17" s="7" t="s">
        <v>4</v>
      </c>
      <c r="B17" s="8">
        <v>-0.44560100000000002</v>
      </c>
      <c r="C17" s="8">
        <v>-0.44560100000000002</v>
      </c>
      <c r="D17" s="8">
        <v>-0.44560100000000002</v>
      </c>
      <c r="E17" s="8">
        <v>-0.44560100000000002</v>
      </c>
      <c r="F17" s="9">
        <v>-0.44560100000000002</v>
      </c>
      <c r="G17" s="8">
        <v>0.81985400000000008</v>
      </c>
      <c r="H17" s="8">
        <v>0.81985400000000008</v>
      </c>
      <c r="I17" s="8">
        <v>0.81985400000000008</v>
      </c>
      <c r="J17" s="8">
        <v>0.81985400000000008</v>
      </c>
      <c r="K17" s="9">
        <v>0.81985400000000008</v>
      </c>
      <c r="L17" s="8">
        <v>0</v>
      </c>
      <c r="M17" s="8">
        <v>0</v>
      </c>
      <c r="N17" s="8">
        <v>0</v>
      </c>
      <c r="O17" s="8">
        <v>0</v>
      </c>
      <c r="P17" s="9">
        <v>0</v>
      </c>
      <c r="Q17" s="8">
        <v>0</v>
      </c>
      <c r="R17" s="8">
        <v>0</v>
      </c>
      <c r="S17" s="8">
        <v>0</v>
      </c>
      <c r="T17" s="8">
        <v>0</v>
      </c>
      <c r="U17" s="9">
        <v>0</v>
      </c>
      <c r="V17" s="9"/>
      <c r="W17" s="7" t="s">
        <v>4</v>
      </c>
      <c r="X17" s="13">
        <f t="shared" si="0"/>
        <v>-0.44560100000000002</v>
      </c>
      <c r="Y17" s="13">
        <f t="shared" si="1"/>
        <v>0.81985400000000008</v>
      </c>
      <c r="Z17" s="13">
        <f t="shared" si="2"/>
        <v>0</v>
      </c>
      <c r="AA17" s="13">
        <f t="shared" si="3"/>
        <v>0</v>
      </c>
      <c r="AB17" s="13">
        <f t="shared" si="4"/>
        <v>0.37425300000000006</v>
      </c>
      <c r="AC17" s="6">
        <f t="shared" si="5"/>
        <v>-1.1906410903853808</v>
      </c>
    </row>
    <row r="18" spans="1:29" ht="16.5">
      <c r="A18" s="7" t="s">
        <v>482</v>
      </c>
      <c r="B18" s="8">
        <v>-4.7E-2</v>
      </c>
      <c r="C18" s="8">
        <v>-5.3000000000000005E-2</v>
      </c>
      <c r="D18" s="8">
        <v>-5.5000000000000007E-2</v>
      </c>
      <c r="E18" s="8">
        <v>-5.5000000000000007E-2</v>
      </c>
      <c r="F18" s="9">
        <v>-5.2238095238095236E-2</v>
      </c>
      <c r="G18" s="8">
        <v>0</v>
      </c>
      <c r="H18" s="8">
        <v>0</v>
      </c>
      <c r="I18" s="8">
        <v>0</v>
      </c>
      <c r="J18" s="8">
        <v>0</v>
      </c>
      <c r="K18" s="9">
        <v>0</v>
      </c>
      <c r="L18" s="8">
        <v>0</v>
      </c>
      <c r="M18" s="8">
        <v>0</v>
      </c>
      <c r="N18" s="8">
        <v>0</v>
      </c>
      <c r="O18" s="8">
        <v>0</v>
      </c>
      <c r="P18" s="9">
        <v>0</v>
      </c>
      <c r="Q18" s="8">
        <v>0</v>
      </c>
      <c r="R18" s="8">
        <v>0</v>
      </c>
      <c r="S18" s="8">
        <v>0</v>
      </c>
      <c r="T18" s="8">
        <v>0</v>
      </c>
      <c r="U18" s="9">
        <v>0</v>
      </c>
      <c r="V18" s="9"/>
      <c r="W18" s="7" t="s">
        <v>482</v>
      </c>
      <c r="X18" s="13">
        <f t="shared" si="0"/>
        <v>-5.5000000000000007E-2</v>
      </c>
      <c r="Y18" s="13">
        <f t="shared" si="1"/>
        <v>0</v>
      </c>
      <c r="Z18" s="13">
        <f t="shared" si="2"/>
        <v>0</v>
      </c>
      <c r="AA18" s="13">
        <f t="shared" si="3"/>
        <v>0</v>
      </c>
      <c r="AB18" s="13">
        <f t="shared" si="4"/>
        <v>-5.5000000000000007E-2</v>
      </c>
      <c r="AC18" s="6">
        <f t="shared" si="5"/>
        <v>1</v>
      </c>
    </row>
    <row r="19" spans="1:29" ht="16.5">
      <c r="A19" s="7" t="s">
        <v>483</v>
      </c>
      <c r="B19" s="8">
        <v>-48.287858913626579</v>
      </c>
      <c r="C19" s="8">
        <v>-55.815408209500653</v>
      </c>
      <c r="D19" s="8">
        <v>-59.219281483577163</v>
      </c>
      <c r="E19" s="8">
        <v>-51.915987226517018</v>
      </c>
      <c r="F19" s="9">
        <v>-53.546692289511121</v>
      </c>
      <c r="G19" s="8">
        <v>-2.1495739258362847</v>
      </c>
      <c r="H19" s="8">
        <v>-2.2368886411827855</v>
      </c>
      <c r="I19" s="8">
        <v>-2.2848174800000018</v>
      </c>
      <c r="J19" s="8">
        <v>-2.9239971200000023</v>
      </c>
      <c r="K19" s="9">
        <v>-2.3869504648062696</v>
      </c>
      <c r="L19" s="8">
        <v>20.206413333333337</v>
      </c>
      <c r="M19" s="8">
        <v>19.569953333333331</v>
      </c>
      <c r="N19" s="8">
        <v>19.039570000000005</v>
      </c>
      <c r="O19" s="8">
        <v>18.530357999999996</v>
      </c>
      <c r="P19" s="9">
        <v>19.336573666666666</v>
      </c>
      <c r="Q19" s="8">
        <v>-2.1987576825241666</v>
      </c>
      <c r="R19" s="8">
        <v>-2.4180668662321465</v>
      </c>
      <c r="S19" s="8">
        <v>-2.3963752208666569</v>
      </c>
      <c r="T19" s="8">
        <v>-1.8851215812666513</v>
      </c>
      <c r="U19" s="9">
        <v>-2.2233506874748703</v>
      </c>
      <c r="V19" s="9"/>
      <c r="W19" s="7" t="s">
        <v>483</v>
      </c>
      <c r="X19" s="13">
        <f t="shared" si="0"/>
        <v>-55.56763435504709</v>
      </c>
      <c r="Y19" s="13">
        <f t="shared" si="1"/>
        <v>-2.6044073000000019</v>
      </c>
      <c r="Z19" s="13">
        <f t="shared" si="2"/>
        <v>18.784964000000002</v>
      </c>
      <c r="AA19" s="13">
        <f t="shared" si="3"/>
        <v>-2.140748401066654</v>
      </c>
      <c r="AB19" s="13">
        <f t="shared" si="4"/>
        <v>-41.527826056113746</v>
      </c>
      <c r="AC19" s="6">
        <f t="shared" si="5"/>
        <v>1.3380819472698209</v>
      </c>
    </row>
    <row r="20" spans="1:29" ht="16.5">
      <c r="A20" s="10" t="s">
        <v>484</v>
      </c>
      <c r="B20" s="8">
        <v>-2.6169997008598136</v>
      </c>
      <c r="C20" s="8">
        <v>-2.4152235843019296</v>
      </c>
      <c r="D20" s="8">
        <v>-2.0589849060786336</v>
      </c>
      <c r="E20" s="8">
        <v>-2.0846848668357336</v>
      </c>
      <c r="F20" s="9">
        <v>-2.3093554757733505</v>
      </c>
      <c r="G20" s="8">
        <v>0.31810542701775801</v>
      </c>
      <c r="H20" s="8">
        <v>0.46964253880591977</v>
      </c>
      <c r="I20" s="8">
        <v>0.61701945756527998</v>
      </c>
      <c r="J20" s="8">
        <v>0.71815928163601606</v>
      </c>
      <c r="K20" s="9">
        <v>0.52060661676869657</v>
      </c>
      <c r="L20" s="8">
        <v>7.5322499999999987E-2</v>
      </c>
      <c r="M20" s="8">
        <v>7.5322499999999987E-2</v>
      </c>
      <c r="N20" s="8">
        <v>7.5322499999999987E-2</v>
      </c>
      <c r="O20" s="8">
        <v>7.5322499999999987E-2</v>
      </c>
      <c r="P20" s="9">
        <v>7.5322499999999987E-2</v>
      </c>
      <c r="Q20" s="8">
        <v>0.366233917507646</v>
      </c>
      <c r="R20" s="8">
        <v>0.55683292378799287</v>
      </c>
      <c r="S20" s="8">
        <v>0.60726689337274053</v>
      </c>
      <c r="T20" s="8">
        <v>0.61603765815139255</v>
      </c>
      <c r="U20" s="9">
        <v>0.52848051817173824</v>
      </c>
      <c r="V20" s="9"/>
      <c r="W20" s="10" t="s">
        <v>484</v>
      </c>
      <c r="X20" s="13">
        <f t="shared" si="0"/>
        <v>-2.0718348864571836</v>
      </c>
      <c r="Y20" s="13">
        <f t="shared" si="1"/>
        <v>0.66758936960064807</v>
      </c>
      <c r="Z20" s="13">
        <f t="shared" si="2"/>
        <v>7.5322499999999987E-2</v>
      </c>
      <c r="AA20" s="13">
        <f t="shared" si="3"/>
        <v>0.6116522757620666</v>
      </c>
      <c r="AB20" s="13">
        <f t="shared" si="4"/>
        <v>-0.71727074109446898</v>
      </c>
      <c r="AC20" s="6">
        <f t="shared" si="5"/>
        <v>2.8884977007368411</v>
      </c>
    </row>
    <row r="21" spans="1:29" ht="16.5">
      <c r="A21" s="7" t="s">
        <v>6</v>
      </c>
      <c r="B21" s="8">
        <v>-11.395402200000001</v>
      </c>
      <c r="C21" s="8">
        <v>-14.071276399999999</v>
      </c>
      <c r="D21" s="8">
        <v>-12.918803199999999</v>
      </c>
      <c r="E21" s="8">
        <v>-10.935231</v>
      </c>
      <c r="F21" s="9">
        <v>-12.285665057142856</v>
      </c>
      <c r="G21" s="8">
        <v>1.2668560000000002</v>
      </c>
      <c r="H21" s="8">
        <v>2.5311219999999999</v>
      </c>
      <c r="I21" s="8">
        <v>3.7992052000000003</v>
      </c>
      <c r="J21" s="8">
        <v>3.0520795999999999</v>
      </c>
      <c r="K21" s="9">
        <v>2.5958652380952381</v>
      </c>
      <c r="L21" s="8">
        <v>0</v>
      </c>
      <c r="M21" s="8">
        <v>0</v>
      </c>
      <c r="N21" s="8">
        <v>0</v>
      </c>
      <c r="O21" s="8">
        <v>0</v>
      </c>
      <c r="P21" s="9">
        <v>0</v>
      </c>
      <c r="Q21" s="8">
        <v>0.72994959999999964</v>
      </c>
      <c r="R21" s="8">
        <v>1.5717048</v>
      </c>
      <c r="S21" s="8">
        <v>1.7565034000000004</v>
      </c>
      <c r="T21" s="8">
        <v>1.3102890000000009</v>
      </c>
      <c r="U21" s="9">
        <v>1.312961123809524</v>
      </c>
      <c r="V21" s="9"/>
      <c r="W21" s="7" t="s">
        <v>6</v>
      </c>
      <c r="X21" s="13">
        <f t="shared" si="0"/>
        <v>-11.9270171</v>
      </c>
      <c r="Y21" s="13">
        <f t="shared" si="1"/>
        <v>3.4256424000000001</v>
      </c>
      <c r="Z21" s="13">
        <f t="shared" si="2"/>
        <v>0</v>
      </c>
      <c r="AA21" s="13">
        <f t="shared" si="3"/>
        <v>1.5333962000000008</v>
      </c>
      <c r="AB21" s="13">
        <f t="shared" si="4"/>
        <v>-6.9679784999999992</v>
      </c>
      <c r="AC21" s="6">
        <f t="shared" si="5"/>
        <v>1.7116897102940261</v>
      </c>
    </row>
    <row r="22" spans="1:29" ht="16.5">
      <c r="A22" s="7" t="s">
        <v>485</v>
      </c>
      <c r="B22" s="8">
        <v>-29.487199999999994</v>
      </c>
      <c r="C22" s="8">
        <v>-26.400799999999997</v>
      </c>
      <c r="D22" s="8">
        <v>-23.136400000000002</v>
      </c>
      <c r="E22" s="8">
        <v>-22.241</v>
      </c>
      <c r="F22" s="9">
        <v>-25.514961904761908</v>
      </c>
      <c r="G22" s="8">
        <v>19.517090000000003</v>
      </c>
      <c r="H22" s="8">
        <v>18.702591999999999</v>
      </c>
      <c r="I22" s="8">
        <v>14.391317999999998</v>
      </c>
      <c r="J22" s="8">
        <v>13.72908</v>
      </c>
      <c r="K22" s="9">
        <v>16.724642380952382</v>
      </c>
      <c r="L22" s="8">
        <v>0</v>
      </c>
      <c r="M22" s="8">
        <v>0</v>
      </c>
      <c r="N22" s="8">
        <v>0</v>
      </c>
      <c r="O22" s="8">
        <v>0</v>
      </c>
      <c r="P22" s="9">
        <v>0</v>
      </c>
      <c r="Q22" s="8">
        <v>8.2783999999999995</v>
      </c>
      <c r="R22" s="8">
        <v>6.8323300000000007</v>
      </c>
      <c r="S22" s="8">
        <v>4.8405319999999987</v>
      </c>
      <c r="T22" s="8">
        <v>4.552109999999999</v>
      </c>
      <c r="U22" s="9">
        <v>6.2283457142857133</v>
      </c>
      <c r="V22" s="9"/>
      <c r="W22" s="7" t="s">
        <v>485</v>
      </c>
      <c r="X22" s="13">
        <f t="shared" si="0"/>
        <v>-22.688700000000001</v>
      </c>
      <c r="Y22" s="13">
        <f t="shared" si="1"/>
        <v>14.060198999999999</v>
      </c>
      <c r="Z22" s="13">
        <f t="shared" si="2"/>
        <v>0</v>
      </c>
      <c r="AA22" s="13">
        <f t="shared" si="3"/>
        <v>4.6963209999999993</v>
      </c>
      <c r="AB22" s="13">
        <f t="shared" si="4"/>
        <v>-3.9321800000000025</v>
      </c>
      <c r="AC22" s="6">
        <f t="shared" si="5"/>
        <v>5.7700054422737477</v>
      </c>
    </row>
    <row r="23" spans="1:29" ht="16.5">
      <c r="A23" s="7" t="s">
        <v>486</v>
      </c>
      <c r="B23" s="8">
        <v>-8.1082017999999998</v>
      </c>
      <c r="C23" s="8">
        <v>-7.768220799999999</v>
      </c>
      <c r="D23" s="8">
        <v>-7.9440537999999989</v>
      </c>
      <c r="E23" s="8">
        <v>-8.1811880000000006</v>
      </c>
      <c r="F23" s="9">
        <v>-8.0055487523809514</v>
      </c>
      <c r="G23" s="8">
        <v>0.11025720000000001</v>
      </c>
      <c r="H23" s="8">
        <v>0.12868260000000001</v>
      </c>
      <c r="I23" s="8">
        <v>0.198324</v>
      </c>
      <c r="J23" s="8">
        <v>0.20358199999999999</v>
      </c>
      <c r="K23" s="9">
        <v>0.1578326761904762</v>
      </c>
      <c r="L23" s="8">
        <v>0</v>
      </c>
      <c r="M23" s="8">
        <v>0</v>
      </c>
      <c r="N23" s="8">
        <v>0</v>
      </c>
      <c r="O23" s="8">
        <v>0</v>
      </c>
      <c r="P23" s="9">
        <v>0</v>
      </c>
      <c r="Q23" s="8">
        <v>5.662137425588298E-16</v>
      </c>
      <c r="R23" s="8">
        <v>-4.4408920985006264E-17</v>
      </c>
      <c r="S23" s="8">
        <v>-3.2196467714129539E-16</v>
      </c>
      <c r="T23" s="8">
        <v>8.3266726846886741E-16</v>
      </c>
      <c r="U23" s="9">
        <v>2.7279765747932415E-16</v>
      </c>
      <c r="V23" s="9"/>
      <c r="W23" s="7" t="s">
        <v>486</v>
      </c>
      <c r="X23" s="13">
        <f t="shared" si="0"/>
        <v>-8.0626208999999989</v>
      </c>
      <c r="Y23" s="13">
        <f t="shared" si="1"/>
        <v>0.20095299999999999</v>
      </c>
      <c r="Z23" s="13">
        <f t="shared" si="2"/>
        <v>0</v>
      </c>
      <c r="AA23" s="13">
        <f t="shared" si="3"/>
        <v>2.5535129566378598E-16</v>
      </c>
      <c r="AB23" s="13">
        <f t="shared" si="4"/>
        <v>-7.8616678999999987</v>
      </c>
      <c r="AC23" s="6">
        <f t="shared" si="5"/>
        <v>1.0255611153455109</v>
      </c>
    </row>
    <row r="24" spans="1:29" ht="16.5">
      <c r="A24" s="7" t="s">
        <v>487</v>
      </c>
      <c r="B24" s="8">
        <v>24.279</v>
      </c>
      <c r="C24" s="8">
        <v>14.1584</v>
      </c>
      <c r="D24" s="8">
        <v>9.8209999999999997</v>
      </c>
      <c r="E24" s="8">
        <v>9.8209999999999997</v>
      </c>
      <c r="F24" s="9">
        <v>14.984571428571432</v>
      </c>
      <c r="G24" s="8">
        <v>15.991</v>
      </c>
      <c r="H24" s="8">
        <v>25.787799999999997</v>
      </c>
      <c r="I24" s="8">
        <v>28.237000000000002</v>
      </c>
      <c r="J24" s="8">
        <v>28.237000000000002</v>
      </c>
      <c r="K24" s="9">
        <v>24.155000000000001</v>
      </c>
      <c r="L24" s="8">
        <v>0</v>
      </c>
      <c r="M24" s="8">
        <v>0</v>
      </c>
      <c r="N24" s="8">
        <v>0</v>
      </c>
      <c r="O24" s="8">
        <v>0</v>
      </c>
      <c r="P24" s="9">
        <v>0</v>
      </c>
      <c r="Q24" s="8">
        <v>0.43000000000000327</v>
      </c>
      <c r="R24" s="8">
        <v>-1.4515999999999949</v>
      </c>
      <c r="S24" s="8">
        <v>-1.9219999999999935</v>
      </c>
      <c r="T24" s="8">
        <v>-1.9219999999999935</v>
      </c>
      <c r="U24" s="9">
        <v>-1.1379999999999948</v>
      </c>
      <c r="V24" s="9"/>
      <c r="W24" s="7" t="s">
        <v>487</v>
      </c>
      <c r="X24" s="13">
        <f t="shared" si="0"/>
        <v>9.8209999999999997</v>
      </c>
      <c r="Y24" s="13">
        <f t="shared" si="1"/>
        <v>28.237000000000002</v>
      </c>
      <c r="Z24" s="13">
        <f t="shared" si="2"/>
        <v>0</v>
      </c>
      <c r="AA24" s="13">
        <f t="shared" si="3"/>
        <v>-1.9219999999999935</v>
      </c>
      <c r="AB24" s="13">
        <f t="shared" si="4"/>
        <v>36.13600000000001</v>
      </c>
      <c r="AC24" s="6">
        <f t="shared" si="5"/>
        <v>0.27177883551029436</v>
      </c>
    </row>
    <row r="25" spans="1:29" ht="33">
      <c r="A25" s="7" t="s">
        <v>488</v>
      </c>
      <c r="B25" s="8">
        <v>-6.2915103636363643</v>
      </c>
      <c r="C25" s="8">
        <v>-7.1637140000000006</v>
      </c>
      <c r="D25" s="8">
        <v>-6.4772679999999996</v>
      </c>
      <c r="E25" s="8">
        <v>-6.3979999999999997</v>
      </c>
      <c r="F25" s="9">
        <v>-6.5687605800865807</v>
      </c>
      <c r="G25" s="8">
        <v>0</v>
      </c>
      <c r="H25" s="8">
        <v>0</v>
      </c>
      <c r="I25" s="8">
        <v>0</v>
      </c>
      <c r="J25" s="8">
        <v>0</v>
      </c>
      <c r="K25" s="9">
        <v>0</v>
      </c>
      <c r="L25" s="8">
        <v>0</v>
      </c>
      <c r="M25" s="8">
        <v>0</v>
      </c>
      <c r="N25" s="8">
        <v>0</v>
      </c>
      <c r="O25" s="8">
        <v>0</v>
      </c>
      <c r="P25" s="9">
        <v>0</v>
      </c>
      <c r="Q25" s="8">
        <v>0</v>
      </c>
      <c r="R25" s="8">
        <v>0</v>
      </c>
      <c r="S25" s="8">
        <v>0</v>
      </c>
      <c r="T25" s="8">
        <v>0</v>
      </c>
      <c r="U25" s="9">
        <v>0</v>
      </c>
      <c r="V25" s="9"/>
      <c r="W25" s="7" t="s">
        <v>488</v>
      </c>
      <c r="X25" s="13">
        <f t="shared" si="0"/>
        <v>-6.4376339999999992</v>
      </c>
      <c r="Y25" s="13">
        <f t="shared" si="1"/>
        <v>0</v>
      </c>
      <c r="Z25" s="13">
        <f t="shared" si="2"/>
        <v>0</v>
      </c>
      <c r="AA25" s="13">
        <f t="shared" si="3"/>
        <v>0</v>
      </c>
      <c r="AB25" s="13">
        <f t="shared" si="4"/>
        <v>-6.4376339999999992</v>
      </c>
      <c r="AC25" s="6">
        <f t="shared" si="5"/>
        <v>1</v>
      </c>
    </row>
    <row r="26" spans="1:29" ht="16.5">
      <c r="A26" s="7" t="s">
        <v>489</v>
      </c>
      <c r="B26" s="8">
        <v>-18.018999999999998</v>
      </c>
      <c r="C26" s="8">
        <v>-18.018999999999998</v>
      </c>
      <c r="D26" s="8">
        <v>-18.018999999999998</v>
      </c>
      <c r="E26" s="8">
        <v>-18.018999999999998</v>
      </c>
      <c r="F26" s="9">
        <v>-18.018999999999998</v>
      </c>
      <c r="G26" s="8">
        <v>15.198000000000002</v>
      </c>
      <c r="H26" s="8">
        <v>15.198000000000002</v>
      </c>
      <c r="I26" s="8">
        <v>15.198000000000002</v>
      </c>
      <c r="J26" s="8">
        <v>15.198000000000002</v>
      </c>
      <c r="K26" s="9">
        <v>15.198</v>
      </c>
      <c r="L26" s="8">
        <v>0</v>
      </c>
      <c r="M26" s="8">
        <v>0</v>
      </c>
      <c r="N26" s="8">
        <v>0</v>
      </c>
      <c r="O26" s="8">
        <v>0</v>
      </c>
      <c r="P26" s="9">
        <v>0</v>
      </c>
      <c r="Q26" s="8">
        <v>-1.7763568394002505E-15</v>
      </c>
      <c r="R26" s="8">
        <v>-1.7763568394002505E-15</v>
      </c>
      <c r="S26" s="8">
        <v>-1.7763568394002505E-15</v>
      </c>
      <c r="T26" s="8">
        <v>-1.7763568394002505E-15</v>
      </c>
      <c r="U26" s="9">
        <v>-1.7763568394002505E-15</v>
      </c>
      <c r="V26" s="9"/>
      <c r="W26" s="7" t="s">
        <v>489</v>
      </c>
      <c r="X26" s="13">
        <f t="shared" si="0"/>
        <v>-18.018999999999998</v>
      </c>
      <c r="Y26" s="13">
        <f t="shared" si="1"/>
        <v>15.198000000000002</v>
      </c>
      <c r="Z26" s="13">
        <f t="shared" si="2"/>
        <v>0</v>
      </c>
      <c r="AA26" s="13">
        <f t="shared" si="3"/>
        <v>-1.7763568394002505E-15</v>
      </c>
      <c r="AB26" s="13">
        <f t="shared" si="4"/>
        <v>-2.820999999999998</v>
      </c>
      <c r="AC26" s="6">
        <f t="shared" si="5"/>
        <v>6.387451258419004</v>
      </c>
    </row>
    <row r="27" spans="1:29" ht="16.5">
      <c r="A27" s="7" t="s">
        <v>490</v>
      </c>
      <c r="B27" s="8">
        <v>-236.24359999999996</v>
      </c>
      <c r="C27" s="8">
        <v>-396.678</v>
      </c>
      <c r="D27" s="8">
        <v>-397.27439999999996</v>
      </c>
      <c r="E27" s="8">
        <v>-400.30799999999999</v>
      </c>
      <c r="F27" s="9">
        <v>-351.84588571428566</v>
      </c>
      <c r="G27" s="8">
        <v>1850.529</v>
      </c>
      <c r="H27" s="8">
        <v>1057.1076</v>
      </c>
      <c r="I27" s="8">
        <v>667.84519999999998</v>
      </c>
      <c r="J27" s="8">
        <v>770.19299999999998</v>
      </c>
      <c r="K27" s="9">
        <v>1122.8049047619047</v>
      </c>
      <c r="L27" s="8">
        <v>0</v>
      </c>
      <c r="M27" s="8">
        <v>0</v>
      </c>
      <c r="N27" s="8">
        <v>0</v>
      </c>
      <c r="O27" s="8">
        <v>0</v>
      </c>
      <c r="P27" s="9">
        <v>0</v>
      </c>
      <c r="Q27" s="8">
        <v>26.564800000000012</v>
      </c>
      <c r="R27" s="8">
        <v>5.8085999999999789</v>
      </c>
      <c r="S27" s="8">
        <v>1.2182000000000244</v>
      </c>
      <c r="T27" s="8">
        <v>-4.4809999999999945</v>
      </c>
      <c r="U27" s="9">
        <v>8.1960857142857186</v>
      </c>
      <c r="V27" s="9"/>
      <c r="W27" s="7" t="s">
        <v>490</v>
      </c>
      <c r="X27" s="13">
        <f t="shared" si="0"/>
        <v>-398.7912</v>
      </c>
      <c r="Y27" s="13">
        <f t="shared" si="1"/>
        <v>719.01909999999998</v>
      </c>
      <c r="Z27" s="13">
        <f t="shared" si="2"/>
        <v>0</v>
      </c>
      <c r="AA27" s="13">
        <f t="shared" si="3"/>
        <v>-1.6313999999999851</v>
      </c>
      <c r="AB27" s="13">
        <f t="shared" si="4"/>
        <v>318.59649999999999</v>
      </c>
      <c r="AC27" s="6">
        <f t="shared" si="5"/>
        <v>-1.2517124324969044</v>
      </c>
    </row>
    <row r="28" spans="1:29" ht="33">
      <c r="A28" s="7" t="s">
        <v>491</v>
      </c>
      <c r="B28" s="8">
        <v>-2.7364000000000002</v>
      </c>
      <c r="C28" s="8">
        <v>-2.7364000000000002</v>
      </c>
      <c r="D28" s="8">
        <v>-2.816932</v>
      </c>
      <c r="E28" s="8">
        <v>-2.8398000000000003</v>
      </c>
      <c r="F28" s="9">
        <v>-2.7801933333333335</v>
      </c>
      <c r="G28" s="8">
        <v>0.16019999999999998</v>
      </c>
      <c r="H28" s="8">
        <v>0.16019999999999998</v>
      </c>
      <c r="I28" s="8">
        <v>0.16019999999999998</v>
      </c>
      <c r="J28" s="8">
        <v>0.16019999999999998</v>
      </c>
      <c r="K28" s="9">
        <v>0.16019999999999998</v>
      </c>
      <c r="L28" s="8">
        <v>0</v>
      </c>
      <c r="M28" s="8">
        <v>0</v>
      </c>
      <c r="N28" s="8">
        <v>0</v>
      </c>
      <c r="O28" s="8">
        <v>0</v>
      </c>
      <c r="P28" s="9">
        <v>0</v>
      </c>
      <c r="Q28" s="8">
        <v>-3.0531133177191805E-16</v>
      </c>
      <c r="R28" s="8">
        <v>-3.0531133177191805E-16</v>
      </c>
      <c r="S28" s="8">
        <v>-1.2767564783189299E-16</v>
      </c>
      <c r="T28" s="8">
        <v>1.3877787807814457E-16</v>
      </c>
      <c r="U28" s="9">
        <v>-1.5728159515523052E-16</v>
      </c>
      <c r="V28" s="9"/>
      <c r="W28" s="7" t="s">
        <v>491</v>
      </c>
      <c r="X28" s="13">
        <f t="shared" si="0"/>
        <v>-2.8283659999999999</v>
      </c>
      <c r="Y28" s="13">
        <f t="shared" si="1"/>
        <v>0.16019999999999998</v>
      </c>
      <c r="Z28" s="13">
        <f t="shared" si="2"/>
        <v>0</v>
      </c>
      <c r="AA28" s="13">
        <f t="shared" si="3"/>
        <v>5.5511151231257876E-18</v>
      </c>
      <c r="AB28" s="13">
        <f t="shared" si="4"/>
        <v>-2.6681659999999998</v>
      </c>
      <c r="AC28" s="6">
        <f t="shared" si="5"/>
        <v>1.0600412418117913</v>
      </c>
    </row>
    <row r="29" spans="1:29" ht="16.5">
      <c r="A29" s="10" t="s">
        <v>492</v>
      </c>
      <c r="B29" s="8">
        <v>-14.033474033065911</v>
      </c>
      <c r="C29" s="8">
        <v>-11.960838298357148</v>
      </c>
      <c r="D29" s="8">
        <v>-8.440852250250316</v>
      </c>
      <c r="E29" s="8">
        <v>-10.034118392101467</v>
      </c>
      <c r="F29" s="9">
        <v>-11.256185185806672</v>
      </c>
      <c r="G29" s="8">
        <v>2.8965224913353044E-2</v>
      </c>
      <c r="H29" s="8">
        <v>0.10574523804051539</v>
      </c>
      <c r="I29" s="8">
        <v>0.11373259630923657</v>
      </c>
      <c r="J29" s="8">
        <v>0.15605005663026211</v>
      </c>
      <c r="K29" s="9">
        <v>9.7687181160961353E-2</v>
      </c>
      <c r="L29" s="8">
        <v>8.0627301700000001E-2</v>
      </c>
      <c r="M29" s="8">
        <v>8.0627301700000001E-2</v>
      </c>
      <c r="N29" s="8">
        <v>8.0627301700000001E-2</v>
      </c>
      <c r="O29" s="8">
        <v>8.0627301700000001E-2</v>
      </c>
      <c r="P29" s="9">
        <v>8.0627301700000001E-2</v>
      </c>
      <c r="Q29" s="8">
        <v>-2.0547808233927376</v>
      </c>
      <c r="R29" s="8">
        <v>-1.6757388733865093</v>
      </c>
      <c r="S29" s="8">
        <v>-0.29938551209532399</v>
      </c>
      <c r="T29" s="8">
        <v>-0.35792744058022735</v>
      </c>
      <c r="U29" s="9">
        <v>-1.1425687652698442</v>
      </c>
      <c r="V29" s="9"/>
      <c r="W29" s="10" t="s">
        <v>492</v>
      </c>
      <c r="X29" s="13">
        <f t="shared" si="0"/>
        <v>-9.2374853211758925</v>
      </c>
      <c r="Y29" s="13">
        <f t="shared" si="1"/>
        <v>0.13489132646974933</v>
      </c>
      <c r="Z29" s="13">
        <f t="shared" si="2"/>
        <v>8.0627301700000001E-2</v>
      </c>
      <c r="AA29" s="13">
        <f t="shared" si="3"/>
        <v>-0.32865647633777567</v>
      </c>
      <c r="AB29" s="13">
        <f t="shared" si="4"/>
        <v>-9.350623169343919</v>
      </c>
      <c r="AC29" s="6">
        <f t="shared" si="5"/>
        <v>0.98790050180409905</v>
      </c>
    </row>
    <row r="30" spans="1:29" ht="16.5">
      <c r="A30" s="7" t="s">
        <v>8</v>
      </c>
      <c r="B30" s="8">
        <v>25.428999999999998</v>
      </c>
      <c r="C30" s="8">
        <v>26.716999999999995</v>
      </c>
      <c r="D30" s="8">
        <v>30.589800000000004</v>
      </c>
      <c r="E30" s="8">
        <v>35.808999999999997</v>
      </c>
      <c r="F30" s="9">
        <v>29.435857142857145</v>
      </c>
      <c r="G30" s="8">
        <v>8.327</v>
      </c>
      <c r="H30" s="8">
        <v>8.3974000000000011</v>
      </c>
      <c r="I30" s="8">
        <v>8.5204000000000004</v>
      </c>
      <c r="J30" s="8">
        <v>8.3170000000000002</v>
      </c>
      <c r="K30" s="9">
        <v>8.3874285714285719</v>
      </c>
      <c r="L30" s="8">
        <v>0</v>
      </c>
      <c r="M30" s="8">
        <v>0</v>
      </c>
      <c r="N30" s="8">
        <v>0</v>
      </c>
      <c r="O30" s="8">
        <v>0</v>
      </c>
      <c r="P30" s="9">
        <v>0</v>
      </c>
      <c r="Q30" s="8">
        <v>1.7763568394002505E-15</v>
      </c>
      <c r="R30" s="8">
        <v>1.0658141036401502E-15</v>
      </c>
      <c r="S30" s="8">
        <v>1.0658141036401502E-15</v>
      </c>
      <c r="T30" s="8">
        <v>0</v>
      </c>
      <c r="U30" s="9">
        <v>1.0150610510858574E-15</v>
      </c>
      <c r="V30" s="9"/>
      <c r="W30" s="7" t="s">
        <v>8</v>
      </c>
      <c r="X30" s="13">
        <f t="shared" si="0"/>
        <v>33.199399999999997</v>
      </c>
      <c r="Y30" s="13">
        <f t="shared" si="1"/>
        <v>8.4187000000000012</v>
      </c>
      <c r="Z30" s="13">
        <f t="shared" si="2"/>
        <v>0</v>
      </c>
      <c r="AA30" s="13">
        <f t="shared" si="3"/>
        <v>5.3290705182007512E-16</v>
      </c>
      <c r="AB30" s="13">
        <f t="shared" si="4"/>
        <v>41.618099999999998</v>
      </c>
      <c r="AC30" s="6">
        <f t="shared" si="5"/>
        <v>0.79771541709016025</v>
      </c>
    </row>
    <row r="31" spans="1:29" ht="16.5">
      <c r="A31" s="7" t="s">
        <v>10</v>
      </c>
      <c r="B31" s="8">
        <v>-3.9060000000000001</v>
      </c>
      <c r="C31" s="8">
        <v>-2.1091000000000002</v>
      </c>
      <c r="D31" s="8">
        <v>-1.0226</v>
      </c>
      <c r="E31" s="8">
        <v>-0.88700000000000012</v>
      </c>
      <c r="F31" s="9">
        <v>-2.0728333333333331</v>
      </c>
      <c r="G31" s="8">
        <v>0</v>
      </c>
      <c r="H31" s="8">
        <v>0</v>
      </c>
      <c r="I31" s="8">
        <v>0</v>
      </c>
      <c r="J31" s="8">
        <v>0</v>
      </c>
      <c r="K31" s="9">
        <v>0</v>
      </c>
      <c r="L31" s="8">
        <v>0</v>
      </c>
      <c r="M31" s="8">
        <v>0</v>
      </c>
      <c r="N31" s="8">
        <v>0</v>
      </c>
      <c r="O31" s="8">
        <v>0</v>
      </c>
      <c r="P31" s="9">
        <v>0</v>
      </c>
      <c r="Q31" s="8">
        <v>0</v>
      </c>
      <c r="R31" s="8">
        <v>0</v>
      </c>
      <c r="S31" s="8">
        <v>0</v>
      </c>
      <c r="T31" s="8">
        <v>0</v>
      </c>
      <c r="U31" s="9">
        <v>0</v>
      </c>
      <c r="V31" s="9"/>
      <c r="W31" s="7" t="s">
        <v>10</v>
      </c>
      <c r="X31" s="13">
        <f t="shared" si="0"/>
        <v>-0.95480000000000009</v>
      </c>
      <c r="Y31" s="13">
        <f t="shared" si="1"/>
        <v>0</v>
      </c>
      <c r="Z31" s="13">
        <f t="shared" si="2"/>
        <v>0</v>
      </c>
      <c r="AA31" s="13">
        <f t="shared" si="3"/>
        <v>0</v>
      </c>
      <c r="AB31" s="13">
        <f t="shared" si="4"/>
        <v>-0.95480000000000009</v>
      </c>
      <c r="AC31" s="6">
        <f t="shared" si="5"/>
        <v>1</v>
      </c>
    </row>
    <row r="32" spans="1:29" ht="16.5">
      <c r="A32" s="7" t="s">
        <v>16</v>
      </c>
      <c r="B32" s="8">
        <v>-0.2354</v>
      </c>
      <c r="C32" s="8">
        <v>-0.23599999999999999</v>
      </c>
      <c r="D32" s="8">
        <v>-0.23599999999999999</v>
      </c>
      <c r="E32" s="8">
        <v>-0.23599999999999999</v>
      </c>
      <c r="F32" s="9">
        <v>-0.23582857142857139</v>
      </c>
      <c r="G32" s="8">
        <v>0</v>
      </c>
      <c r="H32" s="8">
        <v>0</v>
      </c>
      <c r="I32" s="8">
        <v>0</v>
      </c>
      <c r="J32" s="8">
        <v>0</v>
      </c>
      <c r="K32" s="9">
        <v>0</v>
      </c>
      <c r="L32" s="8">
        <v>0</v>
      </c>
      <c r="M32" s="8">
        <v>0</v>
      </c>
      <c r="N32" s="8">
        <v>0</v>
      </c>
      <c r="O32" s="8">
        <v>0</v>
      </c>
      <c r="P32" s="9">
        <v>0</v>
      </c>
      <c r="Q32" s="8">
        <v>0</v>
      </c>
      <c r="R32" s="8">
        <v>0</v>
      </c>
      <c r="S32" s="8">
        <v>0</v>
      </c>
      <c r="T32" s="8">
        <v>0</v>
      </c>
      <c r="U32" s="9">
        <v>0</v>
      </c>
      <c r="V32" s="9"/>
      <c r="W32" s="7" t="s">
        <v>16</v>
      </c>
      <c r="X32" s="13">
        <f t="shared" si="0"/>
        <v>-0.23599999999999999</v>
      </c>
      <c r="Y32" s="13">
        <f t="shared" si="1"/>
        <v>0</v>
      </c>
      <c r="Z32" s="13">
        <f t="shared" si="2"/>
        <v>0</v>
      </c>
      <c r="AA32" s="13">
        <f t="shared" si="3"/>
        <v>0</v>
      </c>
      <c r="AB32" s="13">
        <f t="shared" si="4"/>
        <v>-0.23599999999999999</v>
      </c>
      <c r="AC32" s="6">
        <f t="shared" si="5"/>
        <v>1</v>
      </c>
    </row>
    <row r="33" spans="1:29" ht="16.5">
      <c r="A33" s="7" t="s">
        <v>12</v>
      </c>
      <c r="B33" s="8">
        <v>-0.35023100000000001</v>
      </c>
      <c r="C33" s="8">
        <v>-0.35023100000000001</v>
      </c>
      <c r="D33" s="8">
        <v>-0.35184460000000006</v>
      </c>
      <c r="E33" s="8">
        <v>-0.13731300000000002</v>
      </c>
      <c r="F33" s="9">
        <v>-0.29992042857142859</v>
      </c>
      <c r="G33" s="8">
        <v>71.840311</v>
      </c>
      <c r="H33" s="8">
        <v>71.840311</v>
      </c>
      <c r="I33" s="8">
        <v>65.831527399999999</v>
      </c>
      <c r="J33" s="8">
        <v>40.531030000000001</v>
      </c>
      <c r="K33" s="9">
        <v>62.955057523809522</v>
      </c>
      <c r="L33" s="8">
        <v>0</v>
      </c>
      <c r="M33" s="8">
        <v>0</v>
      </c>
      <c r="N33" s="8">
        <v>0</v>
      </c>
      <c r="O33" s="8">
        <v>0</v>
      </c>
      <c r="P33" s="9">
        <v>0</v>
      </c>
      <c r="Q33" s="8">
        <v>0</v>
      </c>
      <c r="R33" s="8">
        <v>0</v>
      </c>
      <c r="S33" s="8">
        <v>0</v>
      </c>
      <c r="T33" s="8">
        <v>-7.1054273576010019E-15</v>
      </c>
      <c r="U33" s="9">
        <v>-1.6917684184764289E-15</v>
      </c>
      <c r="V33" s="9"/>
      <c r="W33" s="7" t="s">
        <v>12</v>
      </c>
      <c r="X33" s="13">
        <f t="shared" si="0"/>
        <v>-0.24457880000000004</v>
      </c>
      <c r="Y33" s="13">
        <f t="shared" si="1"/>
        <v>53.1812787</v>
      </c>
      <c r="Z33" s="13">
        <f t="shared" si="2"/>
        <v>0</v>
      </c>
      <c r="AA33" s="13">
        <f t="shared" si="3"/>
        <v>-3.5527136788005009E-15</v>
      </c>
      <c r="AB33" s="13">
        <f t="shared" si="4"/>
        <v>52.936699899999994</v>
      </c>
      <c r="AC33" s="6">
        <f t="shared" si="5"/>
        <v>-4.6202124511354374E-3</v>
      </c>
    </row>
    <row r="34" spans="1:29" ht="16.5">
      <c r="A34" s="7" t="s">
        <v>14</v>
      </c>
      <c r="B34" s="8">
        <v>-107.672</v>
      </c>
      <c r="C34" s="8">
        <v>-107.672</v>
      </c>
      <c r="D34" s="8">
        <v>-107.672</v>
      </c>
      <c r="E34" s="8">
        <v>-107.672</v>
      </c>
      <c r="F34" s="9">
        <v>-107.672</v>
      </c>
      <c r="G34" s="8">
        <v>21.234000000000002</v>
      </c>
      <c r="H34" s="8">
        <v>21.234000000000002</v>
      </c>
      <c r="I34" s="8">
        <v>21.234000000000002</v>
      </c>
      <c r="J34" s="8">
        <v>21.234000000000002</v>
      </c>
      <c r="K34" s="9">
        <v>21.234000000000002</v>
      </c>
      <c r="L34" s="8">
        <v>0</v>
      </c>
      <c r="M34" s="8">
        <v>0</v>
      </c>
      <c r="N34" s="8">
        <v>0</v>
      </c>
      <c r="O34" s="8">
        <v>0</v>
      </c>
      <c r="P34" s="9">
        <v>0</v>
      </c>
      <c r="Q34" s="8">
        <v>9.8359999999999914</v>
      </c>
      <c r="R34" s="8">
        <v>9.8359999999999914</v>
      </c>
      <c r="S34" s="8">
        <v>9.8359999999999914</v>
      </c>
      <c r="T34" s="8">
        <v>9.8359999999999914</v>
      </c>
      <c r="U34" s="9">
        <v>9.8359999999999914</v>
      </c>
      <c r="V34" s="9"/>
      <c r="W34" s="7" t="s">
        <v>14</v>
      </c>
      <c r="X34" s="13">
        <f t="shared" si="0"/>
        <v>-107.672</v>
      </c>
      <c r="Y34" s="13">
        <f t="shared" si="1"/>
        <v>21.234000000000002</v>
      </c>
      <c r="Z34" s="13">
        <f t="shared" si="2"/>
        <v>0</v>
      </c>
      <c r="AA34" s="13">
        <f t="shared" si="3"/>
        <v>9.8359999999999914</v>
      </c>
      <c r="AB34" s="13">
        <f t="shared" si="4"/>
        <v>-76.602000000000004</v>
      </c>
      <c r="AC34" s="6">
        <f t="shared" si="5"/>
        <v>1.4056029868671835</v>
      </c>
    </row>
    <row r="35" spans="1:29" ht="16.5">
      <c r="A35" s="7" t="s">
        <v>3</v>
      </c>
      <c r="B35" s="8">
        <v>-20.053782167942764</v>
      </c>
      <c r="C35" s="8">
        <v>-6.6824364205621922</v>
      </c>
      <c r="D35" s="8">
        <v>-2.2467429867726749</v>
      </c>
      <c r="E35" s="8">
        <v>-1.5347530925980883</v>
      </c>
      <c r="F35" s="9">
        <v>-8.2210645479676856</v>
      </c>
      <c r="G35" s="8">
        <v>7.4969642010702895</v>
      </c>
      <c r="H35" s="8">
        <v>7.1282962437545905</v>
      </c>
      <c r="I35" s="8">
        <v>6.9632954925241535</v>
      </c>
      <c r="J35" s="8">
        <v>7.3275029136521308</v>
      </c>
      <c r="K35" s="9">
        <v>7.2417742121941</v>
      </c>
      <c r="L35" s="8">
        <v>0.29612293326</v>
      </c>
      <c r="M35" s="8">
        <v>0.29612293326</v>
      </c>
      <c r="N35" s="8">
        <v>0.29612293326</v>
      </c>
      <c r="O35" s="8">
        <v>0.29612293326</v>
      </c>
      <c r="P35" s="9">
        <v>0.29612293326</v>
      </c>
      <c r="Q35" s="8">
        <v>-11.649262692108294</v>
      </c>
      <c r="R35" s="8">
        <v>-26.598295277054614</v>
      </c>
      <c r="S35" s="8">
        <v>-25.01397276704617</v>
      </c>
      <c r="T35" s="8">
        <v>-18.859460370760139</v>
      </c>
      <c r="U35" s="9">
        <v>-20.107343725093067</v>
      </c>
      <c r="V35" s="9"/>
      <c r="W35" s="7" t="s">
        <v>3</v>
      </c>
      <c r="X35" s="13">
        <f t="shared" si="0"/>
        <v>-1.8907480396853815</v>
      </c>
      <c r="Y35" s="13">
        <f t="shared" si="1"/>
        <v>7.1453992030881421</v>
      </c>
      <c r="Z35" s="13">
        <f t="shared" si="2"/>
        <v>0.29612293326</v>
      </c>
      <c r="AA35" s="13">
        <f t="shared" si="3"/>
        <v>-21.936716568903154</v>
      </c>
      <c r="AB35" s="13">
        <f t="shared" si="4"/>
        <v>-16.385942472240394</v>
      </c>
      <c r="AC35" s="6">
        <f t="shared" si="5"/>
        <v>0.11538842168453348</v>
      </c>
    </row>
    <row r="36" spans="1:29" ht="33">
      <c r="A36" s="7" t="s">
        <v>493</v>
      </c>
      <c r="B36" s="8">
        <v>-333</v>
      </c>
      <c r="C36" s="8">
        <v>-333</v>
      </c>
      <c r="D36" s="8">
        <v>-333</v>
      </c>
      <c r="E36" s="8">
        <v>-333</v>
      </c>
      <c r="F36" s="9">
        <v>-333</v>
      </c>
      <c r="G36" s="8">
        <v>104.029</v>
      </c>
      <c r="H36" s="8">
        <v>104.029</v>
      </c>
      <c r="I36" s="8">
        <v>104.029</v>
      </c>
      <c r="J36" s="8">
        <v>104.029</v>
      </c>
      <c r="K36" s="9">
        <v>104.029</v>
      </c>
      <c r="L36" s="8">
        <v>0</v>
      </c>
      <c r="M36" s="8">
        <v>0</v>
      </c>
      <c r="N36" s="8">
        <v>0</v>
      </c>
      <c r="O36" s="8">
        <v>0</v>
      </c>
      <c r="P36" s="9">
        <v>0</v>
      </c>
      <c r="Q36" s="8" t="s">
        <v>494</v>
      </c>
      <c r="R36" s="8" t="s">
        <v>494</v>
      </c>
      <c r="S36" s="8" t="s">
        <v>494</v>
      </c>
      <c r="T36" s="8" t="s">
        <v>494</v>
      </c>
      <c r="U36" s="9" t="s">
        <v>494</v>
      </c>
      <c r="V36" s="9"/>
      <c r="W36" s="7" t="s">
        <v>493</v>
      </c>
      <c r="X36" s="13">
        <f t="shared" si="0"/>
        <v>-333</v>
      </c>
      <c r="Y36" s="13">
        <f t="shared" si="1"/>
        <v>104.029</v>
      </c>
      <c r="Z36" s="13">
        <f t="shared" si="2"/>
        <v>0</v>
      </c>
      <c r="AA36" s="13" t="e">
        <f t="shared" si="3"/>
        <v>#DIV/0!</v>
      </c>
      <c r="AB36" s="13" t="e">
        <f t="shared" si="4"/>
        <v>#DIV/0!</v>
      </c>
      <c r="AC36" s="6" t="e">
        <f t="shared" si="5"/>
        <v>#DIV/0!</v>
      </c>
    </row>
    <row r="37" spans="1:29" ht="16.5">
      <c r="A37" s="7" t="s">
        <v>17</v>
      </c>
      <c r="B37" s="8">
        <v>-4.1151999999999997</v>
      </c>
      <c r="C37" s="8">
        <v>-5.1440000000000001</v>
      </c>
      <c r="D37" s="8">
        <v>-3.4553750000000001</v>
      </c>
      <c r="E37" s="8">
        <v>-0.98252500000000009</v>
      </c>
      <c r="F37" s="9">
        <v>-3.4571761904761908</v>
      </c>
      <c r="G37" s="8">
        <v>0</v>
      </c>
      <c r="H37" s="8">
        <v>0</v>
      </c>
      <c r="I37" s="8">
        <v>0</v>
      </c>
      <c r="J37" s="8">
        <v>0</v>
      </c>
      <c r="K37" s="9">
        <v>0</v>
      </c>
      <c r="L37" s="8">
        <v>0</v>
      </c>
      <c r="M37" s="8">
        <v>0</v>
      </c>
      <c r="N37" s="8">
        <v>0</v>
      </c>
      <c r="O37" s="8">
        <v>0</v>
      </c>
      <c r="P37" s="9">
        <v>0</v>
      </c>
      <c r="Q37" s="8">
        <v>-1.0287999999999999</v>
      </c>
      <c r="R37" s="8">
        <v>0</v>
      </c>
      <c r="S37" s="8">
        <v>0</v>
      </c>
      <c r="T37" s="8">
        <v>0</v>
      </c>
      <c r="U37" s="9">
        <v>-0.29394285714285712</v>
      </c>
      <c r="V37" s="9"/>
      <c r="W37" s="7" t="s">
        <v>17</v>
      </c>
      <c r="X37" s="13">
        <f t="shared" si="0"/>
        <v>-2.21895</v>
      </c>
      <c r="Y37" s="13">
        <f t="shared" si="1"/>
        <v>0</v>
      </c>
      <c r="Z37" s="13">
        <f t="shared" si="2"/>
        <v>0</v>
      </c>
      <c r="AA37" s="13">
        <f t="shared" si="3"/>
        <v>0</v>
      </c>
      <c r="AB37" s="13">
        <f t="shared" si="4"/>
        <v>-2.21895</v>
      </c>
      <c r="AC37" s="6">
        <f t="shared" si="5"/>
        <v>1</v>
      </c>
    </row>
    <row r="38" spans="1:29" ht="16.5">
      <c r="A38" s="7" t="s">
        <v>18</v>
      </c>
      <c r="B38" s="8">
        <v>-77.168199999999999</v>
      </c>
      <c r="C38" s="8">
        <v>-73.638779999999997</v>
      </c>
      <c r="D38" s="8">
        <v>-71.781860000000009</v>
      </c>
      <c r="E38" s="8">
        <v>-60.418139999999994</v>
      </c>
      <c r="F38" s="9">
        <v>-71.057290476190474</v>
      </c>
      <c r="G38" s="8">
        <v>3.2561399999999998</v>
      </c>
      <c r="H38" s="8">
        <v>2.3298200000000002</v>
      </c>
      <c r="I38" s="8">
        <v>2.2199</v>
      </c>
      <c r="J38" s="8">
        <v>2.9149000000000003</v>
      </c>
      <c r="K38" s="9">
        <v>2.7076161904761902</v>
      </c>
      <c r="L38" s="8">
        <v>0</v>
      </c>
      <c r="M38" s="8">
        <v>0</v>
      </c>
      <c r="N38" s="8">
        <v>0</v>
      </c>
      <c r="O38" s="8">
        <v>0</v>
      </c>
      <c r="P38" s="9">
        <v>0</v>
      </c>
      <c r="Q38" s="8">
        <v>1.4969399999999957</v>
      </c>
      <c r="R38" s="8">
        <v>1.8512999999999997</v>
      </c>
      <c r="S38" s="8">
        <v>0.59386000000000205</v>
      </c>
      <c r="T38" s="8">
        <v>-0.98017999999999861</v>
      </c>
      <c r="U38" s="9">
        <v>0.77650190476190439</v>
      </c>
      <c r="V38" s="9"/>
      <c r="W38" s="7" t="s">
        <v>18</v>
      </c>
      <c r="X38" s="13">
        <f t="shared" si="0"/>
        <v>-66.099999999999994</v>
      </c>
      <c r="Y38" s="13">
        <f t="shared" si="1"/>
        <v>2.5674000000000001</v>
      </c>
      <c r="Z38" s="13">
        <f t="shared" si="2"/>
        <v>0</v>
      </c>
      <c r="AA38" s="13">
        <f t="shared" si="3"/>
        <v>-0.19315999999999828</v>
      </c>
      <c r="AB38" s="13">
        <f t="shared" si="4"/>
        <v>-63.725759999999994</v>
      </c>
      <c r="AC38" s="6">
        <f t="shared" si="5"/>
        <v>1.0372571468743566</v>
      </c>
    </row>
    <row r="39" spans="1:29" ht="16.5">
      <c r="A39" s="7" t="s">
        <v>495</v>
      </c>
      <c r="B39" s="8">
        <v>-682.4158942625179</v>
      </c>
      <c r="C39" s="8">
        <v>-798.0203577050072</v>
      </c>
      <c r="D39" s="8">
        <v>-752.88485773692116</v>
      </c>
      <c r="E39" s="8">
        <v>-950.28</v>
      </c>
      <c r="F39" s="9">
        <v>-790.49625918022605</v>
      </c>
      <c r="G39" s="8">
        <v>0</v>
      </c>
      <c r="H39" s="8">
        <v>0</v>
      </c>
      <c r="I39" s="8">
        <v>0</v>
      </c>
      <c r="J39" s="8">
        <v>0</v>
      </c>
      <c r="K39" s="9">
        <v>0</v>
      </c>
      <c r="L39" s="8">
        <v>0</v>
      </c>
      <c r="M39" s="8">
        <v>0</v>
      </c>
      <c r="N39" s="8">
        <v>0</v>
      </c>
      <c r="O39" s="8">
        <v>0</v>
      </c>
      <c r="P39" s="9">
        <v>0</v>
      </c>
      <c r="Q39" s="8">
        <v>-120.58500000000004</v>
      </c>
      <c r="R39" s="8">
        <v>-141.012</v>
      </c>
      <c r="S39" s="8">
        <v>-155.94200000000006</v>
      </c>
      <c r="T39" s="8">
        <v>-200.63000000000011</v>
      </c>
      <c r="U39" s="9">
        <v>-152.92523809523814</v>
      </c>
      <c r="V39" s="9"/>
      <c r="W39" s="7" t="s">
        <v>495</v>
      </c>
      <c r="X39" s="13">
        <f t="shared" si="0"/>
        <v>-851.58242886846051</v>
      </c>
      <c r="Y39" s="13">
        <f t="shared" si="1"/>
        <v>0</v>
      </c>
      <c r="Z39" s="13">
        <f t="shared" si="2"/>
        <v>0</v>
      </c>
      <c r="AA39" s="13">
        <f t="shared" si="3"/>
        <v>-178.28600000000009</v>
      </c>
      <c r="AB39" s="13">
        <f t="shared" si="4"/>
        <v>-1029.8684288684606</v>
      </c>
      <c r="AC39" s="6">
        <f t="shared" si="5"/>
        <v>0.82688468254543268</v>
      </c>
    </row>
    <row r="40" spans="1:29" ht="16.5">
      <c r="A40" s="7" t="s">
        <v>19</v>
      </c>
      <c r="B40" s="8">
        <v>37.026596000000005</v>
      </c>
      <c r="C40" s="8">
        <v>27.520244000000009</v>
      </c>
      <c r="D40" s="8">
        <v>27.001246999999999</v>
      </c>
      <c r="E40" s="8">
        <v>37.635457000000002</v>
      </c>
      <c r="F40" s="9">
        <v>32.521157904761907</v>
      </c>
      <c r="G40" s="8">
        <v>57.865600000000008</v>
      </c>
      <c r="H40" s="8">
        <v>51.576400000000021</v>
      </c>
      <c r="I40" s="8">
        <v>46.28725</v>
      </c>
      <c r="J40" s="8">
        <v>58.63035</v>
      </c>
      <c r="K40" s="9">
        <v>53.793504761904764</v>
      </c>
      <c r="L40" s="8">
        <v>0</v>
      </c>
      <c r="M40" s="8">
        <v>0</v>
      </c>
      <c r="N40" s="8">
        <v>0</v>
      </c>
      <c r="O40" s="8">
        <v>0</v>
      </c>
      <c r="P40" s="9">
        <v>0</v>
      </c>
      <c r="Q40" s="8">
        <v>2.4323999999999999</v>
      </c>
      <c r="R40" s="8">
        <v>1.2845999999999989</v>
      </c>
      <c r="S40" s="8">
        <v>-0.30099999999999766</v>
      </c>
      <c r="T40" s="8">
        <v>-2.4687000000000054</v>
      </c>
      <c r="U40" s="9">
        <v>0.3413761904761895</v>
      </c>
      <c r="V40" s="9"/>
      <c r="W40" s="7" t="s">
        <v>19</v>
      </c>
      <c r="X40" s="13">
        <f t="shared" si="0"/>
        <v>32.318352000000004</v>
      </c>
      <c r="Y40" s="13">
        <f t="shared" si="1"/>
        <v>52.458799999999997</v>
      </c>
      <c r="Z40" s="13">
        <f t="shared" si="2"/>
        <v>0</v>
      </c>
      <c r="AA40" s="13">
        <f t="shared" si="3"/>
        <v>-1.3848500000000015</v>
      </c>
      <c r="AB40" s="13">
        <f t="shared" si="4"/>
        <v>83.392302000000001</v>
      </c>
      <c r="AC40" s="6">
        <f t="shared" si="5"/>
        <v>0.38754598715838307</v>
      </c>
    </row>
    <row r="41" spans="1:29" ht="16.5">
      <c r="A41" s="7" t="s">
        <v>20</v>
      </c>
      <c r="B41" s="8">
        <v>-1.8399999999999999</v>
      </c>
      <c r="C41" s="8">
        <v>-2.14</v>
      </c>
      <c r="D41" s="8">
        <v>-1.98</v>
      </c>
      <c r="E41" s="8">
        <v>-1.9600000000000002</v>
      </c>
      <c r="F41" s="9">
        <v>-1.9733333333333332</v>
      </c>
      <c r="G41" s="8">
        <v>0</v>
      </c>
      <c r="H41" s="8">
        <v>0</v>
      </c>
      <c r="I41" s="8">
        <v>0</v>
      </c>
      <c r="J41" s="8">
        <v>0</v>
      </c>
      <c r="K41" s="9">
        <v>0</v>
      </c>
      <c r="L41" s="8">
        <v>0</v>
      </c>
      <c r="M41" s="8">
        <v>0</v>
      </c>
      <c r="N41" s="8">
        <v>0</v>
      </c>
      <c r="O41" s="8">
        <v>0</v>
      </c>
      <c r="P41" s="9">
        <v>0</v>
      </c>
      <c r="Q41" s="8">
        <v>-0.48</v>
      </c>
      <c r="R41" s="8">
        <v>0</v>
      </c>
      <c r="S41" s="8">
        <v>0</v>
      </c>
      <c r="T41" s="8">
        <v>0</v>
      </c>
      <c r="U41" s="9">
        <v>-0.13714285714285715</v>
      </c>
      <c r="V41" s="9"/>
      <c r="W41" s="7" t="s">
        <v>20</v>
      </c>
      <c r="X41" s="13">
        <f t="shared" si="0"/>
        <v>-1.9700000000000002</v>
      </c>
      <c r="Y41" s="13">
        <f t="shared" si="1"/>
        <v>0</v>
      </c>
      <c r="Z41" s="13">
        <f t="shared" si="2"/>
        <v>0</v>
      </c>
      <c r="AA41" s="13">
        <f t="shared" si="3"/>
        <v>0</v>
      </c>
      <c r="AB41" s="13">
        <f t="shared" si="4"/>
        <v>-1.9700000000000002</v>
      </c>
      <c r="AC41" s="6">
        <f t="shared" si="5"/>
        <v>1</v>
      </c>
    </row>
    <row r="42" spans="1:29" ht="16.5">
      <c r="A42" s="7" t="s">
        <v>21</v>
      </c>
      <c r="B42" s="8">
        <v>-14.8208</v>
      </c>
      <c r="C42" s="8">
        <v>-21.192399999999999</v>
      </c>
      <c r="D42" s="8">
        <v>-23.616400000000002</v>
      </c>
      <c r="E42" s="8">
        <v>-31.918600000000005</v>
      </c>
      <c r="F42" s="9">
        <v>-22.502942857142859</v>
      </c>
      <c r="G42" s="8">
        <v>2.9470000000000001</v>
      </c>
      <c r="H42" s="8">
        <v>2.9470000000000001</v>
      </c>
      <c r="I42" s="8">
        <v>2.9470000000000001</v>
      </c>
      <c r="J42" s="8">
        <v>3.1095999999999999</v>
      </c>
      <c r="K42" s="9">
        <v>2.9857142857142858</v>
      </c>
      <c r="L42" s="8">
        <v>0</v>
      </c>
      <c r="M42" s="8">
        <v>0</v>
      </c>
      <c r="N42" s="8">
        <v>0</v>
      </c>
      <c r="O42" s="8">
        <v>0</v>
      </c>
      <c r="P42" s="9">
        <v>0</v>
      </c>
      <c r="Q42" s="8">
        <v>-3.4628000000000001</v>
      </c>
      <c r="R42" s="8">
        <v>-1.7763568394002506E-16</v>
      </c>
      <c r="S42" s="8">
        <v>-1.7763568394002506E-16</v>
      </c>
      <c r="T42" s="8">
        <v>-3.5527136788005011E-16</v>
      </c>
      <c r="U42" s="9">
        <v>-0.98937142857142868</v>
      </c>
      <c r="V42" s="9"/>
      <c r="W42" s="7" t="s">
        <v>21</v>
      </c>
      <c r="X42" s="13">
        <f t="shared" si="0"/>
        <v>-27.767500000000005</v>
      </c>
      <c r="Y42" s="13">
        <f t="shared" si="1"/>
        <v>3.0282999999999998</v>
      </c>
      <c r="Z42" s="13">
        <f t="shared" si="2"/>
        <v>0</v>
      </c>
      <c r="AA42" s="13">
        <f t="shared" si="3"/>
        <v>-2.6645352591003761E-16</v>
      </c>
      <c r="AB42" s="13">
        <f t="shared" si="4"/>
        <v>-24.739200000000004</v>
      </c>
      <c r="AC42" s="6">
        <f t="shared" si="5"/>
        <v>1.1224089703789937</v>
      </c>
    </row>
    <row r="43" spans="1:29" ht="16.5">
      <c r="A43" s="7" t="s">
        <v>496</v>
      </c>
      <c r="B43" s="8">
        <v>-0.16500000000000001</v>
      </c>
      <c r="C43" s="8">
        <v>-0.16500000000000001</v>
      </c>
      <c r="D43" s="8">
        <v>-0.16500000000000001</v>
      </c>
      <c r="E43" s="8">
        <v>-0.16500000000000001</v>
      </c>
      <c r="F43" s="9">
        <v>-0.16500000000000001</v>
      </c>
      <c r="G43" s="8">
        <v>0</v>
      </c>
      <c r="H43" s="8">
        <v>0</v>
      </c>
      <c r="I43" s="8">
        <v>0</v>
      </c>
      <c r="J43" s="8">
        <v>0</v>
      </c>
      <c r="K43" s="9">
        <v>0</v>
      </c>
      <c r="L43" s="8">
        <v>0</v>
      </c>
      <c r="M43" s="8">
        <v>0</v>
      </c>
      <c r="N43" s="8">
        <v>0</v>
      </c>
      <c r="O43" s="8">
        <v>0</v>
      </c>
      <c r="P43" s="9">
        <v>0</v>
      </c>
      <c r="Q43" s="8">
        <v>0</v>
      </c>
      <c r="R43" s="8">
        <v>0</v>
      </c>
      <c r="S43" s="8">
        <v>0</v>
      </c>
      <c r="T43" s="8">
        <v>0</v>
      </c>
      <c r="U43" s="9">
        <v>0</v>
      </c>
      <c r="V43" s="9"/>
      <c r="W43" s="7" t="s">
        <v>496</v>
      </c>
      <c r="X43" s="13">
        <f t="shared" si="0"/>
        <v>-0.16500000000000001</v>
      </c>
      <c r="Y43" s="13">
        <f t="shared" si="1"/>
        <v>0</v>
      </c>
      <c r="Z43" s="13">
        <f t="shared" si="2"/>
        <v>0</v>
      </c>
      <c r="AA43" s="13">
        <f t="shared" si="3"/>
        <v>0</v>
      </c>
      <c r="AB43" s="13">
        <f t="shared" si="4"/>
        <v>-0.16500000000000001</v>
      </c>
      <c r="AC43" s="6">
        <f t="shared" si="5"/>
        <v>1</v>
      </c>
    </row>
    <row r="44" spans="1:29" ht="16.5">
      <c r="A44" s="7" t="s">
        <v>497</v>
      </c>
      <c r="B44" s="8">
        <v>-3.2</v>
      </c>
      <c r="C44" s="8">
        <v>-3.4</v>
      </c>
      <c r="D44" s="8">
        <v>-4.5999999999999996</v>
      </c>
      <c r="E44" s="8">
        <v>-4.5999999999999996</v>
      </c>
      <c r="F44" s="9">
        <v>-3.9142857142857146</v>
      </c>
      <c r="G44" s="8">
        <v>10.8</v>
      </c>
      <c r="H44" s="8">
        <v>6.8</v>
      </c>
      <c r="I44" s="8">
        <v>6.8</v>
      </c>
      <c r="J44" s="8">
        <v>2</v>
      </c>
      <c r="K44" s="9">
        <v>6.8000000000000007</v>
      </c>
      <c r="L44" s="8">
        <v>0</v>
      </c>
      <c r="M44" s="8">
        <v>0</v>
      </c>
      <c r="N44" s="8">
        <v>0</v>
      </c>
      <c r="O44" s="8">
        <v>0</v>
      </c>
      <c r="P44" s="9">
        <v>0</v>
      </c>
      <c r="Q44" s="8">
        <v>0</v>
      </c>
      <c r="R44" s="8">
        <v>0</v>
      </c>
      <c r="S44" s="8">
        <v>-6.204999999999998E-2</v>
      </c>
      <c r="T44" s="8">
        <v>0</v>
      </c>
      <c r="U44" s="9">
        <v>-1.4773809523809519E-2</v>
      </c>
      <c r="V44" s="9"/>
      <c r="W44" s="7" t="s">
        <v>497</v>
      </c>
      <c r="X44" s="13">
        <f t="shared" si="0"/>
        <v>-4.5999999999999996</v>
      </c>
      <c r="Y44" s="13">
        <f t="shared" si="1"/>
        <v>4.4000000000000004</v>
      </c>
      <c r="Z44" s="13">
        <f t="shared" si="2"/>
        <v>0</v>
      </c>
      <c r="AA44" s="13">
        <f t="shared" si="3"/>
        <v>-3.102499999999999E-2</v>
      </c>
      <c r="AB44" s="13">
        <f t="shared" si="4"/>
        <v>-0.23102499999999929</v>
      </c>
      <c r="AC44" s="6">
        <f t="shared" si="5"/>
        <v>19.911265014608869</v>
      </c>
    </row>
    <row r="45" spans="1:29" ht="16.5">
      <c r="A45" s="7" t="s">
        <v>498</v>
      </c>
      <c r="B45" s="8">
        <v>-3.1268098000000002</v>
      </c>
      <c r="C45" s="8">
        <v>-11.9574198</v>
      </c>
      <c r="D45" s="8">
        <v>-19.060952800000003</v>
      </c>
      <c r="E45" s="8">
        <v>-20.833938999999997</v>
      </c>
      <c r="F45" s="9">
        <v>-13.239162704761904</v>
      </c>
      <c r="G45" s="8">
        <v>41.403705000000002</v>
      </c>
      <c r="H45" s="8">
        <v>41.403705000000002</v>
      </c>
      <c r="I45" s="8">
        <v>41.403705000000002</v>
      </c>
      <c r="J45" s="8">
        <v>41.403705000000002</v>
      </c>
      <c r="K45" s="9">
        <v>41.403705000000002</v>
      </c>
      <c r="L45" s="8">
        <v>0</v>
      </c>
      <c r="M45" s="8">
        <v>0</v>
      </c>
      <c r="N45" s="8">
        <v>0</v>
      </c>
      <c r="O45" s="8">
        <v>0</v>
      </c>
      <c r="P45" s="9">
        <v>0</v>
      </c>
      <c r="Q45" s="8">
        <v>1.4210854715202005E-15</v>
      </c>
      <c r="R45" s="8">
        <v>0</v>
      </c>
      <c r="S45" s="8">
        <v>0</v>
      </c>
      <c r="T45" s="8">
        <v>0</v>
      </c>
      <c r="U45" s="9">
        <v>4.06024420434343E-16</v>
      </c>
      <c r="V45" s="9"/>
      <c r="W45" s="7" t="s">
        <v>498</v>
      </c>
      <c r="X45" s="13">
        <f t="shared" si="0"/>
        <v>-19.947445899999998</v>
      </c>
      <c r="Y45" s="13">
        <f t="shared" si="1"/>
        <v>41.403705000000002</v>
      </c>
      <c r="Z45" s="13">
        <f t="shared" si="2"/>
        <v>0</v>
      </c>
      <c r="AA45" s="13">
        <f t="shared" si="3"/>
        <v>0</v>
      </c>
      <c r="AB45" s="13">
        <f t="shared" si="4"/>
        <v>21.456259100000004</v>
      </c>
      <c r="AC45" s="6">
        <f t="shared" si="5"/>
        <v>-0.92967957774148968</v>
      </c>
    </row>
    <row r="46" spans="1:29" ht="16.5">
      <c r="A46" s="10" t="s">
        <v>499</v>
      </c>
      <c r="B46" s="8">
        <v>-8.1078803134198516</v>
      </c>
      <c r="C46" s="8">
        <v>-7.9202500471844246</v>
      </c>
      <c r="D46" s="8">
        <v>-6.6851147250168408</v>
      </c>
      <c r="E46" s="8">
        <v>-6.2872737313727027</v>
      </c>
      <c r="F46" s="9">
        <v>-7.2909749713518552</v>
      </c>
      <c r="G46" s="8">
        <v>1.5425956074262785E-2</v>
      </c>
      <c r="H46" s="8">
        <v>5.7186501870344519E-2</v>
      </c>
      <c r="I46" s="8">
        <v>4.5916518402254879E-2</v>
      </c>
      <c r="J46" s="8">
        <v>2.5802765942343174E-2</v>
      </c>
      <c r="K46" s="9">
        <v>3.5099269881918548E-2</v>
      </c>
      <c r="L46" s="8">
        <v>9.2259473908326964E-2</v>
      </c>
      <c r="M46" s="8">
        <v>9.2259473908326964E-2</v>
      </c>
      <c r="N46" s="8">
        <v>9.2259473908326964E-2</v>
      </c>
      <c r="O46" s="8">
        <v>9.2259473908326964E-2</v>
      </c>
      <c r="P46" s="9">
        <v>9.2259473908326964E-2</v>
      </c>
      <c r="Q46" s="8">
        <v>0.59087501838235745</v>
      </c>
      <c r="R46" s="8">
        <v>0.71339170323975654</v>
      </c>
      <c r="S46" s="8">
        <v>0.83891032939898336</v>
      </c>
      <c r="T46" s="8">
        <v>0.77486756579638372</v>
      </c>
      <c r="U46" s="9">
        <v>0.72290943345094105</v>
      </c>
      <c r="V46" s="9"/>
      <c r="W46" s="10" t="s">
        <v>499</v>
      </c>
      <c r="X46" s="13">
        <f t="shared" si="0"/>
        <v>-6.4861942281947718</v>
      </c>
      <c r="Y46" s="13">
        <f t="shared" si="1"/>
        <v>3.5859642172299026E-2</v>
      </c>
      <c r="Z46" s="13">
        <f t="shared" si="2"/>
        <v>9.2259473908326964E-2</v>
      </c>
      <c r="AA46" s="13">
        <f t="shared" si="3"/>
        <v>0.80688894759768348</v>
      </c>
      <c r="AB46" s="13">
        <f t="shared" si="4"/>
        <v>-5.5511861645164622</v>
      </c>
      <c r="AC46" s="6">
        <f t="shared" si="5"/>
        <v>1.1684339231234833</v>
      </c>
    </row>
    <row r="47" spans="1:29" ht="16.5">
      <c r="A47" s="7" t="s">
        <v>22</v>
      </c>
      <c r="B47" s="8">
        <v>18.173660000000002</v>
      </c>
      <c r="C47" s="8">
        <v>9.9055000000000017</v>
      </c>
      <c r="D47" s="8">
        <v>-24.661300000000001</v>
      </c>
      <c r="E47" s="8">
        <v>-26.558019999999999</v>
      </c>
      <c r="F47" s="9">
        <v>-4.6441495238095225</v>
      </c>
      <c r="G47" s="8">
        <v>0</v>
      </c>
      <c r="H47" s="8">
        <v>0</v>
      </c>
      <c r="I47" s="8">
        <v>0</v>
      </c>
      <c r="J47" s="8">
        <v>0</v>
      </c>
      <c r="K47" s="9">
        <v>0</v>
      </c>
      <c r="L47" s="8">
        <v>0</v>
      </c>
      <c r="M47" s="8">
        <v>0</v>
      </c>
      <c r="N47" s="8">
        <v>0</v>
      </c>
      <c r="O47" s="8">
        <v>0</v>
      </c>
      <c r="P47" s="9">
        <v>0</v>
      </c>
      <c r="Q47" s="8">
        <v>3.968000000001126E-3</v>
      </c>
      <c r="R47" s="8">
        <v>3.7400000000026522E-3</v>
      </c>
      <c r="S47" s="8">
        <v>3.7400000000019419E-3</v>
      </c>
      <c r="T47" s="8">
        <v>3.7400000000019419E-3</v>
      </c>
      <c r="U47" s="9">
        <v>3.805142857144735E-3</v>
      </c>
      <c r="V47" s="9"/>
      <c r="W47" s="7" t="s">
        <v>22</v>
      </c>
      <c r="X47" s="13">
        <f t="shared" si="0"/>
        <v>-25.609659999999998</v>
      </c>
      <c r="Y47" s="13">
        <f t="shared" si="1"/>
        <v>0</v>
      </c>
      <c r="Z47" s="13">
        <f t="shared" si="2"/>
        <v>0</v>
      </c>
      <c r="AA47" s="13">
        <f t="shared" si="3"/>
        <v>3.7400000000019419E-3</v>
      </c>
      <c r="AB47" s="13">
        <f t="shared" si="4"/>
        <v>-25.605919999999998</v>
      </c>
      <c r="AC47" s="6">
        <f t="shared" si="5"/>
        <v>1.0001460599736312</v>
      </c>
    </row>
    <row r="48" spans="1:29" ht="16.5">
      <c r="A48" s="10" t="s">
        <v>500</v>
      </c>
      <c r="B48" s="8">
        <v>2.4852329367764211E-2</v>
      </c>
      <c r="C48" s="8">
        <v>-3.1928261951986579E-2</v>
      </c>
      <c r="D48" s="8">
        <v>-0.10647319061030598</v>
      </c>
      <c r="E48" s="8">
        <v>-4.2191349045582624E-2</v>
      </c>
      <c r="F48" s="9">
        <v>-3.5897620563466223E-2</v>
      </c>
      <c r="G48" s="8">
        <v>1.9223936145916799E-4</v>
      </c>
      <c r="H48" s="8">
        <v>3.0313458886249201E-4</v>
      </c>
      <c r="I48" s="8">
        <v>6.4768092528297197E-4</v>
      </c>
      <c r="J48" s="8">
        <v>1.3356735554259E-3</v>
      </c>
      <c r="K48" s="9">
        <v>5.9932769126722996E-4</v>
      </c>
      <c r="L48" s="8">
        <v>0</v>
      </c>
      <c r="M48" s="8">
        <v>0</v>
      </c>
      <c r="N48" s="8">
        <v>0</v>
      </c>
      <c r="O48" s="8">
        <v>0</v>
      </c>
      <c r="P48" s="9">
        <v>0</v>
      </c>
      <c r="Q48" s="8">
        <v>-0.25526199206501954</v>
      </c>
      <c r="R48" s="8">
        <v>-0.24336303081776575</v>
      </c>
      <c r="S48" s="8">
        <v>-0.24102632119117656</v>
      </c>
      <c r="T48" s="8">
        <v>-0.24100389355712265</v>
      </c>
      <c r="U48" s="9">
        <v>-0.24564467524859243</v>
      </c>
      <c r="V48" s="9"/>
      <c r="W48" s="10" t="s">
        <v>500</v>
      </c>
      <c r="X48" s="13">
        <f t="shared" si="0"/>
        <v>-7.4332269827944303E-2</v>
      </c>
      <c r="Y48" s="13">
        <f t="shared" si="1"/>
        <v>9.9167724035443606E-4</v>
      </c>
      <c r="Z48" s="13">
        <f t="shared" si="2"/>
        <v>0</v>
      </c>
      <c r="AA48" s="13">
        <f t="shared" si="3"/>
        <v>-0.24101510737414961</v>
      </c>
      <c r="AB48" s="13">
        <f t="shared" si="4"/>
        <v>-0.31435569996173945</v>
      </c>
      <c r="AC48" s="6">
        <f t="shared" si="5"/>
        <v>0.23645911251805313</v>
      </c>
    </row>
    <row r="49" spans="1:29" ht="33">
      <c r="A49" s="10" t="s">
        <v>501</v>
      </c>
      <c r="B49" s="8">
        <v>-8.9482171904717127</v>
      </c>
      <c r="C49" s="8">
        <v>-7.2508313546964374</v>
      </c>
      <c r="D49" s="8">
        <v>-6.9961206465950339</v>
      </c>
      <c r="E49" s="8">
        <v>2.7028191734708948</v>
      </c>
      <c r="F49" s="9">
        <v>-5.3052365372349124</v>
      </c>
      <c r="G49" s="8">
        <v>0.23642704866094172</v>
      </c>
      <c r="H49" s="8">
        <v>0.20412202326266474</v>
      </c>
      <c r="I49" s="8">
        <v>0.22676379744163508</v>
      </c>
      <c r="J49" s="8">
        <v>0.17668822785930102</v>
      </c>
      <c r="K49" s="9">
        <v>0.21221107308493595</v>
      </c>
      <c r="L49" s="8">
        <v>0</v>
      </c>
      <c r="M49" s="8">
        <v>0</v>
      </c>
      <c r="N49" s="8">
        <v>0</v>
      </c>
      <c r="O49" s="8">
        <v>0</v>
      </c>
      <c r="P49" s="9">
        <v>0</v>
      </c>
      <c r="Q49" s="8">
        <v>-0.25512570368090159</v>
      </c>
      <c r="R49" s="8">
        <v>-0.30309960005328185</v>
      </c>
      <c r="S49" s="8">
        <v>-0.2996715073393158</v>
      </c>
      <c r="T49" s="8">
        <v>-0.41679112015915987</v>
      </c>
      <c r="U49" s="9">
        <v>-0.31564596951639035</v>
      </c>
      <c r="V49" s="9"/>
      <c r="W49" s="10" t="s">
        <v>501</v>
      </c>
      <c r="X49" s="13">
        <f t="shared" si="0"/>
        <v>-2.1466507365620693</v>
      </c>
      <c r="Y49" s="13">
        <f t="shared" si="1"/>
        <v>0.20172601265046805</v>
      </c>
      <c r="Z49" s="13">
        <f t="shared" si="2"/>
        <v>0</v>
      </c>
      <c r="AA49" s="13">
        <f t="shared" si="3"/>
        <v>-0.35823131374923783</v>
      </c>
      <c r="AB49" s="13">
        <f t="shared" si="4"/>
        <v>-2.3031560376608389</v>
      </c>
      <c r="AC49" s="6">
        <f t="shared" si="5"/>
        <v>0.93204746072796629</v>
      </c>
    </row>
    <row r="50" spans="1:29" ht="33">
      <c r="A50" s="7" t="s">
        <v>502</v>
      </c>
      <c r="B50" s="8">
        <v>-19.219000000000001</v>
      </c>
      <c r="C50" s="8">
        <v>-19.309000000000001</v>
      </c>
      <c r="D50" s="8">
        <v>-19.309000000000001</v>
      </c>
      <c r="E50" s="8">
        <v>-19.309000000000001</v>
      </c>
      <c r="F50" s="9">
        <v>-19.283285714285714</v>
      </c>
      <c r="G50" s="8">
        <v>2.3029999999999999</v>
      </c>
      <c r="H50" s="8">
        <v>2.3029999999999999</v>
      </c>
      <c r="I50" s="8">
        <v>2.3029999999999999</v>
      </c>
      <c r="J50" s="8">
        <v>2.3029999999999999</v>
      </c>
      <c r="K50" s="9">
        <v>2.3029999999999999</v>
      </c>
      <c r="L50" s="8">
        <v>0</v>
      </c>
      <c r="M50" s="8">
        <v>0</v>
      </c>
      <c r="N50" s="8">
        <v>0</v>
      </c>
      <c r="O50" s="8">
        <v>0</v>
      </c>
      <c r="P50" s="9">
        <v>0</v>
      </c>
      <c r="Q50" s="8">
        <v>8.8817841970012523E-16</v>
      </c>
      <c r="R50" s="8">
        <v>8.8817841970012523E-16</v>
      </c>
      <c r="S50" s="8">
        <v>8.8817841970012523E-16</v>
      </c>
      <c r="T50" s="8">
        <v>8.8817841970012523E-16</v>
      </c>
      <c r="U50" s="9">
        <v>8.8817841970012523E-16</v>
      </c>
      <c r="V50" s="9"/>
      <c r="W50" s="7" t="s">
        <v>502</v>
      </c>
      <c r="X50" s="13">
        <f t="shared" si="0"/>
        <v>-19.309000000000001</v>
      </c>
      <c r="Y50" s="13">
        <f t="shared" si="1"/>
        <v>2.3029999999999999</v>
      </c>
      <c r="Z50" s="13">
        <f t="shared" si="2"/>
        <v>0</v>
      </c>
      <c r="AA50" s="13">
        <f t="shared" si="3"/>
        <v>8.8817841970012523E-16</v>
      </c>
      <c r="AB50" s="13">
        <f t="shared" si="4"/>
        <v>-17.006</v>
      </c>
      <c r="AC50" s="6">
        <f t="shared" si="5"/>
        <v>1.1354227919557804</v>
      </c>
    </row>
    <row r="51" spans="1:29" ht="33">
      <c r="A51" s="7" t="s">
        <v>503</v>
      </c>
      <c r="B51" s="8">
        <v>0</v>
      </c>
      <c r="C51" s="8">
        <v>0</v>
      </c>
      <c r="D51" s="8">
        <v>0</v>
      </c>
      <c r="E51" s="8">
        <v>0</v>
      </c>
      <c r="F51" s="9">
        <v>0</v>
      </c>
      <c r="G51" s="8">
        <v>483.54000000000008</v>
      </c>
      <c r="H51" s="8">
        <v>483.54000000000008</v>
      </c>
      <c r="I51" s="8">
        <v>770.27</v>
      </c>
      <c r="J51" s="8">
        <v>529.23</v>
      </c>
      <c r="K51" s="9">
        <v>562.68761904761902</v>
      </c>
      <c r="L51" s="8">
        <v>0</v>
      </c>
      <c r="M51" s="8">
        <v>0</v>
      </c>
      <c r="N51" s="8">
        <v>0</v>
      </c>
      <c r="O51" s="8">
        <v>0</v>
      </c>
      <c r="P51" s="9">
        <v>0</v>
      </c>
      <c r="Q51" s="8">
        <v>0</v>
      </c>
      <c r="R51" s="8">
        <v>0</v>
      </c>
      <c r="S51" s="8">
        <v>0</v>
      </c>
      <c r="T51" s="8">
        <v>0</v>
      </c>
      <c r="U51" s="9">
        <v>0</v>
      </c>
      <c r="V51" s="9"/>
      <c r="W51" s="7" t="s">
        <v>503</v>
      </c>
      <c r="X51" s="13">
        <f t="shared" si="0"/>
        <v>0</v>
      </c>
      <c r="Y51" s="13">
        <f t="shared" si="1"/>
        <v>649.75</v>
      </c>
      <c r="Z51" s="13">
        <f t="shared" si="2"/>
        <v>0</v>
      </c>
      <c r="AA51" s="13">
        <f t="shared" si="3"/>
        <v>0</v>
      </c>
      <c r="AB51" s="13">
        <f t="shared" si="4"/>
        <v>649.75</v>
      </c>
      <c r="AC51" s="6">
        <f t="shared" si="5"/>
        <v>0</v>
      </c>
    </row>
    <row r="52" spans="1:29" ht="16.5">
      <c r="A52" s="10" t="s">
        <v>504</v>
      </c>
      <c r="B52" s="8">
        <v>-1.2669163799421621</v>
      </c>
      <c r="C52" s="8">
        <v>-1.9571654445466424</v>
      </c>
      <c r="D52" s="8">
        <v>-3.9456298003938359</v>
      </c>
      <c r="E52" s="8">
        <v>-2.8151255488329854</v>
      </c>
      <c r="F52" s="9">
        <v>-2.4376715356438234</v>
      </c>
      <c r="G52" s="8">
        <v>1.009355204586521E-2</v>
      </c>
      <c r="H52" s="8">
        <v>6.9264805979966731E-2</v>
      </c>
      <c r="I52" s="8">
        <v>0.11122902408034174</v>
      </c>
      <c r="J52" s="8">
        <v>0.11314144336991479</v>
      </c>
      <c r="K52" s="9">
        <v>7.2797032353633703E-2</v>
      </c>
      <c r="L52" s="8">
        <v>5.4416860520229218</v>
      </c>
      <c r="M52" s="8">
        <v>5.0995782029209451</v>
      </c>
      <c r="N52" s="8">
        <v>4.8069224535924828</v>
      </c>
      <c r="O52" s="8">
        <v>4.6547816934284896</v>
      </c>
      <c r="P52" s="9">
        <v>5.0007421004912098</v>
      </c>
      <c r="Q52" s="8">
        <v>0.7532473190092801</v>
      </c>
      <c r="R52" s="8">
        <v>0.70100997545139043</v>
      </c>
      <c r="S52" s="8">
        <v>0.20796675390061345</v>
      </c>
      <c r="T52" s="8">
        <v>0.49035087857276471</v>
      </c>
      <c r="U52" s="9">
        <v>0.54838675969902495</v>
      </c>
      <c r="V52" s="9"/>
      <c r="W52" s="10" t="s">
        <v>504</v>
      </c>
      <c r="X52" s="13">
        <f t="shared" si="0"/>
        <v>-3.3803776746134107</v>
      </c>
      <c r="Y52" s="13">
        <f t="shared" si="1"/>
        <v>0.11218523372512826</v>
      </c>
      <c r="Z52" s="13">
        <f t="shared" si="2"/>
        <v>4.7308520735104862</v>
      </c>
      <c r="AA52" s="13">
        <f t="shared" si="3"/>
        <v>0.3491588162366891</v>
      </c>
      <c r="AB52" s="13">
        <f t="shared" si="4"/>
        <v>1.8118184488588929</v>
      </c>
      <c r="AC52" s="6">
        <f t="shared" si="5"/>
        <v>-1.8657375283613085</v>
      </c>
    </row>
    <row r="53" spans="1:29" ht="16.5">
      <c r="A53" s="7" t="s">
        <v>505</v>
      </c>
      <c r="B53" s="8">
        <v>-1.5</v>
      </c>
      <c r="C53" s="8">
        <v>-2.6</v>
      </c>
      <c r="D53" s="8">
        <v>-7</v>
      </c>
      <c r="E53" s="8">
        <v>-7</v>
      </c>
      <c r="F53" s="9">
        <v>-4.3809523809523814</v>
      </c>
      <c r="G53" s="8">
        <v>0</v>
      </c>
      <c r="H53" s="8">
        <v>0</v>
      </c>
      <c r="I53" s="8">
        <v>0</v>
      </c>
      <c r="J53" s="8">
        <v>0</v>
      </c>
      <c r="K53" s="9">
        <v>0</v>
      </c>
      <c r="L53" s="8">
        <v>0</v>
      </c>
      <c r="M53" s="8">
        <v>0</v>
      </c>
      <c r="N53" s="8">
        <v>0</v>
      </c>
      <c r="O53" s="8">
        <v>0</v>
      </c>
      <c r="P53" s="9">
        <v>0</v>
      </c>
      <c r="Q53" s="8">
        <v>0</v>
      </c>
      <c r="R53" s="8">
        <v>0</v>
      </c>
      <c r="S53" s="8">
        <v>0</v>
      </c>
      <c r="T53" s="8">
        <v>0</v>
      </c>
      <c r="U53" s="9">
        <v>0</v>
      </c>
      <c r="V53" s="9"/>
      <c r="W53" s="7" t="s">
        <v>505</v>
      </c>
      <c r="X53" s="13">
        <f t="shared" si="0"/>
        <v>-7</v>
      </c>
      <c r="Y53" s="13">
        <f t="shared" si="1"/>
        <v>0</v>
      </c>
      <c r="Z53" s="13">
        <f t="shared" si="2"/>
        <v>0</v>
      </c>
      <c r="AA53" s="13">
        <f t="shared" si="3"/>
        <v>0</v>
      </c>
      <c r="AB53" s="13">
        <f t="shared" si="4"/>
        <v>-7</v>
      </c>
      <c r="AC53" s="6">
        <f t="shared" si="5"/>
        <v>1</v>
      </c>
    </row>
    <row r="54" spans="1:29" ht="16.5">
      <c r="A54" s="7" t="s">
        <v>506</v>
      </c>
      <c r="B54" s="8">
        <v>-0.1338</v>
      </c>
      <c r="C54" s="8">
        <v>-0.12759999999999999</v>
      </c>
      <c r="D54" s="8">
        <v>-1.4447999999999999</v>
      </c>
      <c r="E54" s="8">
        <v>-2.4985600000000003</v>
      </c>
      <c r="F54" s="9">
        <v>-1.0075047619047619</v>
      </c>
      <c r="G54" s="8">
        <v>0</v>
      </c>
      <c r="H54" s="8">
        <v>0</v>
      </c>
      <c r="I54" s="8">
        <v>0</v>
      </c>
      <c r="J54" s="8">
        <v>0</v>
      </c>
      <c r="K54" s="9">
        <v>0</v>
      </c>
      <c r="L54" s="8">
        <v>0</v>
      </c>
      <c r="M54" s="8">
        <v>0</v>
      </c>
      <c r="N54" s="8">
        <v>0</v>
      </c>
      <c r="O54" s="8">
        <v>0</v>
      </c>
      <c r="P54" s="9">
        <v>0</v>
      </c>
      <c r="Q54" s="8">
        <v>0</v>
      </c>
      <c r="R54" s="8">
        <v>0</v>
      </c>
      <c r="S54" s="8">
        <v>0</v>
      </c>
      <c r="T54" s="8">
        <v>0</v>
      </c>
      <c r="U54" s="9">
        <v>0</v>
      </c>
      <c r="V54" s="9"/>
      <c r="W54" s="7" t="s">
        <v>506</v>
      </c>
      <c r="X54" s="13">
        <f t="shared" si="0"/>
        <v>-1.9716800000000001</v>
      </c>
      <c r="Y54" s="13">
        <f t="shared" si="1"/>
        <v>0</v>
      </c>
      <c r="Z54" s="13">
        <f t="shared" si="2"/>
        <v>0</v>
      </c>
      <c r="AA54" s="13">
        <f t="shared" si="3"/>
        <v>0</v>
      </c>
      <c r="AB54" s="13">
        <f t="shared" si="4"/>
        <v>-1.9716800000000001</v>
      </c>
      <c r="AC54" s="6">
        <f t="shared" si="5"/>
        <v>1</v>
      </c>
    </row>
    <row r="55" spans="1:29" ht="33">
      <c r="A55" s="7" t="s">
        <v>507</v>
      </c>
      <c r="B55" s="8">
        <v>-2.2490709999999998</v>
      </c>
      <c r="C55" s="8">
        <v>-2.2490709999999998</v>
      </c>
      <c r="D55" s="8">
        <v>-2.2490709999999998</v>
      </c>
      <c r="E55" s="8">
        <v>-2.2490709999999998</v>
      </c>
      <c r="F55" s="9">
        <v>-2.2490709999999998</v>
      </c>
      <c r="G55" s="8">
        <v>4.4495649999999998</v>
      </c>
      <c r="H55" s="8">
        <v>4.4495649999999998</v>
      </c>
      <c r="I55" s="8">
        <v>4.4495649999999998</v>
      </c>
      <c r="J55" s="8">
        <v>4.4495649999999998</v>
      </c>
      <c r="K55" s="9">
        <v>4.4495649999999998</v>
      </c>
      <c r="L55" s="8">
        <v>0</v>
      </c>
      <c r="M55" s="8">
        <v>0</v>
      </c>
      <c r="N55" s="8">
        <v>0</v>
      </c>
      <c r="O55" s="8">
        <v>0</v>
      </c>
      <c r="P55" s="9">
        <v>0</v>
      </c>
      <c r="Q55" s="8">
        <v>0</v>
      </c>
      <c r="R55" s="8">
        <v>0</v>
      </c>
      <c r="S55" s="8">
        <v>0</v>
      </c>
      <c r="T55" s="8">
        <v>0</v>
      </c>
      <c r="U55" s="9">
        <v>0</v>
      </c>
      <c r="V55" s="9"/>
      <c r="W55" s="7" t="s">
        <v>507</v>
      </c>
      <c r="X55" s="13">
        <f t="shared" si="0"/>
        <v>-2.2490709999999998</v>
      </c>
      <c r="Y55" s="13">
        <f t="shared" si="1"/>
        <v>4.4495649999999998</v>
      </c>
      <c r="Z55" s="13">
        <f t="shared" si="2"/>
        <v>0</v>
      </c>
      <c r="AA55" s="13">
        <f t="shared" si="3"/>
        <v>0</v>
      </c>
      <c r="AB55" s="13">
        <f t="shared" si="4"/>
        <v>2.200494</v>
      </c>
      <c r="AC55" s="6">
        <f t="shared" si="5"/>
        <v>-1.0220754975928132</v>
      </c>
    </row>
    <row r="56" spans="1:29" ht="16.5">
      <c r="A56" s="7" t="s">
        <v>508</v>
      </c>
      <c r="B56" s="8">
        <v>-10.93865888</v>
      </c>
      <c r="C56" s="8">
        <v>-13.046418880000001</v>
      </c>
      <c r="D56" s="8">
        <v>-18.726818880000003</v>
      </c>
      <c r="E56" s="8">
        <v>-19.100378880000001</v>
      </c>
      <c r="F56" s="9">
        <v>-15.238096975238095</v>
      </c>
      <c r="G56" s="8">
        <v>49.219847999999992</v>
      </c>
      <c r="H56" s="8">
        <v>42.155692000000002</v>
      </c>
      <c r="I56" s="8">
        <v>38.538139999999999</v>
      </c>
      <c r="J56" s="8">
        <v>38.911699999999996</v>
      </c>
      <c r="K56" s="9">
        <v>42.540321333333331</v>
      </c>
      <c r="L56" s="8">
        <v>0</v>
      </c>
      <c r="M56" s="8">
        <v>0</v>
      </c>
      <c r="N56" s="8">
        <v>0</v>
      </c>
      <c r="O56" s="8">
        <v>0</v>
      </c>
      <c r="P56" s="9">
        <v>0</v>
      </c>
      <c r="Q56" s="8">
        <v>0</v>
      </c>
      <c r="R56" s="8">
        <v>-1.4210854715202005E-15</v>
      </c>
      <c r="S56" s="8">
        <v>0</v>
      </c>
      <c r="T56" s="8">
        <v>0</v>
      </c>
      <c r="U56" s="9">
        <v>-3.3835368369528578E-16</v>
      </c>
      <c r="V56" s="9"/>
      <c r="W56" s="7" t="s">
        <v>508</v>
      </c>
      <c r="X56" s="13">
        <f t="shared" si="0"/>
        <v>-18.913598880000002</v>
      </c>
      <c r="Y56" s="13">
        <f t="shared" si="1"/>
        <v>38.724919999999997</v>
      </c>
      <c r="Z56" s="13">
        <f t="shared" si="2"/>
        <v>0</v>
      </c>
      <c r="AA56" s="13">
        <f t="shared" si="3"/>
        <v>0</v>
      </c>
      <c r="AB56" s="13">
        <f t="shared" si="4"/>
        <v>19.811321119999995</v>
      </c>
      <c r="AC56" s="6">
        <f t="shared" si="5"/>
        <v>-0.95468640205454436</v>
      </c>
    </row>
    <row r="57" spans="1:29" ht="16.5">
      <c r="A57" s="7" t="s">
        <v>509</v>
      </c>
      <c r="B57" s="8" t="s">
        <v>494</v>
      </c>
      <c r="C57" s="8" t="s">
        <v>494</v>
      </c>
      <c r="D57" s="8" t="s">
        <v>494</v>
      </c>
      <c r="E57" s="8" t="s">
        <v>494</v>
      </c>
      <c r="F57" s="9" t="s">
        <v>494</v>
      </c>
      <c r="G57" s="8" t="s">
        <v>494</v>
      </c>
      <c r="H57" s="8" t="s">
        <v>494</v>
      </c>
      <c r="I57" s="8" t="s">
        <v>494</v>
      </c>
      <c r="J57" s="8" t="s">
        <v>494</v>
      </c>
      <c r="K57" s="9" t="s">
        <v>494</v>
      </c>
      <c r="L57" s="8">
        <v>0</v>
      </c>
      <c r="M57" s="8">
        <v>0</v>
      </c>
      <c r="N57" s="8">
        <v>0</v>
      </c>
      <c r="O57" s="8">
        <v>0</v>
      </c>
      <c r="P57" s="9"/>
      <c r="Q57" s="8" t="s">
        <v>494</v>
      </c>
      <c r="R57" s="8" t="s">
        <v>494</v>
      </c>
      <c r="S57" s="8" t="s">
        <v>494</v>
      </c>
      <c r="T57" s="8" t="s">
        <v>494</v>
      </c>
      <c r="U57" s="9" t="s">
        <v>494</v>
      </c>
      <c r="V57" s="9"/>
      <c r="W57" s="7" t="s">
        <v>509</v>
      </c>
      <c r="X57" s="13" t="e">
        <f t="shared" si="0"/>
        <v>#DIV/0!</v>
      </c>
      <c r="Y57" s="13" t="e">
        <f t="shared" si="1"/>
        <v>#DIV/0!</v>
      </c>
      <c r="Z57" s="13">
        <f t="shared" si="2"/>
        <v>0</v>
      </c>
      <c r="AA57" s="13" t="e">
        <f t="shared" si="3"/>
        <v>#DIV/0!</v>
      </c>
      <c r="AB57" s="13" t="e">
        <f t="shared" si="4"/>
        <v>#DIV/0!</v>
      </c>
      <c r="AC57" s="6" t="e">
        <f t="shared" si="5"/>
        <v>#DIV/0!</v>
      </c>
    </row>
    <row r="58" spans="1:29" ht="16.5">
      <c r="A58" s="7" t="s">
        <v>23</v>
      </c>
      <c r="B58" s="8">
        <v>-0.12608500000000003</v>
      </c>
      <c r="C58" s="8">
        <v>-0.12608500000000003</v>
      </c>
      <c r="D58" s="8">
        <v>-1.7180329999999997</v>
      </c>
      <c r="E58" s="8">
        <v>-1.7180329999999997</v>
      </c>
      <c r="F58" s="9">
        <v>-0.88415547619047619</v>
      </c>
      <c r="G58" s="8">
        <v>2.2554419999999999</v>
      </c>
      <c r="H58" s="8">
        <v>2.2554419999999999</v>
      </c>
      <c r="I58" s="8">
        <v>1.3740150000000002</v>
      </c>
      <c r="J58" s="8">
        <v>1.3740150000000002</v>
      </c>
      <c r="K58" s="9">
        <v>1.8357148571428572</v>
      </c>
      <c r="L58" s="8">
        <v>0</v>
      </c>
      <c r="M58" s="8">
        <v>0</v>
      </c>
      <c r="N58" s="8">
        <v>0</v>
      </c>
      <c r="O58" s="8">
        <v>0</v>
      </c>
      <c r="P58" s="9">
        <v>0</v>
      </c>
      <c r="Q58" s="8">
        <v>4.4408920985006262E-16</v>
      </c>
      <c r="R58" s="8">
        <v>4.4408920985006262E-16</v>
      </c>
      <c r="S58" s="8">
        <v>-2.2204460492503131E-16</v>
      </c>
      <c r="T58" s="8">
        <v>-2.2204460492503131E-16</v>
      </c>
      <c r="U58" s="9">
        <v>1.2688263138573217E-16</v>
      </c>
      <c r="V58" s="9"/>
      <c r="W58" s="7" t="s">
        <v>23</v>
      </c>
      <c r="X58" s="13">
        <f t="shared" si="0"/>
        <v>-1.7180329999999997</v>
      </c>
      <c r="Y58" s="13">
        <f t="shared" si="1"/>
        <v>1.3740150000000002</v>
      </c>
      <c r="Z58" s="13">
        <f t="shared" si="2"/>
        <v>0</v>
      </c>
      <c r="AA58" s="13">
        <f t="shared" si="3"/>
        <v>-2.2204460492503131E-16</v>
      </c>
      <c r="AB58" s="13">
        <f t="shared" si="4"/>
        <v>-0.34401799999999971</v>
      </c>
      <c r="AC58" s="6">
        <f t="shared" si="5"/>
        <v>4.9940206617095653</v>
      </c>
    </row>
    <row r="59" spans="1:29" ht="33">
      <c r="A59" s="7" t="s">
        <v>510</v>
      </c>
      <c r="B59" s="8">
        <v>5.1750660000000002</v>
      </c>
      <c r="C59" s="8">
        <v>5.1750660000000002</v>
      </c>
      <c r="D59" s="8">
        <v>5.1750660000000002</v>
      </c>
      <c r="E59" s="8">
        <v>5.1750660000000002</v>
      </c>
      <c r="F59" s="9">
        <v>5.1750660000000002</v>
      </c>
      <c r="G59" s="8">
        <v>3.377834</v>
      </c>
      <c r="H59" s="8">
        <v>3.377834</v>
      </c>
      <c r="I59" s="8">
        <v>3.377834</v>
      </c>
      <c r="J59" s="8">
        <v>3.377834</v>
      </c>
      <c r="K59" s="9">
        <v>3.3778340000000004</v>
      </c>
      <c r="L59" s="8">
        <v>0</v>
      </c>
      <c r="M59" s="8">
        <v>0</v>
      </c>
      <c r="N59" s="8">
        <v>0</v>
      </c>
      <c r="O59" s="8">
        <v>0</v>
      </c>
      <c r="P59" s="9">
        <v>0</v>
      </c>
      <c r="Q59" s="8">
        <v>-8.8817841970012523E-16</v>
      </c>
      <c r="R59" s="8">
        <v>-8.8817841970012523E-16</v>
      </c>
      <c r="S59" s="8">
        <v>-8.8817841970012523E-16</v>
      </c>
      <c r="T59" s="8">
        <v>-8.8817841970012523E-16</v>
      </c>
      <c r="U59" s="9">
        <v>-8.8817841970012523E-16</v>
      </c>
      <c r="V59" s="9"/>
      <c r="W59" s="7" t="s">
        <v>510</v>
      </c>
      <c r="X59" s="13">
        <f t="shared" si="0"/>
        <v>5.1750660000000002</v>
      </c>
      <c r="Y59" s="13">
        <f t="shared" si="1"/>
        <v>3.377834</v>
      </c>
      <c r="Z59" s="13">
        <f t="shared" si="2"/>
        <v>0</v>
      </c>
      <c r="AA59" s="13">
        <f t="shared" si="3"/>
        <v>-8.8817841970012523E-16</v>
      </c>
      <c r="AB59" s="13">
        <f t="shared" si="4"/>
        <v>8.5529000000000011</v>
      </c>
      <c r="AC59" s="6">
        <f t="shared" si="5"/>
        <v>0.60506565024728454</v>
      </c>
    </row>
    <row r="60" spans="1:29" ht="16.5">
      <c r="A60" s="7" t="s">
        <v>511</v>
      </c>
      <c r="B60" s="8">
        <v>-0.23000000000000004</v>
      </c>
      <c r="C60" s="8">
        <v>-0.2258</v>
      </c>
      <c r="D60" s="8">
        <v>-0.21920000000000001</v>
      </c>
      <c r="E60" s="8">
        <v>-0.21200000000000002</v>
      </c>
      <c r="F60" s="9">
        <v>-0.2221428571428572</v>
      </c>
      <c r="G60" s="8">
        <v>0</v>
      </c>
      <c r="H60" s="8">
        <v>0</v>
      </c>
      <c r="I60" s="8">
        <v>0</v>
      </c>
      <c r="J60" s="8">
        <v>0</v>
      </c>
      <c r="K60" s="9">
        <v>0</v>
      </c>
      <c r="L60" s="8">
        <v>0</v>
      </c>
      <c r="M60" s="8">
        <v>0</v>
      </c>
      <c r="N60" s="8">
        <v>0</v>
      </c>
      <c r="O60" s="8">
        <v>0</v>
      </c>
      <c r="P60" s="9">
        <v>0</v>
      </c>
      <c r="Q60" s="8">
        <v>0</v>
      </c>
      <c r="R60" s="8">
        <v>0</v>
      </c>
      <c r="S60" s="8">
        <v>0</v>
      </c>
      <c r="T60" s="8">
        <v>0</v>
      </c>
      <c r="U60" s="9">
        <v>0</v>
      </c>
      <c r="V60" s="9"/>
      <c r="W60" s="7" t="s">
        <v>511</v>
      </c>
      <c r="X60" s="13">
        <f t="shared" si="0"/>
        <v>-0.21560000000000001</v>
      </c>
      <c r="Y60" s="13">
        <f t="shared" si="1"/>
        <v>0</v>
      </c>
      <c r="Z60" s="13">
        <f t="shared" si="2"/>
        <v>0</v>
      </c>
      <c r="AA60" s="13">
        <f t="shared" si="3"/>
        <v>0</v>
      </c>
      <c r="AB60" s="13">
        <f t="shared" si="4"/>
        <v>-0.21560000000000001</v>
      </c>
      <c r="AC60" s="6">
        <f t="shared" si="5"/>
        <v>1</v>
      </c>
    </row>
    <row r="61" spans="1:29" ht="16.5">
      <c r="A61" s="10" t="s">
        <v>512</v>
      </c>
      <c r="B61" s="8">
        <v>-6.5423477479521797</v>
      </c>
      <c r="C61" s="8">
        <v>-5.6712594169079384</v>
      </c>
      <c r="D61" s="8">
        <v>-5.3056517627615234</v>
      </c>
      <c r="E61" s="8">
        <v>-3.6506464982377396</v>
      </c>
      <c r="F61" s="9">
        <v>-5.3519940417737661</v>
      </c>
      <c r="G61" s="8">
        <v>0.21684158069908221</v>
      </c>
      <c r="H61" s="8">
        <v>0.53144304254645325</v>
      </c>
      <c r="I61" s="8">
        <v>0.51789492681216021</v>
      </c>
      <c r="J61" s="8">
        <v>0.57166484931275319</v>
      </c>
      <c r="K61" s="9">
        <v>0.44790778940720605</v>
      </c>
      <c r="L61" s="8">
        <v>1.0159167061151551</v>
      </c>
      <c r="M61" s="8">
        <v>1.0063876514562029</v>
      </c>
      <c r="N61" s="8">
        <v>1.0205535039593991</v>
      </c>
      <c r="O61" s="8">
        <v>1.0251764714426197</v>
      </c>
      <c r="P61" s="9">
        <v>1.0170085832433442</v>
      </c>
      <c r="Q61" s="8">
        <v>0.38471145594503392</v>
      </c>
      <c r="R61" s="8">
        <v>0.38577165264160923</v>
      </c>
      <c r="S61" s="8">
        <v>0.54394862946609235</v>
      </c>
      <c r="T61" s="8">
        <v>0.9225616795967877</v>
      </c>
      <c r="U61" s="9">
        <v>0.55093707353298327</v>
      </c>
      <c r="V61" s="9"/>
      <c r="W61" s="10" t="s">
        <v>512</v>
      </c>
      <c r="X61" s="13">
        <f t="shared" si="0"/>
        <v>-4.4781491304996317</v>
      </c>
      <c r="Y61" s="13">
        <f t="shared" si="1"/>
        <v>0.5447798880624567</v>
      </c>
      <c r="Z61" s="13">
        <f t="shared" si="2"/>
        <v>1.0228649877010094</v>
      </c>
      <c r="AA61" s="13">
        <f t="shared" si="3"/>
        <v>0.73325515453144008</v>
      </c>
      <c r="AB61" s="13">
        <f t="shared" si="4"/>
        <v>-2.1772491002047261</v>
      </c>
      <c r="AC61" s="6">
        <f t="shared" si="5"/>
        <v>2.0567922752056953</v>
      </c>
    </row>
    <row r="62" spans="1:29" ht="16.5">
      <c r="A62" s="7" t="s">
        <v>25</v>
      </c>
      <c r="B62" s="8">
        <v>-91.203496000000001</v>
      </c>
      <c r="C62" s="8">
        <v>-84.741268000000005</v>
      </c>
      <c r="D62" s="8">
        <v>-86.850017999999992</v>
      </c>
      <c r="E62" s="8">
        <v>-86.981409999999997</v>
      </c>
      <c r="F62" s="9">
        <v>-87.623069333333333</v>
      </c>
      <c r="G62" s="8">
        <v>191.83691438</v>
      </c>
      <c r="H62" s="8">
        <v>154.75467993999999</v>
      </c>
      <c r="I62" s="8">
        <v>132.92203896000001</v>
      </c>
      <c r="J62" s="8">
        <v>119.577884</v>
      </c>
      <c r="K62" s="9">
        <v>151.77592860857143</v>
      </c>
      <c r="L62" s="8">
        <v>0</v>
      </c>
      <c r="M62" s="8">
        <v>0</v>
      </c>
      <c r="N62" s="8">
        <v>0</v>
      </c>
      <c r="O62" s="8">
        <v>0</v>
      </c>
      <c r="P62" s="9">
        <v>0</v>
      </c>
      <c r="Q62" s="8">
        <v>5.6843418860808018E-15</v>
      </c>
      <c r="R62" s="8">
        <v>0</v>
      </c>
      <c r="S62" s="8">
        <v>-8.5265128291212019E-15</v>
      </c>
      <c r="T62" s="8">
        <v>-1.4210854715202004E-14</v>
      </c>
      <c r="U62" s="9">
        <v>-3.7895612573872009E-15</v>
      </c>
      <c r="V62" s="9"/>
      <c r="W62" s="7" t="s">
        <v>25</v>
      </c>
      <c r="X62" s="13">
        <f t="shared" si="0"/>
        <v>-86.915713999999994</v>
      </c>
      <c r="Y62" s="13">
        <f t="shared" si="1"/>
        <v>126.24996148</v>
      </c>
      <c r="Z62" s="13">
        <f t="shared" si="2"/>
        <v>0</v>
      </c>
      <c r="AA62" s="13">
        <f t="shared" si="3"/>
        <v>-1.1368683772161604E-14</v>
      </c>
      <c r="AB62" s="13">
        <f t="shared" si="4"/>
        <v>39.334247479999988</v>
      </c>
      <c r="AC62" s="6">
        <f t="shared" si="5"/>
        <v>-2.2096701873906048</v>
      </c>
    </row>
    <row r="63" spans="1:29" ht="16.5">
      <c r="A63" s="7" t="s">
        <v>513</v>
      </c>
      <c r="B63" s="8">
        <v>0.31</v>
      </c>
      <c r="C63" s="8">
        <v>0.34399999999999997</v>
      </c>
      <c r="D63" s="8">
        <v>0.56000000000000005</v>
      </c>
      <c r="E63" s="8">
        <v>0.56000000000000005</v>
      </c>
      <c r="F63" s="9">
        <v>0.43714285714285711</v>
      </c>
      <c r="G63" s="8">
        <v>0</v>
      </c>
      <c r="H63" s="8">
        <v>0</v>
      </c>
      <c r="I63" s="8">
        <v>0</v>
      </c>
      <c r="J63" s="8">
        <v>0</v>
      </c>
      <c r="K63" s="9">
        <v>0</v>
      </c>
      <c r="L63" s="8">
        <v>0</v>
      </c>
      <c r="M63" s="8">
        <v>0</v>
      </c>
      <c r="N63" s="8">
        <v>0</v>
      </c>
      <c r="O63" s="8">
        <v>0</v>
      </c>
      <c r="P63" s="9">
        <v>0</v>
      </c>
      <c r="Q63" s="8">
        <v>0</v>
      </c>
      <c r="R63" s="8">
        <v>0</v>
      </c>
      <c r="S63" s="8">
        <v>0</v>
      </c>
      <c r="T63" s="8">
        <v>0</v>
      </c>
      <c r="U63" s="9">
        <v>0</v>
      </c>
      <c r="V63" s="9"/>
      <c r="W63" s="7" t="s">
        <v>513</v>
      </c>
      <c r="X63" s="13">
        <f t="shared" si="0"/>
        <v>0.56000000000000005</v>
      </c>
      <c r="Y63" s="13">
        <f t="shared" si="1"/>
        <v>0</v>
      </c>
      <c r="Z63" s="13">
        <f t="shared" si="2"/>
        <v>0</v>
      </c>
      <c r="AA63" s="13">
        <f t="shared" si="3"/>
        <v>0</v>
      </c>
      <c r="AB63" s="13">
        <f t="shared" si="4"/>
        <v>0.56000000000000005</v>
      </c>
      <c r="AC63" s="6">
        <f t="shared" si="5"/>
        <v>1</v>
      </c>
    </row>
    <row r="64" spans="1:29" ht="16.5">
      <c r="A64" s="10" t="s">
        <v>514</v>
      </c>
      <c r="B64" s="8">
        <v>-40.979056800000031</v>
      </c>
      <c r="C64" s="8">
        <v>-46.699772533333366</v>
      </c>
      <c r="D64" s="8">
        <v>-41.808672733333367</v>
      </c>
      <c r="E64" s="8">
        <v>-33.113995600000024</v>
      </c>
      <c r="F64" s="9">
        <v>-40.666025958730195</v>
      </c>
      <c r="G64" s="8">
        <v>3.3937251304031206</v>
      </c>
      <c r="H64" s="8">
        <v>3.5355238907366142</v>
      </c>
      <c r="I64" s="8">
        <v>3.5862246200654226</v>
      </c>
      <c r="J64" s="8">
        <v>2.7988532274368785</v>
      </c>
      <c r="K64" s="9">
        <v>3.3316837844577765</v>
      </c>
      <c r="L64" s="8">
        <v>14.8705502</v>
      </c>
      <c r="M64" s="8">
        <v>14.781830066666668</v>
      </c>
      <c r="N64" s="8">
        <v>13.257519733333334</v>
      </c>
      <c r="O64" s="8">
        <v>11.687208866666666</v>
      </c>
      <c r="P64" s="9">
        <v>13.649277216666666</v>
      </c>
      <c r="Q64" s="8">
        <v>1.6666842659302266</v>
      </c>
      <c r="R64" s="8">
        <v>1.6190925969300647</v>
      </c>
      <c r="S64" s="8">
        <v>1.1486889964679226</v>
      </c>
      <c r="T64" s="8">
        <v>1.4006460397631304</v>
      </c>
      <c r="U64" s="9">
        <v>1.4686782743517592</v>
      </c>
      <c r="V64" s="9"/>
      <c r="W64" s="10" t="s">
        <v>514</v>
      </c>
      <c r="X64" s="13">
        <f t="shared" si="0"/>
        <v>-37.461334166666695</v>
      </c>
      <c r="Y64" s="13">
        <f t="shared" si="1"/>
        <v>3.1925389237511506</v>
      </c>
      <c r="Z64" s="13">
        <f t="shared" si="2"/>
        <v>12.472364299999999</v>
      </c>
      <c r="AA64" s="13">
        <f t="shared" si="3"/>
        <v>1.2746675181155265</v>
      </c>
      <c r="AB64" s="13">
        <f t="shared" si="4"/>
        <v>-20.521763424800021</v>
      </c>
      <c r="AC64" s="6">
        <f t="shared" si="5"/>
        <v>1.825444207265134</v>
      </c>
    </row>
    <row r="65" spans="1:29" ht="16.5">
      <c r="A65" s="10" t="s">
        <v>515</v>
      </c>
      <c r="B65" s="8">
        <v>-55.105940265425566</v>
      </c>
      <c r="C65" s="8">
        <v>-69.936024314327682</v>
      </c>
      <c r="D65" s="8">
        <v>-59.501734835917922</v>
      </c>
      <c r="E65" s="8">
        <v>-33.635856046359621</v>
      </c>
      <c r="F65" s="9">
        <v>-54.571605598837131</v>
      </c>
      <c r="G65" s="8">
        <v>9.2637991104561923</v>
      </c>
      <c r="H65" s="8">
        <v>14.741405681499867</v>
      </c>
      <c r="I65" s="8">
        <v>10.40477738835899</v>
      </c>
      <c r="J65" s="8">
        <v>10.21891763197427</v>
      </c>
      <c r="K65" s="9">
        <v>11.067061817709657</v>
      </c>
      <c r="L65" s="8">
        <v>0</v>
      </c>
      <c r="M65" s="8">
        <v>0</v>
      </c>
      <c r="N65" s="8">
        <v>0</v>
      </c>
      <c r="O65" s="8">
        <v>0</v>
      </c>
      <c r="P65" s="9">
        <v>0</v>
      </c>
      <c r="Q65" s="8">
        <v>5.3411886187007971</v>
      </c>
      <c r="R65" s="8">
        <v>6.228613441267103</v>
      </c>
      <c r="S65" s="8">
        <v>5.4940171903164998</v>
      </c>
      <c r="T65" s="8">
        <v>3.496092267592509</v>
      </c>
      <c r="U65" s="9">
        <v>5.1495593432421591</v>
      </c>
      <c r="V65" s="9"/>
      <c r="W65" s="10" t="s">
        <v>515</v>
      </c>
      <c r="X65" s="13">
        <f t="shared" si="0"/>
        <v>-46.568795441138775</v>
      </c>
      <c r="Y65" s="13">
        <f t="shared" si="1"/>
        <v>10.311847510166629</v>
      </c>
      <c r="Z65" s="13">
        <f t="shared" si="2"/>
        <v>0</v>
      </c>
      <c r="AA65" s="13">
        <f t="shared" si="3"/>
        <v>4.4950547289545044</v>
      </c>
      <c r="AB65" s="13">
        <f t="shared" si="4"/>
        <v>-31.761893202017642</v>
      </c>
      <c r="AC65" s="6">
        <f t="shared" si="5"/>
        <v>1.4661844980380621</v>
      </c>
    </row>
    <row r="66" spans="1:29" ht="16.5">
      <c r="A66" s="7" t="s">
        <v>516</v>
      </c>
      <c r="B66" s="8">
        <v>-103.49100000000001</v>
      </c>
      <c r="C66" s="8">
        <v>-120.71040000000001</v>
      </c>
      <c r="D66" s="8">
        <v>-126.8652</v>
      </c>
      <c r="E66" s="8">
        <v>-121.122</v>
      </c>
      <c r="F66" s="9">
        <v>-117.35400000000001</v>
      </c>
      <c r="G66" s="8">
        <v>2.8678000000000003</v>
      </c>
      <c r="H66" s="8">
        <v>5.7855999999999996</v>
      </c>
      <c r="I66" s="8">
        <v>11.309999999999999</v>
      </c>
      <c r="J66" s="8">
        <v>11.519600000000001</v>
      </c>
      <c r="K66" s="9">
        <v>7.6325142857142865</v>
      </c>
      <c r="L66" s="8">
        <v>0</v>
      </c>
      <c r="M66" s="8">
        <v>0</v>
      </c>
      <c r="N66" s="8">
        <v>0</v>
      </c>
      <c r="O66" s="8">
        <v>0</v>
      </c>
      <c r="P66" s="9">
        <v>0</v>
      </c>
      <c r="Q66" s="8">
        <v>-3.7747582837255321E-16</v>
      </c>
      <c r="R66" s="8">
        <v>-3.1974423109204509E-15</v>
      </c>
      <c r="S66" s="8">
        <v>-5.6843418860808018E-15</v>
      </c>
      <c r="T66" s="8">
        <v>-5.6843418860808018E-15</v>
      </c>
      <c r="U66" s="9">
        <v>-3.5759754945545517E-15</v>
      </c>
      <c r="V66" s="9"/>
      <c r="W66" s="7" t="s">
        <v>516</v>
      </c>
      <c r="X66" s="13">
        <f t="shared" si="0"/>
        <v>-123.9936</v>
      </c>
      <c r="Y66" s="13">
        <f t="shared" si="1"/>
        <v>11.4148</v>
      </c>
      <c r="Z66" s="13">
        <f t="shared" si="2"/>
        <v>0</v>
      </c>
      <c r="AA66" s="13">
        <f t="shared" si="3"/>
        <v>-5.6843418860808018E-15</v>
      </c>
      <c r="AB66" s="13">
        <f t="shared" si="4"/>
        <v>-112.5788</v>
      </c>
      <c r="AC66" s="6">
        <f t="shared" si="5"/>
        <v>1.1013938681172655</v>
      </c>
    </row>
    <row r="67" spans="1:29" ht="16.5">
      <c r="A67" s="7" t="s">
        <v>26</v>
      </c>
      <c r="B67" s="8">
        <v>-1.109</v>
      </c>
      <c r="C67" s="8">
        <v>-1.109</v>
      </c>
      <c r="D67" s="8">
        <v>-1.109</v>
      </c>
      <c r="E67" s="8">
        <v>-1.109</v>
      </c>
      <c r="F67" s="9">
        <v>-1.109</v>
      </c>
      <c r="G67" s="8">
        <v>2.3010000000000002</v>
      </c>
      <c r="H67" s="8">
        <v>2.3010000000000002</v>
      </c>
      <c r="I67" s="8">
        <v>2.3010000000000002</v>
      </c>
      <c r="J67" s="8">
        <v>2.3010000000000002</v>
      </c>
      <c r="K67" s="9">
        <v>2.3010000000000002</v>
      </c>
      <c r="L67" s="8">
        <v>0</v>
      </c>
      <c r="M67" s="8">
        <v>0</v>
      </c>
      <c r="N67" s="8">
        <v>0</v>
      </c>
      <c r="O67" s="8">
        <v>0</v>
      </c>
      <c r="P67" s="9">
        <v>0</v>
      </c>
      <c r="Q67" s="8">
        <v>0</v>
      </c>
      <c r="R67" s="8">
        <v>0</v>
      </c>
      <c r="S67" s="8">
        <v>0</v>
      </c>
      <c r="T67" s="8">
        <v>0</v>
      </c>
      <c r="U67" s="9">
        <v>0</v>
      </c>
      <c r="V67" s="9"/>
      <c r="W67" s="7" t="s">
        <v>26</v>
      </c>
      <c r="X67" s="13">
        <f t="shared" si="0"/>
        <v>-1.109</v>
      </c>
      <c r="Y67" s="13">
        <f t="shared" si="1"/>
        <v>2.3010000000000002</v>
      </c>
      <c r="Z67" s="13">
        <f t="shared" si="2"/>
        <v>0</v>
      </c>
      <c r="AA67" s="13">
        <f t="shared" si="3"/>
        <v>0</v>
      </c>
      <c r="AB67" s="13">
        <f t="shared" si="4"/>
        <v>1.1920000000000002</v>
      </c>
      <c r="AC67" s="6">
        <f t="shared" si="5"/>
        <v>-0.93036912751677836</v>
      </c>
    </row>
    <row r="68" spans="1:29" ht="16.5">
      <c r="A68" s="7" t="s">
        <v>517</v>
      </c>
      <c r="B68" s="8">
        <v>-6.0365000000000002</v>
      </c>
      <c r="C68" s="8">
        <v>-5.4708799999999993</v>
      </c>
      <c r="D68" s="8">
        <v>-5.6261000000000001</v>
      </c>
      <c r="E68" s="8">
        <v>-5.5859599999999991</v>
      </c>
      <c r="F68" s="9">
        <v>-5.6968428571428573</v>
      </c>
      <c r="G68" s="8">
        <v>0</v>
      </c>
      <c r="H68" s="8">
        <v>0</v>
      </c>
      <c r="I68" s="8">
        <v>0</v>
      </c>
      <c r="J68" s="8">
        <v>0</v>
      </c>
      <c r="K68" s="9">
        <v>0</v>
      </c>
      <c r="L68" s="8">
        <v>0</v>
      </c>
      <c r="M68" s="8">
        <v>0</v>
      </c>
      <c r="N68" s="8">
        <v>0</v>
      </c>
      <c r="O68" s="8">
        <v>0</v>
      </c>
      <c r="P68" s="9">
        <v>0</v>
      </c>
      <c r="Q68" s="8">
        <v>1.3865000000000001</v>
      </c>
      <c r="R68" s="8">
        <v>1.06494</v>
      </c>
      <c r="S68" s="8">
        <v>0.89147999999999994</v>
      </c>
      <c r="T68" s="8">
        <v>0.68759999999999999</v>
      </c>
      <c r="U68" s="9">
        <v>1.0256714285714286</v>
      </c>
      <c r="V68" s="9"/>
      <c r="W68" s="7" t="s">
        <v>517</v>
      </c>
      <c r="X68" s="13">
        <f t="shared" si="0"/>
        <v>-5.6060299999999996</v>
      </c>
      <c r="Y68" s="13">
        <f t="shared" si="1"/>
        <v>0</v>
      </c>
      <c r="Z68" s="13">
        <f t="shared" si="2"/>
        <v>0</v>
      </c>
      <c r="AA68" s="13">
        <f t="shared" si="3"/>
        <v>0.78953999999999991</v>
      </c>
      <c r="AB68" s="13">
        <f t="shared" si="4"/>
        <v>-4.8164899999999999</v>
      </c>
      <c r="AC68" s="6">
        <f t="shared" si="5"/>
        <v>1.1639243515506104</v>
      </c>
    </row>
    <row r="69" spans="1:29" ht="16.5">
      <c r="A69" s="10" t="s">
        <v>518</v>
      </c>
      <c r="B69" s="8">
        <v>-56.74704798527614</v>
      </c>
      <c r="C69" s="8">
        <v>-56.642851507886064</v>
      </c>
      <c r="D69" s="8">
        <v>-65.680926488201337</v>
      </c>
      <c r="E69" s="8">
        <v>-64.941672157915832</v>
      </c>
      <c r="F69" s="9">
        <v>-60.800454222936814</v>
      </c>
      <c r="G69" s="8">
        <v>1.1241593289762011</v>
      </c>
      <c r="H69" s="8">
        <v>0.80999023915626756</v>
      </c>
      <c r="I69" s="8">
        <v>0.47297499957326716</v>
      </c>
      <c r="J69" s="8">
        <v>0.90901306627926759</v>
      </c>
      <c r="K69" s="9">
        <v>0.84308797613815334</v>
      </c>
      <c r="L69" s="8">
        <v>42.034125232420671</v>
      </c>
      <c r="M69" s="8">
        <v>41.542480468222529</v>
      </c>
      <c r="N69" s="8">
        <v>41.12171895309195</v>
      </c>
      <c r="O69" s="8">
        <v>40.782666339001238</v>
      </c>
      <c r="P69" s="9">
        <v>41.370247748184099</v>
      </c>
      <c r="Q69" s="8">
        <v>12.442856425233554</v>
      </c>
      <c r="R69" s="8">
        <v>1.5102194201857941</v>
      </c>
      <c r="S69" s="8">
        <v>-0.785997508480618</v>
      </c>
      <c r="T69" s="8">
        <v>1.7439767443897054</v>
      </c>
      <c r="U69" s="9">
        <v>4.1427681824702729</v>
      </c>
      <c r="V69" s="9"/>
      <c r="W69" s="10" t="s">
        <v>518</v>
      </c>
      <c r="X69" s="13">
        <f t="shared" ref="X69:X132" si="6">AVERAGE(D69:E69)</f>
        <v>-65.311299323058591</v>
      </c>
      <c r="Y69" s="13">
        <f t="shared" ref="Y69:Y132" si="7">AVERAGE(I69:J69)</f>
        <v>0.69099403292626738</v>
      </c>
      <c r="Z69" s="13">
        <f t="shared" ref="Z69:Z132" si="8">AVERAGE(N69:O69)</f>
        <v>40.952192646046598</v>
      </c>
      <c r="AA69" s="13">
        <f t="shared" ref="AA69:AA132" si="9">AVERAGE(S69:T69)</f>
        <v>0.4789896179545437</v>
      </c>
      <c r="AB69" s="13">
        <f t="shared" ref="AB69:AB132" si="10">SUM(X69:AA69)</f>
        <v>-23.189123026131181</v>
      </c>
      <c r="AC69" s="6">
        <f t="shared" si="5"/>
        <v>2.8164626687029557</v>
      </c>
    </row>
    <row r="70" spans="1:29" ht="16.5">
      <c r="A70" s="7" t="s">
        <v>519</v>
      </c>
      <c r="B70" s="8">
        <v>-4.7480000000000002</v>
      </c>
      <c r="C70" s="8">
        <v>-4.6399999999999988</v>
      </c>
      <c r="D70" s="8">
        <v>-4.5999999999999996</v>
      </c>
      <c r="E70" s="8">
        <v>-4.5999999999999996</v>
      </c>
      <c r="F70" s="9">
        <v>-4.651809523809523</v>
      </c>
      <c r="G70" s="8">
        <v>17.824000000000002</v>
      </c>
      <c r="H70" s="8">
        <v>17.545999999999999</v>
      </c>
      <c r="I70" s="8">
        <v>17.660000000000004</v>
      </c>
      <c r="J70" s="8">
        <v>17.509999999999998</v>
      </c>
      <c r="K70" s="9">
        <v>17.643999999999998</v>
      </c>
      <c r="L70" s="8">
        <v>0</v>
      </c>
      <c r="M70" s="8">
        <v>0</v>
      </c>
      <c r="N70" s="8">
        <v>0</v>
      </c>
      <c r="O70" s="8">
        <v>0</v>
      </c>
      <c r="P70" s="9">
        <v>0</v>
      </c>
      <c r="Q70" s="8">
        <v>0</v>
      </c>
      <c r="R70" s="8">
        <v>0</v>
      </c>
      <c r="S70" s="8">
        <v>0</v>
      </c>
      <c r="T70" s="8">
        <v>0</v>
      </c>
      <c r="U70" s="9">
        <v>0</v>
      </c>
      <c r="V70" s="9"/>
      <c r="W70" s="7" t="s">
        <v>519</v>
      </c>
      <c r="X70" s="13">
        <f t="shared" si="6"/>
        <v>-4.5999999999999996</v>
      </c>
      <c r="Y70" s="13">
        <f t="shared" si="7"/>
        <v>17.585000000000001</v>
      </c>
      <c r="Z70" s="13">
        <f t="shared" si="8"/>
        <v>0</v>
      </c>
      <c r="AA70" s="13">
        <f t="shared" si="9"/>
        <v>0</v>
      </c>
      <c r="AB70" s="13">
        <f t="shared" si="10"/>
        <v>12.985000000000001</v>
      </c>
      <c r="AC70" s="6">
        <f t="shared" ref="AC70:AC133" si="11">X70/AB70</f>
        <v>-0.35425490951097416</v>
      </c>
    </row>
    <row r="71" spans="1:29" ht="16.5">
      <c r="A71" s="10" t="s">
        <v>520</v>
      </c>
      <c r="B71" s="8">
        <v>-1.9332924592338963</v>
      </c>
      <c r="C71" s="8">
        <v>-2.294295316582434</v>
      </c>
      <c r="D71" s="8">
        <v>-2.1837838499237963</v>
      </c>
      <c r="E71" s="8">
        <v>-2.1478836565768593</v>
      </c>
      <c r="F71" s="9">
        <v>-2.1299794700389918</v>
      </c>
      <c r="G71" s="8">
        <v>0.1758944452613882</v>
      </c>
      <c r="H71" s="8">
        <v>0.36200055629636524</v>
      </c>
      <c r="I71" s="8">
        <v>0.33648442266462297</v>
      </c>
      <c r="J71" s="8">
        <v>0.15529672912916917</v>
      </c>
      <c r="K71" s="9">
        <v>0.25353691485805313</v>
      </c>
      <c r="L71" s="8">
        <v>0.244365</v>
      </c>
      <c r="M71" s="8">
        <v>0.244365</v>
      </c>
      <c r="N71" s="8">
        <v>0.244365</v>
      </c>
      <c r="O71" s="8">
        <v>0.244365</v>
      </c>
      <c r="P71" s="9">
        <v>0.244365</v>
      </c>
      <c r="Q71" s="8">
        <v>-0.97266889692964553</v>
      </c>
      <c r="R71" s="8">
        <v>-1.1850697159287611</v>
      </c>
      <c r="S71" s="8">
        <v>-0.7623096187739018</v>
      </c>
      <c r="T71" s="8">
        <v>-1.8563310475750048</v>
      </c>
      <c r="U71" s="9">
        <v>-1.1835507282364861</v>
      </c>
      <c r="V71" s="9"/>
      <c r="W71" s="10" t="s">
        <v>520</v>
      </c>
      <c r="X71" s="13">
        <f t="shared" si="6"/>
        <v>-2.165833753250328</v>
      </c>
      <c r="Y71" s="13">
        <f t="shared" si="7"/>
        <v>0.24589057589689606</v>
      </c>
      <c r="Z71" s="13">
        <f t="shared" si="8"/>
        <v>0.244365</v>
      </c>
      <c r="AA71" s="13">
        <f t="shared" si="9"/>
        <v>-1.3093203331744534</v>
      </c>
      <c r="AB71" s="13">
        <f t="shared" si="10"/>
        <v>-2.9848985105278851</v>
      </c>
      <c r="AC71" s="6">
        <f t="shared" si="11"/>
        <v>0.72559711682367922</v>
      </c>
    </row>
    <row r="72" spans="1:29" ht="16.5">
      <c r="A72" s="7" t="s">
        <v>521</v>
      </c>
      <c r="B72" s="8">
        <v>0.17756</v>
      </c>
      <c r="C72" s="8">
        <v>-0.17699999999999999</v>
      </c>
      <c r="D72" s="8">
        <v>-0.17699999999999999</v>
      </c>
      <c r="E72" s="8">
        <v>-0.17699999999999999</v>
      </c>
      <c r="F72" s="9">
        <v>-7.5697142857142852E-2</v>
      </c>
      <c r="G72" s="8">
        <v>0</v>
      </c>
      <c r="H72" s="8">
        <v>0</v>
      </c>
      <c r="I72" s="8">
        <v>0</v>
      </c>
      <c r="J72" s="8">
        <v>0</v>
      </c>
      <c r="K72" s="9">
        <v>0</v>
      </c>
      <c r="L72" s="8">
        <v>0</v>
      </c>
      <c r="M72" s="8">
        <v>0</v>
      </c>
      <c r="N72" s="8">
        <v>0</v>
      </c>
      <c r="O72" s="8">
        <v>0</v>
      </c>
      <c r="P72" s="9">
        <v>0</v>
      </c>
      <c r="Q72" s="8">
        <v>0</v>
      </c>
      <c r="R72" s="8">
        <v>0</v>
      </c>
      <c r="S72" s="8">
        <v>0</v>
      </c>
      <c r="T72" s="8">
        <v>0</v>
      </c>
      <c r="U72" s="9">
        <v>0</v>
      </c>
      <c r="V72" s="9"/>
      <c r="W72" s="7" t="s">
        <v>521</v>
      </c>
      <c r="X72" s="13">
        <f t="shared" si="6"/>
        <v>-0.17699999999999999</v>
      </c>
      <c r="Y72" s="13">
        <f t="shared" si="7"/>
        <v>0</v>
      </c>
      <c r="Z72" s="13">
        <f t="shared" si="8"/>
        <v>0</v>
      </c>
      <c r="AA72" s="13">
        <f t="shared" si="9"/>
        <v>0</v>
      </c>
      <c r="AB72" s="13">
        <f t="shared" si="10"/>
        <v>-0.17699999999999999</v>
      </c>
      <c r="AC72" s="6">
        <f t="shared" si="11"/>
        <v>1</v>
      </c>
    </row>
    <row r="73" spans="1:29" ht="16.5">
      <c r="A73" s="7" t="s">
        <v>522</v>
      </c>
      <c r="B73" s="8">
        <v>-32.270879999999998</v>
      </c>
      <c r="C73" s="8">
        <v>-15.800820000000002</v>
      </c>
      <c r="D73" s="8">
        <v>-9.9475200000000008</v>
      </c>
      <c r="E73" s="8">
        <v>-9.4449000000000005</v>
      </c>
      <c r="F73" s="9">
        <v>-17.599594285714282</v>
      </c>
      <c r="G73" s="8">
        <v>11.029540000000001</v>
      </c>
      <c r="H73" s="8">
        <v>10.478380000000001</v>
      </c>
      <c r="I73" s="8">
        <v>11.7989</v>
      </c>
      <c r="J73" s="8">
        <v>11.7989</v>
      </c>
      <c r="K73" s="9">
        <v>11.264673333333334</v>
      </c>
      <c r="L73" s="8">
        <v>0</v>
      </c>
      <c r="M73" s="8">
        <v>0</v>
      </c>
      <c r="N73" s="8">
        <v>0</v>
      </c>
      <c r="O73" s="8">
        <v>0</v>
      </c>
      <c r="P73" s="9">
        <v>0</v>
      </c>
      <c r="Q73" s="8">
        <v>-2.1316282072803005E-15</v>
      </c>
      <c r="R73" s="8">
        <v>-3.5527136788005011E-16</v>
      </c>
      <c r="S73" s="8">
        <v>0</v>
      </c>
      <c r="T73" s="8">
        <v>0</v>
      </c>
      <c r="U73" s="9">
        <v>-6.936250515753358E-16</v>
      </c>
      <c r="V73" s="9"/>
      <c r="W73" s="7" t="s">
        <v>522</v>
      </c>
      <c r="X73" s="13">
        <f t="shared" si="6"/>
        <v>-9.6962100000000007</v>
      </c>
      <c r="Y73" s="13">
        <f t="shared" si="7"/>
        <v>11.7989</v>
      </c>
      <c r="Z73" s="13">
        <f t="shared" si="8"/>
        <v>0</v>
      </c>
      <c r="AA73" s="13">
        <f t="shared" si="9"/>
        <v>0</v>
      </c>
      <c r="AB73" s="13">
        <f t="shared" si="10"/>
        <v>2.1026899999999991</v>
      </c>
      <c r="AC73" s="6">
        <f t="shared" si="11"/>
        <v>-4.6113359553714552</v>
      </c>
    </row>
    <row r="74" spans="1:29" ht="16.5">
      <c r="A74" s="7" t="s">
        <v>523</v>
      </c>
      <c r="B74" s="8">
        <v>11.680000000000001</v>
      </c>
      <c r="C74" s="8">
        <v>14.6</v>
      </c>
      <c r="D74" s="8">
        <v>14.6</v>
      </c>
      <c r="E74" s="8">
        <v>14.6</v>
      </c>
      <c r="F74" s="9">
        <v>13.765714285714287</v>
      </c>
      <c r="G74" s="8">
        <v>19</v>
      </c>
      <c r="H74" s="8">
        <v>19</v>
      </c>
      <c r="I74" s="8">
        <v>19</v>
      </c>
      <c r="J74" s="8">
        <v>19</v>
      </c>
      <c r="K74" s="9">
        <v>19</v>
      </c>
      <c r="L74" s="8">
        <v>0</v>
      </c>
      <c r="M74" s="8">
        <v>0</v>
      </c>
      <c r="N74" s="8">
        <v>0</v>
      </c>
      <c r="O74" s="8">
        <v>0</v>
      </c>
      <c r="P74" s="9">
        <v>0</v>
      </c>
      <c r="Q74" s="8">
        <v>2.9200000000000004</v>
      </c>
      <c r="R74" s="8">
        <v>0</v>
      </c>
      <c r="S74" s="8">
        <v>0</v>
      </c>
      <c r="T74" s="8">
        <v>0</v>
      </c>
      <c r="U74" s="9">
        <v>0.83428571428571441</v>
      </c>
      <c r="V74" s="9"/>
      <c r="W74" s="7" t="s">
        <v>523</v>
      </c>
      <c r="X74" s="13">
        <f t="shared" si="6"/>
        <v>14.6</v>
      </c>
      <c r="Y74" s="13">
        <f t="shared" si="7"/>
        <v>19</v>
      </c>
      <c r="Z74" s="13">
        <f t="shared" si="8"/>
        <v>0</v>
      </c>
      <c r="AA74" s="13">
        <f t="shared" si="9"/>
        <v>0</v>
      </c>
      <c r="AB74" s="13">
        <f t="shared" si="10"/>
        <v>33.6</v>
      </c>
      <c r="AC74" s="6">
        <f t="shared" si="11"/>
        <v>0.43452380952380948</v>
      </c>
    </row>
    <row r="75" spans="1:29" ht="33">
      <c r="A75" s="7" t="s">
        <v>27</v>
      </c>
      <c r="B75" s="8">
        <v>-19.821999999999999</v>
      </c>
      <c r="C75" s="8">
        <v>-19.821999999999999</v>
      </c>
      <c r="D75" s="8">
        <v>-19.821999999999999</v>
      </c>
      <c r="E75" s="8">
        <v>-19.821999999999999</v>
      </c>
      <c r="F75" s="9">
        <v>-19.821999999999999</v>
      </c>
      <c r="G75" s="8">
        <v>0</v>
      </c>
      <c r="H75" s="8">
        <v>0</v>
      </c>
      <c r="I75" s="8">
        <v>0</v>
      </c>
      <c r="J75" s="8">
        <v>0</v>
      </c>
      <c r="K75" s="9">
        <v>0</v>
      </c>
      <c r="L75" s="8">
        <v>0</v>
      </c>
      <c r="M75" s="8">
        <v>0</v>
      </c>
      <c r="N75" s="8">
        <v>0</v>
      </c>
      <c r="O75" s="8">
        <v>0</v>
      </c>
      <c r="P75" s="9">
        <v>0</v>
      </c>
      <c r="Q75" s="8">
        <v>19.251999999999999</v>
      </c>
      <c r="R75" s="8">
        <v>19.251999999999999</v>
      </c>
      <c r="S75" s="8">
        <v>19.251999999999999</v>
      </c>
      <c r="T75" s="8">
        <v>19.251999999999999</v>
      </c>
      <c r="U75" s="9">
        <v>19.251999999999999</v>
      </c>
      <c r="V75" s="9"/>
      <c r="W75" s="7" t="s">
        <v>27</v>
      </c>
      <c r="X75" s="13">
        <f t="shared" si="6"/>
        <v>-19.821999999999999</v>
      </c>
      <c r="Y75" s="13">
        <f t="shared" si="7"/>
        <v>0</v>
      </c>
      <c r="Z75" s="13">
        <f t="shared" si="8"/>
        <v>0</v>
      </c>
      <c r="AA75" s="13">
        <f t="shared" si="9"/>
        <v>19.251999999999999</v>
      </c>
      <c r="AB75" s="13">
        <f t="shared" si="10"/>
        <v>-0.57000000000000028</v>
      </c>
      <c r="AC75" s="6">
        <f t="shared" si="11"/>
        <v>34.775438596491206</v>
      </c>
    </row>
    <row r="76" spans="1:29" ht="16.5">
      <c r="A76" s="7" t="s">
        <v>524</v>
      </c>
      <c r="B76" s="8">
        <v>0</v>
      </c>
      <c r="C76" s="8">
        <v>0</v>
      </c>
      <c r="D76" s="8">
        <v>0</v>
      </c>
      <c r="E76" s="8">
        <v>0</v>
      </c>
      <c r="F76" s="9">
        <v>0</v>
      </c>
      <c r="G76" s="8">
        <v>46.301250999999993</v>
      </c>
      <c r="H76" s="8">
        <v>46.301250999999993</v>
      </c>
      <c r="I76" s="8">
        <v>46.301250999999993</v>
      </c>
      <c r="J76" s="8">
        <v>46.301250999999993</v>
      </c>
      <c r="K76" s="9">
        <v>46.301250999999993</v>
      </c>
      <c r="L76" s="8">
        <v>0</v>
      </c>
      <c r="M76" s="8">
        <v>0</v>
      </c>
      <c r="N76" s="8">
        <v>0</v>
      </c>
      <c r="O76" s="8">
        <v>0</v>
      </c>
      <c r="P76" s="9">
        <v>0</v>
      </c>
      <c r="Q76" s="8">
        <v>0</v>
      </c>
      <c r="R76" s="8">
        <v>0</v>
      </c>
      <c r="S76" s="8">
        <v>0</v>
      </c>
      <c r="T76" s="8">
        <v>0</v>
      </c>
      <c r="U76" s="9">
        <v>0</v>
      </c>
      <c r="V76" s="9"/>
      <c r="W76" s="7" t="s">
        <v>524</v>
      </c>
      <c r="X76" s="13">
        <f t="shared" si="6"/>
        <v>0</v>
      </c>
      <c r="Y76" s="13">
        <f t="shared" si="7"/>
        <v>46.301250999999993</v>
      </c>
      <c r="Z76" s="13">
        <f t="shared" si="8"/>
        <v>0</v>
      </c>
      <c r="AA76" s="13">
        <f t="shared" si="9"/>
        <v>0</v>
      </c>
      <c r="AB76" s="13">
        <f t="shared" si="10"/>
        <v>46.301250999999993</v>
      </c>
      <c r="AC76" s="6">
        <f t="shared" si="11"/>
        <v>0</v>
      </c>
    </row>
    <row r="77" spans="1:29" ht="16.5">
      <c r="A77" s="7" t="s">
        <v>525</v>
      </c>
      <c r="B77" s="8">
        <v>0.77776000000000001</v>
      </c>
      <c r="C77" s="8">
        <v>0.77776000000000001</v>
      </c>
      <c r="D77" s="8">
        <v>0.77776000000000001</v>
      </c>
      <c r="E77" s="8">
        <v>0.77776000000000001</v>
      </c>
      <c r="F77" s="9">
        <v>0.77776000000000001</v>
      </c>
      <c r="G77" s="8">
        <v>0.37143999999999999</v>
      </c>
      <c r="H77" s="8">
        <v>0.37143999999999999</v>
      </c>
      <c r="I77" s="8">
        <v>0.37143999999999999</v>
      </c>
      <c r="J77" s="8">
        <v>0.37143999999999999</v>
      </c>
      <c r="K77" s="9">
        <v>0.37143999999999999</v>
      </c>
      <c r="L77" s="8">
        <v>0</v>
      </c>
      <c r="M77" s="8">
        <v>0</v>
      </c>
      <c r="N77" s="8">
        <v>0</v>
      </c>
      <c r="O77" s="8">
        <v>0</v>
      </c>
      <c r="P77" s="9">
        <v>0</v>
      </c>
      <c r="Q77" s="8">
        <v>0</v>
      </c>
      <c r="R77" s="8">
        <v>0</v>
      </c>
      <c r="S77" s="8">
        <v>0</v>
      </c>
      <c r="T77" s="8">
        <v>0</v>
      </c>
      <c r="U77" s="9">
        <v>0</v>
      </c>
      <c r="V77" s="9"/>
      <c r="W77" s="7" t="s">
        <v>525</v>
      </c>
      <c r="X77" s="13">
        <f t="shared" si="6"/>
        <v>0.77776000000000001</v>
      </c>
      <c r="Y77" s="13">
        <f t="shared" si="7"/>
        <v>0.37143999999999999</v>
      </c>
      <c r="Z77" s="13">
        <f t="shared" si="8"/>
        <v>0</v>
      </c>
      <c r="AA77" s="13">
        <f t="shared" si="9"/>
        <v>0</v>
      </c>
      <c r="AB77" s="13">
        <f t="shared" si="10"/>
        <v>1.1492</v>
      </c>
      <c r="AC77" s="6">
        <f t="shared" si="11"/>
        <v>0.67678384963452842</v>
      </c>
    </row>
    <row r="78" spans="1:29" ht="16.5">
      <c r="A78" s="7" t="s">
        <v>526</v>
      </c>
      <c r="B78" s="8">
        <v>-12.546760000000001</v>
      </c>
      <c r="C78" s="8">
        <v>-12.734360000000001</v>
      </c>
      <c r="D78" s="8">
        <v>-12.603960000000001</v>
      </c>
      <c r="E78" s="8">
        <v>-12.42376</v>
      </c>
      <c r="F78" s="9">
        <v>-12.575759999999999</v>
      </c>
      <c r="G78" s="8">
        <v>5.0339999999999998</v>
      </c>
      <c r="H78" s="8">
        <v>7.1724000000000006</v>
      </c>
      <c r="I78" s="8">
        <v>7.3415999999999997</v>
      </c>
      <c r="J78" s="8">
        <v>7.0980000000000008</v>
      </c>
      <c r="K78" s="9">
        <v>6.5840000000000005</v>
      </c>
      <c r="L78" s="8">
        <v>0</v>
      </c>
      <c r="M78" s="8">
        <v>0</v>
      </c>
      <c r="N78" s="8">
        <v>0</v>
      </c>
      <c r="O78" s="8">
        <v>0</v>
      </c>
      <c r="P78" s="9">
        <v>0</v>
      </c>
      <c r="Q78" s="8">
        <v>8.8817841970012523E-16</v>
      </c>
      <c r="R78" s="8">
        <v>1.7763568394002506E-16</v>
      </c>
      <c r="S78" s="8">
        <v>3.5527136788005011E-16</v>
      </c>
      <c r="T78" s="8">
        <v>0</v>
      </c>
      <c r="U78" s="9">
        <v>3.8064789415719651E-16</v>
      </c>
      <c r="V78" s="9"/>
      <c r="W78" s="7" t="s">
        <v>526</v>
      </c>
      <c r="X78" s="13">
        <f t="shared" si="6"/>
        <v>-12.513860000000001</v>
      </c>
      <c r="Y78" s="13">
        <f t="shared" si="7"/>
        <v>7.2198000000000002</v>
      </c>
      <c r="Z78" s="13">
        <f t="shared" si="8"/>
        <v>0</v>
      </c>
      <c r="AA78" s="13">
        <f t="shared" si="9"/>
        <v>1.7763568394002506E-16</v>
      </c>
      <c r="AB78" s="13">
        <f t="shared" si="10"/>
        <v>-5.2940600000000009</v>
      </c>
      <c r="AC78" s="6">
        <f t="shared" si="11"/>
        <v>2.3637548497750309</v>
      </c>
    </row>
    <row r="79" spans="1:29" ht="16.5">
      <c r="A79" s="10" t="s">
        <v>527</v>
      </c>
      <c r="B79" s="8">
        <v>-2.1099094699871199</v>
      </c>
      <c r="C79" s="8">
        <v>-3.5968435948159283</v>
      </c>
      <c r="D79" s="8">
        <v>-4.1909125212659006</v>
      </c>
      <c r="E79" s="8">
        <v>-5.3205638007294391</v>
      </c>
      <c r="F79" s="9">
        <v>-3.7238598287609079</v>
      </c>
      <c r="G79" s="8">
        <v>0.42235604711526731</v>
      </c>
      <c r="H79" s="8">
        <v>0.63550841166496708</v>
      </c>
      <c r="I79" s="8">
        <v>0.67326150138936558</v>
      </c>
      <c r="J79" s="8">
        <v>0.79505384274797497</v>
      </c>
      <c r="K79" s="9">
        <v>0.62158357436681633</v>
      </c>
      <c r="L79" s="8">
        <v>6.1623466666666668E-2</v>
      </c>
      <c r="M79" s="8">
        <v>6.1623466666666668E-2</v>
      </c>
      <c r="N79" s="8">
        <v>6.1623466666666668E-2</v>
      </c>
      <c r="O79" s="8">
        <v>6.1623466666666668E-2</v>
      </c>
      <c r="P79" s="9">
        <v>6.1623466666666668E-2</v>
      </c>
      <c r="Q79" s="8">
        <v>-1.052234146717504</v>
      </c>
      <c r="R79" s="8">
        <v>-1.5247371308099653</v>
      </c>
      <c r="S79" s="8">
        <v>-1.2364247810448663</v>
      </c>
      <c r="T79" s="8">
        <v>-0.74703891814758561</v>
      </c>
      <c r="U79" s="9">
        <v>-1.13592423953891</v>
      </c>
      <c r="V79" s="9"/>
      <c r="W79" s="10" t="s">
        <v>527</v>
      </c>
      <c r="X79" s="13">
        <f t="shared" si="6"/>
        <v>-4.7557381609976694</v>
      </c>
      <c r="Y79" s="13">
        <f t="shared" si="7"/>
        <v>0.73415767206867022</v>
      </c>
      <c r="Z79" s="13">
        <f t="shared" si="8"/>
        <v>6.1623466666666668E-2</v>
      </c>
      <c r="AA79" s="13">
        <f t="shared" si="9"/>
        <v>-0.99173184959622596</v>
      </c>
      <c r="AB79" s="13">
        <f t="shared" si="10"/>
        <v>-4.9516888718585577</v>
      </c>
      <c r="AC79" s="6">
        <f t="shared" si="11"/>
        <v>0.9604274993983335</v>
      </c>
    </row>
    <row r="80" spans="1:29" ht="16.5">
      <c r="A80" s="7" t="s">
        <v>528</v>
      </c>
      <c r="B80" s="8">
        <v>-0.10943813266410345</v>
      </c>
      <c r="C80" s="8">
        <v>-0.25133691177955636</v>
      </c>
      <c r="D80" s="8">
        <v>-0.36338031019406641</v>
      </c>
      <c r="E80" s="8">
        <v>-0.48233357868151716</v>
      </c>
      <c r="F80" s="9">
        <v>-0.29247060948858666</v>
      </c>
      <c r="G80" s="8">
        <v>-1.1575762981320459</v>
      </c>
      <c r="H80" s="8">
        <v>5.946806967074159</v>
      </c>
      <c r="I80" s="8">
        <v>-0.94875906272976651</v>
      </c>
      <c r="J80" s="8">
        <v>0.33203725946528179</v>
      </c>
      <c r="K80" s="9">
        <v>0.93833181096457607</v>
      </c>
      <c r="L80" s="8">
        <v>7.357546077670742</v>
      </c>
      <c r="M80" s="8">
        <v>7.6038495353359945</v>
      </c>
      <c r="N80" s="8">
        <v>7.6949492035591192</v>
      </c>
      <c r="O80" s="8">
        <v>7.758547303642251</v>
      </c>
      <c r="P80" s="9">
        <v>7.6037230300520271</v>
      </c>
      <c r="Q80" s="8">
        <v>-0.28783556800434551</v>
      </c>
      <c r="R80" s="8">
        <v>-7.4494678919625184</v>
      </c>
      <c r="S80" s="8">
        <v>-0.60729173830566696</v>
      </c>
      <c r="T80" s="8">
        <v>-1.935381323200422</v>
      </c>
      <c r="U80" s="9">
        <v>-2.4613199131128147</v>
      </c>
      <c r="V80" s="9"/>
      <c r="W80" s="7" t="s">
        <v>528</v>
      </c>
      <c r="X80" s="13">
        <f t="shared" si="6"/>
        <v>-0.42285694443779176</v>
      </c>
      <c r="Y80" s="13">
        <f t="shared" si="7"/>
        <v>-0.30836090163224239</v>
      </c>
      <c r="Z80" s="13">
        <f t="shared" si="8"/>
        <v>7.7267482536006851</v>
      </c>
      <c r="AA80" s="13">
        <f t="shared" si="9"/>
        <v>-1.2713365307530444</v>
      </c>
      <c r="AB80" s="13">
        <f t="shared" si="10"/>
        <v>5.7241938767776066</v>
      </c>
      <c r="AC80" s="6">
        <f t="shared" si="11"/>
        <v>-7.3871876728926589E-2</v>
      </c>
    </row>
    <row r="81" spans="1:29" ht="16.5">
      <c r="A81" s="7" t="s">
        <v>529</v>
      </c>
      <c r="B81" s="8">
        <v>-71.080372340389502</v>
      </c>
      <c r="C81" s="8">
        <v>-70.693277051946254</v>
      </c>
      <c r="D81" s="8">
        <v>-70.069199999999995</v>
      </c>
      <c r="E81" s="8">
        <v>-75.343000000000004</v>
      </c>
      <c r="F81" s="9">
        <v>-71.762362823908035</v>
      </c>
      <c r="G81" s="8">
        <v>0</v>
      </c>
      <c r="H81" s="8">
        <v>0</v>
      </c>
      <c r="I81" s="8">
        <v>0</v>
      </c>
      <c r="J81" s="8">
        <v>0</v>
      </c>
      <c r="K81" s="9">
        <v>0</v>
      </c>
      <c r="L81" s="8">
        <v>0</v>
      </c>
      <c r="M81" s="8">
        <v>0</v>
      </c>
      <c r="N81" s="8">
        <v>0</v>
      </c>
      <c r="O81" s="8">
        <v>0</v>
      </c>
      <c r="P81" s="9">
        <v>0</v>
      </c>
      <c r="Q81" s="8">
        <v>-138.77677051675332</v>
      </c>
      <c r="R81" s="8">
        <v>-138.02100866233943</v>
      </c>
      <c r="S81" s="8">
        <v>-237.32859999999999</v>
      </c>
      <c r="T81" s="8">
        <v>-232.47600000000003</v>
      </c>
      <c r="U81" s="9">
        <v>-184.37088887677223</v>
      </c>
      <c r="V81" s="9"/>
      <c r="W81" s="7" t="s">
        <v>529</v>
      </c>
      <c r="X81" s="13">
        <f t="shared" si="6"/>
        <v>-72.706099999999992</v>
      </c>
      <c r="Y81" s="13">
        <f t="shared" si="7"/>
        <v>0</v>
      </c>
      <c r="Z81" s="13">
        <f t="shared" si="8"/>
        <v>0</v>
      </c>
      <c r="AA81" s="13">
        <f t="shared" si="9"/>
        <v>-234.90230000000003</v>
      </c>
      <c r="AB81" s="13">
        <f t="shared" si="10"/>
        <v>-307.60840000000002</v>
      </c>
      <c r="AC81" s="6">
        <f t="shared" si="11"/>
        <v>0.23635928017570387</v>
      </c>
    </row>
    <row r="82" spans="1:29" ht="16.5">
      <c r="A82" s="7" t="s">
        <v>28</v>
      </c>
      <c r="B82" s="8">
        <v>-488.59739999999999</v>
      </c>
      <c r="C82" s="8">
        <v>-415.10939999999999</v>
      </c>
      <c r="D82" s="8">
        <v>-344.22820000000002</v>
      </c>
      <c r="E82" s="8">
        <v>-344.74440000000004</v>
      </c>
      <c r="F82" s="9">
        <v>-402.47592380952381</v>
      </c>
      <c r="G82" s="8">
        <v>281.96379999999999</v>
      </c>
      <c r="H82" s="8">
        <v>295.66819999999996</v>
      </c>
      <c r="I82" s="8">
        <v>374.71639999999996</v>
      </c>
      <c r="J82" s="8">
        <v>455.85079999999999</v>
      </c>
      <c r="K82" s="9">
        <v>348.71237142857143</v>
      </c>
      <c r="L82" s="8">
        <v>445.66219999999993</v>
      </c>
      <c r="M82" s="8">
        <v>647.59580000000005</v>
      </c>
      <c r="N82" s="8">
        <v>771.37959999999998</v>
      </c>
      <c r="O82" s="8">
        <v>617.10360000000003</v>
      </c>
      <c r="P82" s="9">
        <v>620.43529999999998</v>
      </c>
      <c r="Q82" s="8">
        <v>-42.168399999999998</v>
      </c>
      <c r="R82" s="8">
        <v>-39.844600000000028</v>
      </c>
      <c r="S82" s="8">
        <v>-34.707399999999993</v>
      </c>
      <c r="T82" s="8">
        <v>-14.33340000000004</v>
      </c>
      <c r="U82" s="9">
        <v>-33.211304761904771</v>
      </c>
      <c r="V82" s="9"/>
      <c r="W82" s="7" t="s">
        <v>28</v>
      </c>
      <c r="X82" s="13">
        <f t="shared" si="6"/>
        <v>-344.48630000000003</v>
      </c>
      <c r="Y82" s="13">
        <f t="shared" si="7"/>
        <v>415.28359999999998</v>
      </c>
      <c r="Z82" s="13">
        <f t="shared" si="8"/>
        <v>694.24160000000006</v>
      </c>
      <c r="AA82" s="13">
        <f t="shared" si="9"/>
        <v>-24.520400000000016</v>
      </c>
      <c r="AB82" s="13">
        <f t="shared" si="10"/>
        <v>740.51850000000002</v>
      </c>
      <c r="AC82" s="6">
        <f t="shared" si="11"/>
        <v>-0.46519607545253766</v>
      </c>
    </row>
    <row r="83" spans="1:29" ht="16.5">
      <c r="A83" s="7" t="s">
        <v>530</v>
      </c>
      <c r="B83" s="8">
        <v>-67.643000000000001</v>
      </c>
      <c r="C83" s="8">
        <v>-67.643000000000001</v>
      </c>
      <c r="D83" s="8">
        <v>-67.643000000000001</v>
      </c>
      <c r="E83" s="8">
        <v>-67.643000000000001</v>
      </c>
      <c r="F83" s="9">
        <v>-67.643000000000001</v>
      </c>
      <c r="G83" s="8">
        <v>89.171999999999997</v>
      </c>
      <c r="H83" s="8">
        <v>89.171999999999997</v>
      </c>
      <c r="I83" s="8">
        <v>89.171999999999997</v>
      </c>
      <c r="J83" s="8">
        <v>89.171999999999997</v>
      </c>
      <c r="K83" s="9">
        <v>89.171999999999997</v>
      </c>
      <c r="L83" s="8">
        <v>0</v>
      </c>
      <c r="M83" s="8">
        <v>0</v>
      </c>
      <c r="N83" s="8">
        <v>0</v>
      </c>
      <c r="O83" s="8">
        <v>0</v>
      </c>
      <c r="P83" s="9">
        <v>0</v>
      </c>
      <c r="Q83" s="8">
        <v>0</v>
      </c>
      <c r="R83" s="8">
        <v>0</v>
      </c>
      <c r="S83" s="8">
        <v>0</v>
      </c>
      <c r="T83" s="8">
        <v>0</v>
      </c>
      <c r="U83" s="9">
        <v>0</v>
      </c>
      <c r="V83" s="9"/>
      <c r="W83" s="7" t="s">
        <v>530</v>
      </c>
      <c r="X83" s="13">
        <f t="shared" si="6"/>
        <v>-67.643000000000001</v>
      </c>
      <c r="Y83" s="13">
        <f t="shared" si="7"/>
        <v>89.171999999999997</v>
      </c>
      <c r="Z83" s="13">
        <f t="shared" si="8"/>
        <v>0</v>
      </c>
      <c r="AA83" s="13">
        <f t="shared" si="9"/>
        <v>0</v>
      </c>
      <c r="AB83" s="13">
        <f t="shared" si="10"/>
        <v>21.528999999999996</v>
      </c>
      <c r="AC83" s="6">
        <f t="shared" si="11"/>
        <v>-3.1419480700450562</v>
      </c>
    </row>
    <row r="84" spans="1:29" ht="16.5">
      <c r="A84" s="7" t="s">
        <v>531</v>
      </c>
      <c r="B84" s="8" t="s">
        <v>494</v>
      </c>
      <c r="C84" s="8" t="s">
        <v>494</v>
      </c>
      <c r="D84" s="8" t="s">
        <v>494</v>
      </c>
      <c r="E84" s="8" t="s">
        <v>494</v>
      </c>
      <c r="F84" s="9" t="s">
        <v>494</v>
      </c>
      <c r="G84" s="8" t="s">
        <v>494</v>
      </c>
      <c r="H84" s="8" t="s">
        <v>494</v>
      </c>
      <c r="I84" s="8" t="s">
        <v>494</v>
      </c>
      <c r="J84" s="8" t="s">
        <v>494</v>
      </c>
      <c r="K84" s="9" t="s">
        <v>494</v>
      </c>
      <c r="L84" s="8">
        <v>0</v>
      </c>
      <c r="M84" s="8">
        <v>0</v>
      </c>
      <c r="N84" s="8">
        <v>0</v>
      </c>
      <c r="O84" s="8">
        <v>0</v>
      </c>
      <c r="P84" s="9"/>
      <c r="Q84" s="8" t="s">
        <v>494</v>
      </c>
      <c r="R84" s="8" t="s">
        <v>494</v>
      </c>
      <c r="S84" s="8" t="s">
        <v>494</v>
      </c>
      <c r="T84" s="8" t="s">
        <v>494</v>
      </c>
      <c r="U84" s="9" t="s">
        <v>494</v>
      </c>
      <c r="V84" s="9"/>
      <c r="W84" s="7" t="s">
        <v>531</v>
      </c>
      <c r="X84" s="13" t="e">
        <f t="shared" si="6"/>
        <v>#DIV/0!</v>
      </c>
      <c r="Y84" s="13" t="e">
        <f t="shared" si="7"/>
        <v>#DIV/0!</v>
      </c>
      <c r="Z84" s="13">
        <f t="shared" si="8"/>
        <v>0</v>
      </c>
      <c r="AA84" s="13" t="e">
        <f t="shared" si="9"/>
        <v>#DIV/0!</v>
      </c>
      <c r="AB84" s="13" t="e">
        <f t="shared" si="10"/>
        <v>#DIV/0!</v>
      </c>
      <c r="AC84" s="6" t="e">
        <f t="shared" si="11"/>
        <v>#DIV/0!</v>
      </c>
    </row>
    <row r="85" spans="1:29" ht="16.5">
      <c r="A85" s="10" t="s">
        <v>532</v>
      </c>
      <c r="B85" s="8">
        <v>-4.3711242601225049</v>
      </c>
      <c r="C85" s="8">
        <v>-5.7294443619185333</v>
      </c>
      <c r="D85" s="8">
        <v>-6.4387211023597981</v>
      </c>
      <c r="E85" s="8">
        <v>-5.9303453461662272</v>
      </c>
      <c r="F85" s="9">
        <v>-5.5580618863313251</v>
      </c>
      <c r="G85" s="8">
        <v>0.24757443376801067</v>
      </c>
      <c r="H85" s="8">
        <v>0.61943812939963006</v>
      </c>
      <c r="I85" s="8">
        <v>0.18786193607661936</v>
      </c>
      <c r="J85" s="8">
        <v>6.2421460116368545E-2</v>
      </c>
      <c r="K85" s="9">
        <v>0.27781210621767405</v>
      </c>
      <c r="L85" s="8">
        <v>9.2552808709282655</v>
      </c>
      <c r="M85" s="8">
        <v>9.7999159840374208</v>
      </c>
      <c r="N85" s="8">
        <v>10.332557612251492</v>
      </c>
      <c r="O85" s="8">
        <v>10.826271164581215</v>
      </c>
      <c r="P85" s="9">
        <v>10.053506407949598</v>
      </c>
      <c r="Q85" s="8">
        <v>2.227696885287775</v>
      </c>
      <c r="R85" s="8">
        <v>1.5317766851097634</v>
      </c>
      <c r="S85" s="8">
        <v>1.6963149428270632</v>
      </c>
      <c r="T85" s="8">
        <v>1.0632248529747124</v>
      </c>
      <c r="U85" s="9">
        <v>1.6582268436325878</v>
      </c>
      <c r="V85" s="9"/>
      <c r="W85" s="10" t="s">
        <v>532</v>
      </c>
      <c r="X85" s="13">
        <f t="shared" si="6"/>
        <v>-6.1845332242630127</v>
      </c>
      <c r="Y85" s="13">
        <f t="shared" si="7"/>
        <v>0.12514169809649395</v>
      </c>
      <c r="Z85" s="13">
        <f t="shared" si="8"/>
        <v>10.579414388416353</v>
      </c>
      <c r="AA85" s="13">
        <f t="shared" si="9"/>
        <v>1.3797698979008879</v>
      </c>
      <c r="AB85" s="13">
        <f t="shared" si="10"/>
        <v>5.8997927601507225</v>
      </c>
      <c r="AC85" s="6">
        <f t="shared" si="11"/>
        <v>-1.048262790861999</v>
      </c>
    </row>
    <row r="86" spans="1:29" ht="16.5">
      <c r="A86" s="7" t="s">
        <v>533</v>
      </c>
      <c r="B86" s="8">
        <v>-0.28307143553333303</v>
      </c>
      <c r="C86" s="8">
        <v>-0.38111405240333301</v>
      </c>
      <c r="D86" s="8">
        <v>-0.26703044663566516</v>
      </c>
      <c r="E86" s="8">
        <v>-0.23018011754703105</v>
      </c>
      <c r="F86" s="9">
        <v>-0.29000246172048305</v>
      </c>
      <c r="G86" s="8">
        <v>0</v>
      </c>
      <c r="H86" s="8">
        <v>0</v>
      </c>
      <c r="I86" s="8">
        <v>0</v>
      </c>
      <c r="J86" s="8">
        <v>0</v>
      </c>
      <c r="K86" s="9">
        <v>0</v>
      </c>
      <c r="L86" s="8">
        <v>0</v>
      </c>
      <c r="M86" s="8">
        <v>0</v>
      </c>
      <c r="N86" s="8">
        <v>0</v>
      </c>
      <c r="O86" s="8">
        <v>0</v>
      </c>
      <c r="P86" s="9">
        <v>0</v>
      </c>
      <c r="Q86" s="8">
        <v>0</v>
      </c>
      <c r="R86" s="8">
        <v>0</v>
      </c>
      <c r="S86" s="8">
        <v>0</v>
      </c>
      <c r="T86" s="8">
        <v>0</v>
      </c>
      <c r="U86" s="9">
        <v>0</v>
      </c>
      <c r="V86" s="9"/>
      <c r="W86" s="7" t="s">
        <v>533</v>
      </c>
      <c r="X86" s="13">
        <f t="shared" si="6"/>
        <v>-0.24860528209134811</v>
      </c>
      <c r="Y86" s="13">
        <f t="shared" si="7"/>
        <v>0</v>
      </c>
      <c r="Z86" s="13">
        <f t="shared" si="8"/>
        <v>0</v>
      </c>
      <c r="AA86" s="13">
        <f t="shared" si="9"/>
        <v>0</v>
      </c>
      <c r="AB86" s="13">
        <f t="shared" si="10"/>
        <v>-0.24860528209134811</v>
      </c>
      <c r="AC86" s="6">
        <f t="shared" si="11"/>
        <v>1</v>
      </c>
    </row>
    <row r="87" spans="1:29" ht="16.5">
      <c r="A87" s="10" t="s">
        <v>534</v>
      </c>
      <c r="B87" s="8">
        <v>-31.633756876972065</v>
      </c>
      <c r="C87" s="8">
        <v>-31.119069648936055</v>
      </c>
      <c r="D87" s="8">
        <v>-34.775330081960746</v>
      </c>
      <c r="E87" s="8">
        <v>-31.656402282065621</v>
      </c>
      <c r="F87" s="9">
        <v>-32.264597682221165</v>
      </c>
      <c r="G87" s="8">
        <v>0.47174821432934178</v>
      </c>
      <c r="H87" s="8">
        <v>1.922719128112421</v>
      </c>
      <c r="I87" s="8">
        <v>1.9492697039565505</v>
      </c>
      <c r="J87" s="8">
        <v>2.0132249375836508</v>
      </c>
      <c r="K87" s="9">
        <v>1.5360265778209126</v>
      </c>
      <c r="L87" s="8">
        <v>0.75983999354999987</v>
      </c>
      <c r="M87" s="8">
        <v>0.757723747</v>
      </c>
      <c r="N87" s="8">
        <v>0.75737631933333327</v>
      </c>
      <c r="O87" s="8">
        <v>0.75638429588333334</v>
      </c>
      <c r="P87" s="9">
        <v>0.75783108894166662</v>
      </c>
      <c r="Q87" s="8">
        <v>-0.82287668705547823</v>
      </c>
      <c r="R87" s="8">
        <v>-4.2087196433355825</v>
      </c>
      <c r="S87" s="8">
        <v>-5.0814542005576708</v>
      </c>
      <c r="T87" s="8">
        <v>-5.8180235271990366</v>
      </c>
      <c r="U87" s="9">
        <v>-3.8322974751330632</v>
      </c>
      <c r="V87" s="9"/>
      <c r="W87" s="10" t="s">
        <v>534</v>
      </c>
      <c r="X87" s="13">
        <f t="shared" si="6"/>
        <v>-33.215866182013187</v>
      </c>
      <c r="Y87" s="13">
        <f t="shared" si="7"/>
        <v>1.9812473207701007</v>
      </c>
      <c r="Z87" s="13">
        <f t="shared" si="8"/>
        <v>0.75688030760833325</v>
      </c>
      <c r="AA87" s="13">
        <f t="shared" si="9"/>
        <v>-5.4497388638783537</v>
      </c>
      <c r="AB87" s="13">
        <f t="shared" si="10"/>
        <v>-35.927477417513103</v>
      </c>
      <c r="AC87" s="6">
        <f t="shared" si="11"/>
        <v>0.92452542091980772</v>
      </c>
    </row>
    <row r="88" spans="1:29" ht="16.5">
      <c r="A88" s="7" t="s">
        <v>535</v>
      </c>
      <c r="B88" s="8">
        <v>-1.8340000000000001</v>
      </c>
      <c r="C88" s="8">
        <v>-1.7871999999999999</v>
      </c>
      <c r="D88" s="8">
        <v>-1.7748000000000002</v>
      </c>
      <c r="E88" s="8">
        <v>-1.7769999999999999</v>
      </c>
      <c r="F88" s="9">
        <v>-1.795190476190476</v>
      </c>
      <c r="G88" s="8">
        <v>0.14799999999999999</v>
      </c>
      <c r="H88" s="8">
        <v>0.14799999999999999</v>
      </c>
      <c r="I88" s="8">
        <v>0.15079999999999999</v>
      </c>
      <c r="J88" s="8">
        <v>0.151</v>
      </c>
      <c r="K88" s="9">
        <v>0.14938095238095236</v>
      </c>
      <c r="L88" s="8">
        <v>0</v>
      </c>
      <c r="M88" s="8">
        <v>0</v>
      </c>
      <c r="N88" s="8">
        <v>0</v>
      </c>
      <c r="O88" s="8">
        <v>0</v>
      </c>
      <c r="P88" s="9">
        <v>0</v>
      </c>
      <c r="Q88" s="8">
        <v>1.3877787807814457E-16</v>
      </c>
      <c r="R88" s="8">
        <v>5.551115123125783E-18</v>
      </c>
      <c r="S88" s="8">
        <v>5.551115123125783E-18</v>
      </c>
      <c r="T88" s="8">
        <v>2.7755575615628914E-17</v>
      </c>
      <c r="U88" s="9">
        <v>4.8902680846584275E-17</v>
      </c>
      <c r="V88" s="9"/>
      <c r="W88" s="7" t="s">
        <v>535</v>
      </c>
      <c r="X88" s="13">
        <f t="shared" si="6"/>
        <v>-1.7759</v>
      </c>
      <c r="Y88" s="13">
        <f t="shared" si="7"/>
        <v>0.15089999999999998</v>
      </c>
      <c r="Z88" s="13">
        <f t="shared" si="8"/>
        <v>0</v>
      </c>
      <c r="AA88" s="13">
        <f t="shared" si="9"/>
        <v>1.6653345369377347E-17</v>
      </c>
      <c r="AB88" s="13">
        <f t="shared" si="10"/>
        <v>-1.625</v>
      </c>
      <c r="AC88" s="6">
        <f t="shared" si="11"/>
        <v>1.0928615384615386</v>
      </c>
    </row>
    <row r="89" spans="1:29" ht="16.5">
      <c r="A89" s="7" t="s">
        <v>5</v>
      </c>
      <c r="B89" s="8">
        <v>-92.421679841234763</v>
      </c>
      <c r="C89" s="8">
        <v>-80.918506283997004</v>
      </c>
      <c r="D89" s="8">
        <v>-71.272207222799437</v>
      </c>
      <c r="E89" s="8">
        <v>-59.578352560976029</v>
      </c>
      <c r="F89" s="9">
        <v>-76.827400446965271</v>
      </c>
      <c r="G89" s="8">
        <v>1.6702218774371222</v>
      </c>
      <c r="H89" s="8">
        <v>2.4806685458382427</v>
      </c>
      <c r="I89" s="8">
        <v>2.0296027404562946</v>
      </c>
      <c r="J89" s="8">
        <v>1.8861395860421084</v>
      </c>
      <c r="K89" s="9">
        <v>2.0001612203002841</v>
      </c>
      <c r="L89" s="8">
        <v>1.2361702411770643</v>
      </c>
      <c r="M89" s="8">
        <v>1.2145833590772246</v>
      </c>
      <c r="N89" s="8">
        <v>1.20462993998829</v>
      </c>
      <c r="O89" s="8">
        <v>1.1917324093033543</v>
      </c>
      <c r="P89" s="9">
        <v>1.2117789873864833</v>
      </c>
      <c r="Q89" s="8">
        <v>-0.56446929261401735</v>
      </c>
      <c r="R89" s="8">
        <v>3.3347453283508814</v>
      </c>
      <c r="S89" s="8">
        <v>4.0686928879035431</v>
      </c>
      <c r="T89" s="8">
        <v>2.7657294371044205</v>
      </c>
      <c r="U89" s="9">
        <v>2.2599534529100058</v>
      </c>
      <c r="V89" s="9"/>
      <c r="W89" s="7" t="s">
        <v>5</v>
      </c>
      <c r="X89" s="13">
        <f t="shared" si="6"/>
        <v>-65.425279891887726</v>
      </c>
      <c r="Y89" s="13">
        <f t="shared" si="7"/>
        <v>1.9578711632492016</v>
      </c>
      <c r="Z89" s="13">
        <f t="shared" si="8"/>
        <v>1.1981811746458222</v>
      </c>
      <c r="AA89" s="13">
        <f t="shared" si="9"/>
        <v>3.4172111625039818</v>
      </c>
      <c r="AB89" s="13">
        <f t="shared" si="10"/>
        <v>-58.852016391488718</v>
      </c>
      <c r="AC89" s="6">
        <f t="shared" si="11"/>
        <v>1.1116913897507452</v>
      </c>
    </row>
    <row r="90" spans="1:29" ht="16.5">
      <c r="A90" s="7" t="s">
        <v>536</v>
      </c>
      <c r="B90" s="8">
        <v>-0.92200000000000004</v>
      </c>
      <c r="C90" s="8">
        <v>-0.92200000000000004</v>
      </c>
      <c r="D90" s="8">
        <v>-0.92200000000000004</v>
      </c>
      <c r="E90" s="8">
        <v>-0.92200000000000004</v>
      </c>
      <c r="F90" s="9">
        <v>-0.92199999999999993</v>
      </c>
      <c r="G90" s="8">
        <v>0</v>
      </c>
      <c r="H90" s="8">
        <v>0</v>
      </c>
      <c r="I90" s="8">
        <v>0</v>
      </c>
      <c r="J90" s="8">
        <v>0</v>
      </c>
      <c r="K90" s="9">
        <v>0</v>
      </c>
      <c r="L90" s="8">
        <v>0</v>
      </c>
      <c r="M90" s="8">
        <v>0</v>
      </c>
      <c r="N90" s="8">
        <v>0</v>
      </c>
      <c r="O90" s="8">
        <v>0</v>
      </c>
      <c r="P90" s="9">
        <v>0</v>
      </c>
      <c r="Q90" s="8">
        <v>0</v>
      </c>
      <c r="R90" s="8">
        <v>0</v>
      </c>
      <c r="S90" s="8">
        <v>0</v>
      </c>
      <c r="T90" s="8">
        <v>0</v>
      </c>
      <c r="U90" s="9">
        <v>0</v>
      </c>
      <c r="V90" s="9"/>
      <c r="W90" s="7" t="s">
        <v>536</v>
      </c>
      <c r="X90" s="13">
        <f t="shared" si="6"/>
        <v>-0.92200000000000004</v>
      </c>
      <c r="Y90" s="13">
        <f t="shared" si="7"/>
        <v>0</v>
      </c>
      <c r="Z90" s="13">
        <f t="shared" si="8"/>
        <v>0</v>
      </c>
      <c r="AA90" s="13">
        <f t="shared" si="9"/>
        <v>0</v>
      </c>
      <c r="AB90" s="13">
        <f t="shared" si="10"/>
        <v>-0.92200000000000004</v>
      </c>
      <c r="AC90" s="6">
        <f t="shared" si="11"/>
        <v>1</v>
      </c>
    </row>
    <row r="91" spans="1:29" ht="16.5">
      <c r="A91" s="7" t="s">
        <v>537</v>
      </c>
      <c r="B91" s="8">
        <v>3.5961933333333365</v>
      </c>
      <c r="C91" s="8">
        <v>-1.9762600000000017</v>
      </c>
      <c r="D91" s="8">
        <v>-5.9375800000000059</v>
      </c>
      <c r="E91" s="8">
        <v>-5.4373000000000049</v>
      </c>
      <c r="F91" s="9">
        <v>-2.1513590476190494</v>
      </c>
      <c r="G91" s="8">
        <v>-8.9476754098966691E-3</v>
      </c>
      <c r="H91" s="8">
        <v>8.811789152935099E-3</v>
      </c>
      <c r="I91" s="8">
        <v>4.1552169491772081E-2</v>
      </c>
      <c r="J91" s="8">
        <v>3.9493578183804369E-2</v>
      </c>
      <c r="K91" s="9">
        <v>1.883817293729418E-2</v>
      </c>
      <c r="L91" s="8">
        <v>0</v>
      </c>
      <c r="M91" s="8">
        <v>0</v>
      </c>
      <c r="N91" s="8">
        <v>0</v>
      </c>
      <c r="O91" s="8">
        <v>0</v>
      </c>
      <c r="P91" s="9">
        <v>0</v>
      </c>
      <c r="Q91" s="8">
        <v>46.867847675409941</v>
      </c>
      <c r="R91" s="8">
        <v>25.592360877513755</v>
      </c>
      <c r="S91" s="8">
        <v>12.323826497174906</v>
      </c>
      <c r="T91" s="8">
        <v>12.177040421816207</v>
      </c>
      <c r="U91" s="9">
        <v>25.317772620713519</v>
      </c>
      <c r="V91" s="9"/>
      <c r="W91" s="7" t="s">
        <v>537</v>
      </c>
      <c r="X91" s="13">
        <f t="shared" si="6"/>
        <v>-5.6874400000000058</v>
      </c>
      <c r="Y91" s="13">
        <f t="shared" si="7"/>
        <v>4.0522873837788229E-2</v>
      </c>
      <c r="Z91" s="13">
        <f t="shared" si="8"/>
        <v>0</v>
      </c>
      <c r="AA91" s="13">
        <f t="shared" si="9"/>
        <v>12.250433459495557</v>
      </c>
      <c r="AB91" s="13">
        <f t="shared" si="10"/>
        <v>6.6035163333333395</v>
      </c>
      <c r="AC91" s="6">
        <f t="shared" si="11"/>
        <v>-0.86127446543758079</v>
      </c>
    </row>
    <row r="92" spans="1:29" ht="16.5">
      <c r="A92" s="7" t="s">
        <v>538</v>
      </c>
      <c r="B92" s="8">
        <v>8.0783389999999997</v>
      </c>
      <c r="C92" s="8">
        <v>-0.49658860000000049</v>
      </c>
      <c r="D92" s="8">
        <v>3.9841617999999999</v>
      </c>
      <c r="E92" s="8">
        <v>7.421341</v>
      </c>
      <c r="F92" s="9">
        <v>4.90545738095238</v>
      </c>
      <c r="G92" s="8">
        <v>54.755246</v>
      </c>
      <c r="H92" s="8">
        <v>41.061696400000002</v>
      </c>
      <c r="I92" s="8">
        <v>49.254997200000005</v>
      </c>
      <c r="J92" s="8">
        <v>50.033292000000003</v>
      </c>
      <c r="K92" s="9">
        <v>49.061019238095241</v>
      </c>
      <c r="L92" s="8">
        <v>0</v>
      </c>
      <c r="M92" s="8">
        <v>0</v>
      </c>
      <c r="N92" s="8">
        <v>0</v>
      </c>
      <c r="O92" s="8">
        <v>0</v>
      </c>
      <c r="P92" s="9">
        <v>0</v>
      </c>
      <c r="Q92" s="8">
        <v>0</v>
      </c>
      <c r="R92" s="8">
        <v>-1.4210854715202005E-15</v>
      </c>
      <c r="S92" s="8">
        <v>-4.263256414560601E-15</v>
      </c>
      <c r="T92" s="8">
        <v>0</v>
      </c>
      <c r="U92" s="9">
        <v>-1.3534147347811431E-15</v>
      </c>
      <c r="V92" s="9"/>
      <c r="W92" s="7" t="s">
        <v>538</v>
      </c>
      <c r="X92" s="13">
        <f t="shared" si="6"/>
        <v>5.7027514000000004</v>
      </c>
      <c r="Y92" s="13">
        <f t="shared" si="7"/>
        <v>49.644144600000004</v>
      </c>
      <c r="Z92" s="13">
        <f t="shared" si="8"/>
        <v>0</v>
      </c>
      <c r="AA92" s="13">
        <f t="shared" si="9"/>
        <v>-2.1316282072803005E-15</v>
      </c>
      <c r="AB92" s="13">
        <f t="shared" si="10"/>
        <v>55.346896000000001</v>
      </c>
      <c r="AC92" s="6">
        <f t="shared" si="11"/>
        <v>0.10303651716981563</v>
      </c>
    </row>
    <row r="93" spans="1:29" ht="16.5">
      <c r="A93" s="7" t="s">
        <v>539</v>
      </c>
      <c r="B93" s="8" t="s">
        <v>494</v>
      </c>
      <c r="C93" s="8" t="s">
        <v>494</v>
      </c>
      <c r="D93" s="8" t="s">
        <v>494</v>
      </c>
      <c r="E93" s="8" t="s">
        <v>494</v>
      </c>
      <c r="F93" s="9" t="s">
        <v>494</v>
      </c>
      <c r="G93" s="8" t="s">
        <v>494</v>
      </c>
      <c r="H93" s="8" t="s">
        <v>494</v>
      </c>
      <c r="I93" s="8" t="s">
        <v>494</v>
      </c>
      <c r="J93" s="8" t="s">
        <v>494</v>
      </c>
      <c r="K93" s="9" t="s">
        <v>494</v>
      </c>
      <c r="L93" s="8">
        <v>0</v>
      </c>
      <c r="M93" s="8">
        <v>0</v>
      </c>
      <c r="N93" s="8">
        <v>0</v>
      </c>
      <c r="O93" s="8">
        <v>0</v>
      </c>
      <c r="P93" s="9"/>
      <c r="Q93" s="8" t="s">
        <v>494</v>
      </c>
      <c r="R93" s="8" t="s">
        <v>494</v>
      </c>
      <c r="S93" s="8" t="s">
        <v>494</v>
      </c>
      <c r="T93" s="8" t="s">
        <v>494</v>
      </c>
      <c r="U93" s="9" t="s">
        <v>494</v>
      </c>
      <c r="V93" s="9"/>
      <c r="W93" s="7" t="s">
        <v>539</v>
      </c>
      <c r="X93" s="13" t="e">
        <f t="shared" si="6"/>
        <v>#DIV/0!</v>
      </c>
      <c r="Y93" s="13" t="e">
        <f t="shared" si="7"/>
        <v>#DIV/0!</v>
      </c>
      <c r="Z93" s="13">
        <f t="shared" si="8"/>
        <v>0</v>
      </c>
      <c r="AA93" s="13" t="e">
        <f t="shared" si="9"/>
        <v>#DIV/0!</v>
      </c>
      <c r="AB93" s="13" t="e">
        <f t="shared" si="10"/>
        <v>#DIV/0!</v>
      </c>
      <c r="AC93" s="6" t="e">
        <f t="shared" si="11"/>
        <v>#DIV/0!</v>
      </c>
    </row>
    <row r="94" spans="1:29" ht="16.5">
      <c r="A94" s="7" t="s">
        <v>540</v>
      </c>
      <c r="B94" s="8">
        <v>0.10713600000000001</v>
      </c>
      <c r="C94" s="8">
        <v>0.13392000000000001</v>
      </c>
      <c r="D94" s="8">
        <v>0.13392000000000001</v>
      </c>
      <c r="E94" s="8">
        <v>0.13392000000000001</v>
      </c>
      <c r="F94" s="9">
        <v>0.12626742857142859</v>
      </c>
      <c r="G94" s="8">
        <v>0</v>
      </c>
      <c r="H94" s="8">
        <v>0</v>
      </c>
      <c r="I94" s="8">
        <v>0</v>
      </c>
      <c r="J94" s="8">
        <v>0</v>
      </c>
      <c r="K94" s="9">
        <v>0</v>
      </c>
      <c r="L94" s="8">
        <v>0</v>
      </c>
      <c r="M94" s="8">
        <v>0</v>
      </c>
      <c r="N94" s="8">
        <v>0</v>
      </c>
      <c r="O94" s="8">
        <v>0</v>
      </c>
      <c r="P94" s="9">
        <v>0</v>
      </c>
      <c r="Q94" s="8">
        <v>2.6784000000000002E-2</v>
      </c>
      <c r="R94" s="8">
        <v>0</v>
      </c>
      <c r="S94" s="8">
        <v>0</v>
      </c>
      <c r="T94" s="8">
        <v>0</v>
      </c>
      <c r="U94" s="9">
        <v>7.6525714285714296E-3</v>
      </c>
      <c r="V94" s="9"/>
      <c r="W94" s="7" t="s">
        <v>540</v>
      </c>
      <c r="X94" s="13">
        <f t="shared" si="6"/>
        <v>0.13392000000000001</v>
      </c>
      <c r="Y94" s="13">
        <f t="shared" si="7"/>
        <v>0</v>
      </c>
      <c r="Z94" s="13">
        <f t="shared" si="8"/>
        <v>0</v>
      </c>
      <c r="AA94" s="13">
        <f t="shared" si="9"/>
        <v>0</v>
      </c>
      <c r="AB94" s="13">
        <f t="shared" si="10"/>
        <v>0.13392000000000001</v>
      </c>
      <c r="AC94" s="6">
        <f t="shared" si="11"/>
        <v>1</v>
      </c>
    </row>
    <row r="95" spans="1:29" ht="16.5">
      <c r="A95" s="7" t="s">
        <v>29</v>
      </c>
      <c r="B95" s="8">
        <v>-8.2936000000000014</v>
      </c>
      <c r="C95" s="8">
        <v>-10.367000000000001</v>
      </c>
      <c r="D95" s="8">
        <v>-10.367000000000001</v>
      </c>
      <c r="E95" s="8">
        <v>-10.367000000000001</v>
      </c>
      <c r="F95" s="9">
        <v>-9.7746000000000013</v>
      </c>
      <c r="G95" s="8">
        <v>0</v>
      </c>
      <c r="H95" s="8">
        <v>0</v>
      </c>
      <c r="I95" s="8">
        <v>0</v>
      </c>
      <c r="J95" s="8">
        <v>0</v>
      </c>
      <c r="K95" s="9">
        <v>0</v>
      </c>
      <c r="L95" s="8">
        <v>0</v>
      </c>
      <c r="M95" s="8">
        <v>0</v>
      </c>
      <c r="N95" s="8">
        <v>0</v>
      </c>
      <c r="O95" s="8">
        <v>0</v>
      </c>
      <c r="P95" s="9">
        <v>0</v>
      </c>
      <c r="Q95" s="8">
        <v>-2.0734000000000004</v>
      </c>
      <c r="R95" s="8">
        <v>0</v>
      </c>
      <c r="S95" s="8">
        <v>0</v>
      </c>
      <c r="T95" s="8">
        <v>0</v>
      </c>
      <c r="U95" s="9">
        <v>-0.59240000000000015</v>
      </c>
      <c r="V95" s="9"/>
      <c r="W95" s="7" t="s">
        <v>29</v>
      </c>
      <c r="X95" s="13">
        <f t="shared" si="6"/>
        <v>-10.367000000000001</v>
      </c>
      <c r="Y95" s="13">
        <f t="shared" si="7"/>
        <v>0</v>
      </c>
      <c r="Z95" s="13">
        <f t="shared" si="8"/>
        <v>0</v>
      </c>
      <c r="AA95" s="13">
        <f t="shared" si="9"/>
        <v>0</v>
      </c>
      <c r="AB95" s="13">
        <f t="shared" si="10"/>
        <v>-10.367000000000001</v>
      </c>
      <c r="AC95" s="6">
        <f t="shared" si="11"/>
        <v>1</v>
      </c>
    </row>
    <row r="96" spans="1:29" ht="33">
      <c r="A96" s="7" t="s">
        <v>541</v>
      </c>
      <c r="B96" s="8">
        <v>-3.1027999999999998</v>
      </c>
      <c r="C96" s="8">
        <v>-7.5329999999999995</v>
      </c>
      <c r="D96" s="8">
        <v>-7.5329999999999995</v>
      </c>
      <c r="E96" s="8">
        <v>-7.5329999999999995</v>
      </c>
      <c r="F96" s="9">
        <v>-6.2672285714285705</v>
      </c>
      <c r="G96" s="8">
        <v>43.288199999999996</v>
      </c>
      <c r="H96" s="8">
        <v>41.012999999999998</v>
      </c>
      <c r="I96" s="8">
        <v>41.012999999999998</v>
      </c>
      <c r="J96" s="8">
        <v>41.012999999999998</v>
      </c>
      <c r="K96" s="9">
        <v>41.663057142857141</v>
      </c>
      <c r="L96" s="8">
        <v>0</v>
      </c>
      <c r="M96" s="8">
        <v>0</v>
      </c>
      <c r="N96" s="8">
        <v>0</v>
      </c>
      <c r="O96" s="8">
        <v>0</v>
      </c>
      <c r="P96" s="9">
        <v>0</v>
      </c>
      <c r="Q96" s="8">
        <v>-4.4799999999999326E-2</v>
      </c>
      <c r="R96" s="8">
        <v>0</v>
      </c>
      <c r="S96" s="8">
        <v>0</v>
      </c>
      <c r="T96" s="8">
        <v>0</v>
      </c>
      <c r="U96" s="9">
        <v>-1.2799999999999806E-2</v>
      </c>
      <c r="V96" s="9"/>
      <c r="W96" s="7" t="s">
        <v>541</v>
      </c>
      <c r="X96" s="13">
        <f t="shared" si="6"/>
        <v>-7.5329999999999995</v>
      </c>
      <c r="Y96" s="13">
        <f t="shared" si="7"/>
        <v>41.012999999999998</v>
      </c>
      <c r="Z96" s="13">
        <f t="shared" si="8"/>
        <v>0</v>
      </c>
      <c r="AA96" s="13">
        <f t="shared" si="9"/>
        <v>0</v>
      </c>
      <c r="AB96" s="13">
        <f t="shared" si="10"/>
        <v>33.479999999999997</v>
      </c>
      <c r="AC96" s="6">
        <f t="shared" si="11"/>
        <v>-0.22500000000000001</v>
      </c>
    </row>
    <row r="97" spans="1:29" ht="16.5">
      <c r="A97" s="10" t="s">
        <v>542</v>
      </c>
      <c r="B97" s="8">
        <v>-15.904312752269343</v>
      </c>
      <c r="C97" s="8">
        <v>-10.797284523850006</v>
      </c>
      <c r="D97" s="8">
        <v>-6.8497271954393373</v>
      </c>
      <c r="E97" s="8">
        <v>-7.7850802188660051</v>
      </c>
      <c r="F97" s="9">
        <v>-10.599349343066324</v>
      </c>
      <c r="G97" s="8">
        <v>0.41822092410671824</v>
      </c>
      <c r="H97" s="8">
        <v>0.67430944379468394</v>
      </c>
      <c r="I97" s="8">
        <v>0.81703876240049877</v>
      </c>
      <c r="J97" s="8">
        <v>0.84327910043163512</v>
      </c>
      <c r="K97" s="9">
        <v>0.67535533703687611</v>
      </c>
      <c r="L97" s="8">
        <v>3.669276772546</v>
      </c>
      <c r="M97" s="8">
        <v>3.4618028494646667</v>
      </c>
      <c r="N97" s="8">
        <v>3.2845138759400001</v>
      </c>
      <c r="O97" s="8">
        <v>3.183571968126</v>
      </c>
      <c r="P97" s="9">
        <v>3.3997913665191666</v>
      </c>
      <c r="Q97" s="8">
        <v>0.50276834919261815</v>
      </c>
      <c r="R97" s="8">
        <v>0.57443807510531897</v>
      </c>
      <c r="S97" s="8">
        <v>0.24489625315883679</v>
      </c>
      <c r="T97" s="8">
        <v>0.97485924032836802</v>
      </c>
      <c r="U97" s="9">
        <v>0.57083704467230134</v>
      </c>
      <c r="V97" s="9"/>
      <c r="W97" s="10" t="s">
        <v>542</v>
      </c>
      <c r="X97" s="13">
        <f t="shared" si="6"/>
        <v>-7.3174037071526712</v>
      </c>
      <c r="Y97" s="13">
        <f t="shared" si="7"/>
        <v>0.83015893141606689</v>
      </c>
      <c r="Z97" s="13">
        <f t="shared" si="8"/>
        <v>3.2340429220329998</v>
      </c>
      <c r="AA97" s="13">
        <f t="shared" si="9"/>
        <v>0.6098777467436024</v>
      </c>
      <c r="AB97" s="13">
        <f t="shared" si="10"/>
        <v>-2.643324106960002</v>
      </c>
      <c r="AC97" s="6">
        <f t="shared" si="11"/>
        <v>2.7682582275422027</v>
      </c>
    </row>
    <row r="98" spans="1:29" ht="16.5">
      <c r="A98" s="7" t="s">
        <v>543</v>
      </c>
      <c r="B98" s="8">
        <v>-2.0491900000000003</v>
      </c>
      <c r="C98" s="8">
        <v>-1.9971580000000002</v>
      </c>
      <c r="D98" s="8">
        <v>-2.0170219999999999</v>
      </c>
      <c r="E98" s="8">
        <v>-2.0268919999999997</v>
      </c>
      <c r="F98" s="9">
        <v>-2.0238333333333336</v>
      </c>
      <c r="G98" s="8">
        <v>0.66373000000000004</v>
      </c>
      <c r="H98" s="8">
        <v>0.66373000000000004</v>
      </c>
      <c r="I98" s="8">
        <v>0.66373000000000004</v>
      </c>
      <c r="J98" s="8">
        <v>0.66373000000000004</v>
      </c>
      <c r="K98" s="9">
        <v>0.66373000000000004</v>
      </c>
      <c r="L98" s="8">
        <v>0</v>
      </c>
      <c r="M98" s="8">
        <v>0</v>
      </c>
      <c r="N98" s="8">
        <v>0</v>
      </c>
      <c r="O98" s="8">
        <v>0</v>
      </c>
      <c r="P98" s="9">
        <v>0</v>
      </c>
      <c r="Q98" s="8">
        <v>-1.0953240000000002</v>
      </c>
      <c r="R98" s="8">
        <v>-1.0073840000000001</v>
      </c>
      <c r="S98" s="8">
        <v>-0.98407800000000001</v>
      </c>
      <c r="T98" s="8">
        <v>-1.1653860000000003</v>
      </c>
      <c r="U98" s="9">
        <v>-1.0645801904761907</v>
      </c>
      <c r="V98" s="9"/>
      <c r="W98" s="7" t="s">
        <v>543</v>
      </c>
      <c r="X98" s="13">
        <f t="shared" si="6"/>
        <v>-2.0219569999999996</v>
      </c>
      <c r="Y98" s="13">
        <f t="shared" si="7"/>
        <v>0.66373000000000004</v>
      </c>
      <c r="Z98" s="13">
        <f t="shared" si="8"/>
        <v>0</v>
      </c>
      <c r="AA98" s="13">
        <f t="shared" si="9"/>
        <v>-1.074732</v>
      </c>
      <c r="AB98" s="13">
        <f t="shared" si="10"/>
        <v>-2.4329589999999994</v>
      </c>
      <c r="AC98" s="6">
        <f t="shared" si="11"/>
        <v>0.83106908090107556</v>
      </c>
    </row>
    <row r="99" spans="1:29" ht="16.5">
      <c r="A99" s="7" t="s">
        <v>544</v>
      </c>
      <c r="B99" s="8">
        <v>4.8689999999999998</v>
      </c>
      <c r="C99" s="8">
        <v>4.7978000000000005</v>
      </c>
      <c r="D99" s="8">
        <v>4.8689999999999998</v>
      </c>
      <c r="E99" s="8">
        <v>4.8689999999999998</v>
      </c>
      <c r="F99" s="9">
        <v>4.8520476190476192</v>
      </c>
      <c r="G99" s="8">
        <v>0</v>
      </c>
      <c r="H99" s="8">
        <v>0</v>
      </c>
      <c r="I99" s="8">
        <v>0</v>
      </c>
      <c r="J99" s="8">
        <v>0</v>
      </c>
      <c r="K99" s="9">
        <v>0</v>
      </c>
      <c r="L99" s="8">
        <v>0</v>
      </c>
      <c r="M99" s="8">
        <v>0</v>
      </c>
      <c r="N99" s="8">
        <v>0</v>
      </c>
      <c r="O99" s="8">
        <v>0</v>
      </c>
      <c r="P99" s="9">
        <v>0</v>
      </c>
      <c r="Q99" s="8">
        <v>2.6690000000000005</v>
      </c>
      <c r="R99" s="8">
        <v>2.6388000000000003</v>
      </c>
      <c r="S99" s="8">
        <v>2.6210000000000004</v>
      </c>
      <c r="T99" s="8">
        <v>2.6210000000000004</v>
      </c>
      <c r="U99" s="9">
        <v>2.6389523809523814</v>
      </c>
      <c r="V99" s="9"/>
      <c r="W99" s="7" t="s">
        <v>544</v>
      </c>
      <c r="X99" s="13">
        <f t="shared" si="6"/>
        <v>4.8689999999999998</v>
      </c>
      <c r="Y99" s="13">
        <f t="shared" si="7"/>
        <v>0</v>
      </c>
      <c r="Z99" s="13">
        <f t="shared" si="8"/>
        <v>0</v>
      </c>
      <c r="AA99" s="13">
        <f t="shared" si="9"/>
        <v>2.6210000000000004</v>
      </c>
      <c r="AB99" s="13">
        <f t="shared" si="10"/>
        <v>7.49</v>
      </c>
      <c r="AC99" s="6">
        <f t="shared" si="11"/>
        <v>0.65006675567423222</v>
      </c>
    </row>
    <row r="100" spans="1:29" ht="16.5">
      <c r="A100" s="7" t="s">
        <v>545</v>
      </c>
      <c r="B100" s="8">
        <v>-21.466999999999999</v>
      </c>
      <c r="C100" s="8">
        <v>-21.466999999999999</v>
      </c>
      <c r="D100" s="8">
        <v>-21.466999999999999</v>
      </c>
      <c r="E100" s="8">
        <v>-21.466999999999999</v>
      </c>
      <c r="F100" s="9">
        <v>-21.466999999999999</v>
      </c>
      <c r="G100" s="8">
        <v>0.96299999999999986</v>
      </c>
      <c r="H100" s="8">
        <v>0.96299999999999986</v>
      </c>
      <c r="I100" s="8">
        <v>0.96299999999999986</v>
      </c>
      <c r="J100" s="8">
        <v>0.96299999999999986</v>
      </c>
      <c r="K100" s="9">
        <v>0.96299999999999997</v>
      </c>
      <c r="L100" s="8">
        <v>0</v>
      </c>
      <c r="M100" s="8">
        <v>0</v>
      </c>
      <c r="N100" s="8">
        <v>0</v>
      </c>
      <c r="O100" s="8">
        <v>0</v>
      </c>
      <c r="P100" s="9">
        <v>0</v>
      </c>
      <c r="Q100" s="8">
        <v>-2.55351295663786E-15</v>
      </c>
      <c r="R100" s="8">
        <v>-2.55351295663786E-15</v>
      </c>
      <c r="S100" s="8">
        <v>-2.55351295663786E-15</v>
      </c>
      <c r="T100" s="8">
        <v>-2.55351295663786E-15</v>
      </c>
      <c r="U100" s="9">
        <v>-2.55351295663786E-15</v>
      </c>
      <c r="V100" s="9"/>
      <c r="W100" s="7" t="s">
        <v>545</v>
      </c>
      <c r="X100" s="13">
        <f t="shared" si="6"/>
        <v>-21.466999999999999</v>
      </c>
      <c r="Y100" s="13">
        <f t="shared" si="7"/>
        <v>0.96299999999999986</v>
      </c>
      <c r="Z100" s="13">
        <f t="shared" si="8"/>
        <v>0</v>
      </c>
      <c r="AA100" s="13">
        <f t="shared" si="9"/>
        <v>-2.55351295663786E-15</v>
      </c>
      <c r="AB100" s="13">
        <f t="shared" si="10"/>
        <v>-20.504000000000001</v>
      </c>
      <c r="AC100" s="6">
        <f t="shared" si="11"/>
        <v>1.0469664455715957</v>
      </c>
    </row>
    <row r="101" spans="1:29" ht="16.5">
      <c r="A101" s="7" t="s">
        <v>546</v>
      </c>
      <c r="B101" s="8" t="s">
        <v>494</v>
      </c>
      <c r="C101" s="8" t="s">
        <v>494</v>
      </c>
      <c r="D101" s="8" t="s">
        <v>494</v>
      </c>
      <c r="E101" s="8" t="s">
        <v>494</v>
      </c>
      <c r="F101" s="9" t="s">
        <v>494</v>
      </c>
      <c r="G101" s="8" t="s">
        <v>494</v>
      </c>
      <c r="H101" s="8" t="s">
        <v>494</v>
      </c>
      <c r="I101" s="8" t="s">
        <v>494</v>
      </c>
      <c r="J101" s="8" t="s">
        <v>494</v>
      </c>
      <c r="K101" s="9" t="s">
        <v>494</v>
      </c>
      <c r="L101" s="8">
        <v>0</v>
      </c>
      <c r="M101" s="8">
        <v>0</v>
      </c>
      <c r="N101" s="8">
        <v>0</v>
      </c>
      <c r="O101" s="8">
        <v>0</v>
      </c>
      <c r="P101" s="9"/>
      <c r="Q101" s="8" t="s">
        <v>494</v>
      </c>
      <c r="R101" s="8" t="s">
        <v>494</v>
      </c>
      <c r="S101" s="8" t="s">
        <v>494</v>
      </c>
      <c r="T101" s="8" t="s">
        <v>494</v>
      </c>
      <c r="U101" s="9" t="s">
        <v>494</v>
      </c>
      <c r="V101" s="9"/>
      <c r="W101" s="7" t="s">
        <v>546</v>
      </c>
      <c r="X101" s="13" t="e">
        <f t="shared" si="6"/>
        <v>#DIV/0!</v>
      </c>
      <c r="Y101" s="13" t="e">
        <f t="shared" si="7"/>
        <v>#DIV/0!</v>
      </c>
      <c r="Z101" s="13">
        <f t="shared" si="8"/>
        <v>0</v>
      </c>
      <c r="AA101" s="13" t="e">
        <f t="shared" si="9"/>
        <v>#DIV/0!</v>
      </c>
      <c r="AB101" s="13" t="e">
        <f t="shared" si="10"/>
        <v>#DIV/0!</v>
      </c>
      <c r="AC101" s="6" t="e">
        <f t="shared" si="11"/>
        <v>#DIV/0!</v>
      </c>
    </row>
    <row r="102" spans="1:29" ht="16.5">
      <c r="A102" s="7" t="s">
        <v>547</v>
      </c>
      <c r="B102" s="8">
        <v>-2.98860859757403E-3</v>
      </c>
      <c r="C102" s="8">
        <v>7.835530718145323E-3</v>
      </c>
      <c r="D102" s="8">
        <v>5.6715563224067501E-3</v>
      </c>
      <c r="E102" s="8">
        <v>-8.086878359781825E-4</v>
      </c>
      <c r="F102" s="9">
        <v>2.1695402113059655E-3</v>
      </c>
      <c r="G102" s="8">
        <v>0.15118907634354742</v>
      </c>
      <c r="H102" s="8">
        <v>0.16178384460226886</v>
      </c>
      <c r="I102" s="8">
        <v>0.1860883786303614</v>
      </c>
      <c r="J102" s="8">
        <v>0.20382815644606458</v>
      </c>
      <c r="K102" s="9">
        <v>0.17455411221213138</v>
      </c>
      <c r="L102" s="8">
        <v>6.3467741964920183E-3</v>
      </c>
      <c r="M102" s="8">
        <v>6.2178211126741748E-3</v>
      </c>
      <c r="N102" s="8">
        <v>6.1310931570604547E-3</v>
      </c>
      <c r="O102" s="8">
        <v>6.0138495635714759E-3</v>
      </c>
      <c r="P102" s="9">
        <v>6.1773845074495314E-3</v>
      </c>
      <c r="Q102" s="8">
        <v>-0.14550704171955778</v>
      </c>
      <c r="R102" s="8">
        <v>-0.1549994668574608</v>
      </c>
      <c r="S102" s="8">
        <v>-0.17891561702658793</v>
      </c>
      <c r="T102" s="8">
        <v>-0.19708926586405798</v>
      </c>
      <c r="U102" s="8">
        <v>-0.16800304757418477</v>
      </c>
      <c r="V102" s="8"/>
      <c r="W102" s="7" t="s">
        <v>547</v>
      </c>
      <c r="X102" s="13">
        <f t="shared" si="6"/>
        <v>2.4314342432142839E-3</v>
      </c>
      <c r="Y102" s="13">
        <f t="shared" si="7"/>
        <v>0.19495826753821299</v>
      </c>
      <c r="Z102" s="13">
        <f t="shared" si="8"/>
        <v>6.0724713603159657E-3</v>
      </c>
      <c r="AA102" s="13">
        <f t="shared" si="9"/>
        <v>-0.18800244144532297</v>
      </c>
      <c r="AB102" s="13">
        <f t="shared" si="10"/>
        <v>1.5459731696420287E-2</v>
      </c>
      <c r="AC102" s="6">
        <f t="shared" si="11"/>
        <v>0.15727531958250507</v>
      </c>
    </row>
    <row r="103" spans="1:29" ht="16.5">
      <c r="A103" s="10" t="s">
        <v>548</v>
      </c>
      <c r="B103" s="8">
        <v>-8.1274108672484662</v>
      </c>
      <c r="C103" s="8">
        <v>-8.6564916716549014</v>
      </c>
      <c r="D103" s="8">
        <v>-11.077021257837027</v>
      </c>
      <c r="E103" s="8">
        <v>-8.2302512842052771</v>
      </c>
      <c r="F103" s="9">
        <v>-8.9801564891417538</v>
      </c>
      <c r="G103" s="8">
        <v>0</v>
      </c>
      <c r="H103" s="8">
        <v>2.979264467396147E-2</v>
      </c>
      <c r="I103" s="8">
        <v>0</v>
      </c>
      <c r="J103" s="8">
        <v>0.15437691810090884</v>
      </c>
      <c r="K103" s="9">
        <v>4.3849895898778649E-2</v>
      </c>
      <c r="L103" s="8">
        <v>0</v>
      </c>
      <c r="M103" s="8">
        <v>0</v>
      </c>
      <c r="N103" s="8">
        <v>0</v>
      </c>
      <c r="O103" s="8">
        <v>0</v>
      </c>
      <c r="P103" s="9">
        <v>0</v>
      </c>
      <c r="Q103" s="8">
        <v>1.2343382755077406</v>
      </c>
      <c r="R103" s="8">
        <v>1.6105589639888067</v>
      </c>
      <c r="S103" s="8">
        <v>1.6600481605529072</v>
      </c>
      <c r="T103" s="8">
        <v>1.7647115824132882</v>
      </c>
      <c r="U103" s="8">
        <v>1.5515534851343549</v>
      </c>
      <c r="V103" s="8"/>
      <c r="W103" s="10" t="s">
        <v>548</v>
      </c>
      <c r="X103" s="13">
        <f t="shared" si="6"/>
        <v>-9.6536362710211527</v>
      </c>
      <c r="Y103" s="13">
        <f t="shared" si="7"/>
        <v>7.7188459050454419E-2</v>
      </c>
      <c r="Z103" s="13">
        <f t="shared" si="8"/>
        <v>0</v>
      </c>
      <c r="AA103" s="13">
        <f t="shared" si="9"/>
        <v>1.7123798714830976</v>
      </c>
      <c r="AB103" s="13">
        <f t="shared" si="10"/>
        <v>-7.864067940487601</v>
      </c>
      <c r="AC103" s="6">
        <f t="shared" si="11"/>
        <v>1.2275626741880097</v>
      </c>
    </row>
    <row r="104" spans="1:29" ht="16.5">
      <c r="A104" s="10" t="s">
        <v>549</v>
      </c>
      <c r="B104" s="8">
        <v>-0.64476443375331638</v>
      </c>
      <c r="C104" s="8">
        <v>-0.36687734972412761</v>
      </c>
      <c r="D104" s="8">
        <v>-0.41958190208598795</v>
      </c>
      <c r="E104" s="8">
        <v>-0.35279025041712886</v>
      </c>
      <c r="F104" s="9">
        <v>-0.45546829112648191</v>
      </c>
      <c r="G104" s="8">
        <v>3.0102524992071566E-2</v>
      </c>
      <c r="H104" s="8">
        <v>2.0827672568064469E-2</v>
      </c>
      <c r="I104" s="8">
        <v>2.8337370163214148E-2</v>
      </c>
      <c r="J104" s="8">
        <v>1.5603587380863728E-2</v>
      </c>
      <c r="K104" s="9">
        <v>2.4021823833959101E-2</v>
      </c>
      <c r="L104" s="8">
        <v>0</v>
      </c>
      <c r="M104" s="8">
        <v>0</v>
      </c>
      <c r="N104" s="8">
        <v>0</v>
      </c>
      <c r="O104" s="8">
        <v>0</v>
      </c>
      <c r="P104" s="9">
        <v>0</v>
      </c>
      <c r="Q104" s="8">
        <v>2.7512272933784009E-2</v>
      </c>
      <c r="R104" s="8">
        <v>2.912675223474958E-2</v>
      </c>
      <c r="S104" s="8">
        <v>2.849721214180535E-2</v>
      </c>
      <c r="T104" s="8">
        <v>2.5675225792984709E-2</v>
      </c>
      <c r="U104" s="8">
        <v>2.7693789926209626E-2</v>
      </c>
      <c r="V104" s="8"/>
      <c r="W104" s="10" t="s">
        <v>549</v>
      </c>
      <c r="X104" s="13">
        <f t="shared" si="6"/>
        <v>-0.38618607625155843</v>
      </c>
      <c r="Y104" s="13">
        <f t="shared" si="7"/>
        <v>2.1970478772038938E-2</v>
      </c>
      <c r="Z104" s="13">
        <f t="shared" si="8"/>
        <v>0</v>
      </c>
      <c r="AA104" s="13">
        <f t="shared" si="9"/>
        <v>2.7086218967395027E-2</v>
      </c>
      <c r="AB104" s="13">
        <f t="shared" si="10"/>
        <v>-0.33712937851212443</v>
      </c>
      <c r="AC104" s="6">
        <f t="shared" si="11"/>
        <v>1.1455129717734456</v>
      </c>
    </row>
    <row r="105" spans="1:29" ht="16.5">
      <c r="A105" s="7" t="s">
        <v>550</v>
      </c>
      <c r="B105" s="8">
        <v>0</v>
      </c>
      <c r="C105" s="8">
        <v>0</v>
      </c>
      <c r="D105" s="8">
        <v>0</v>
      </c>
      <c r="E105" s="8">
        <v>0</v>
      </c>
      <c r="F105" s="9">
        <v>0</v>
      </c>
      <c r="G105" s="8">
        <v>34.342326999999997</v>
      </c>
      <c r="H105" s="8">
        <v>34.342326999999997</v>
      </c>
      <c r="I105" s="8">
        <v>34.342326999999997</v>
      </c>
      <c r="J105" s="8">
        <v>34.342326999999997</v>
      </c>
      <c r="K105" s="9">
        <v>34.342326999999997</v>
      </c>
      <c r="L105" s="8">
        <v>0</v>
      </c>
      <c r="M105" s="8">
        <v>0</v>
      </c>
      <c r="N105" s="8">
        <v>0</v>
      </c>
      <c r="O105" s="8">
        <v>0</v>
      </c>
      <c r="P105" s="9">
        <v>0</v>
      </c>
      <c r="Q105" s="8">
        <v>0</v>
      </c>
      <c r="R105" s="8">
        <v>0</v>
      </c>
      <c r="S105" s="8">
        <v>0</v>
      </c>
      <c r="T105" s="8">
        <v>0</v>
      </c>
      <c r="U105" s="8">
        <v>0</v>
      </c>
      <c r="V105" s="8"/>
      <c r="W105" s="7" t="s">
        <v>550</v>
      </c>
      <c r="X105" s="13">
        <f t="shared" si="6"/>
        <v>0</v>
      </c>
      <c r="Y105" s="13">
        <f t="shared" si="7"/>
        <v>34.342326999999997</v>
      </c>
      <c r="Z105" s="13">
        <f t="shared" si="8"/>
        <v>0</v>
      </c>
      <c r="AA105" s="13">
        <f t="shared" si="9"/>
        <v>0</v>
      </c>
      <c r="AB105" s="13">
        <f t="shared" si="10"/>
        <v>34.342326999999997</v>
      </c>
      <c r="AC105" s="6">
        <f t="shared" si="11"/>
        <v>0</v>
      </c>
    </row>
    <row r="106" spans="1:29" ht="16.5">
      <c r="A106" s="7" t="s">
        <v>551</v>
      </c>
      <c r="B106" s="8">
        <v>-2.6269999999999998</v>
      </c>
      <c r="C106" s="8">
        <v>-2.6269999999999998</v>
      </c>
      <c r="D106" s="8">
        <v>-2.6269999999999998</v>
      </c>
      <c r="E106" s="8">
        <v>-2.6269999999999998</v>
      </c>
      <c r="F106" s="9">
        <v>-2.6269999999999998</v>
      </c>
      <c r="G106" s="8">
        <v>2.0649999999999999</v>
      </c>
      <c r="H106" s="8">
        <v>2.0649999999999999</v>
      </c>
      <c r="I106" s="8">
        <v>2.0649999999999999</v>
      </c>
      <c r="J106" s="8">
        <v>2.0649999999999999</v>
      </c>
      <c r="K106" s="9">
        <v>2.0649999999999999</v>
      </c>
      <c r="L106" s="8">
        <v>0</v>
      </c>
      <c r="M106" s="8">
        <v>0</v>
      </c>
      <c r="N106" s="8">
        <v>0</v>
      </c>
      <c r="O106" s="8">
        <v>0</v>
      </c>
      <c r="P106" s="9">
        <v>0</v>
      </c>
      <c r="Q106" s="8">
        <v>-4.4408920985006262E-16</v>
      </c>
      <c r="R106" s="8">
        <v>-4.4408920985006262E-16</v>
      </c>
      <c r="S106" s="8">
        <v>-4.4408920985006262E-16</v>
      </c>
      <c r="T106" s="8">
        <v>-4.4408920985006262E-16</v>
      </c>
      <c r="U106" s="8">
        <v>-4.4408920985006262E-16</v>
      </c>
      <c r="V106" s="8"/>
      <c r="W106" s="7" t="s">
        <v>551</v>
      </c>
      <c r="X106" s="13">
        <f t="shared" si="6"/>
        <v>-2.6269999999999998</v>
      </c>
      <c r="Y106" s="13">
        <f t="shared" si="7"/>
        <v>2.0649999999999999</v>
      </c>
      <c r="Z106" s="13">
        <f t="shared" si="8"/>
        <v>0</v>
      </c>
      <c r="AA106" s="13">
        <f t="shared" si="9"/>
        <v>-4.4408920985006262E-16</v>
      </c>
      <c r="AB106" s="13">
        <f t="shared" si="10"/>
        <v>-0.56200000000000028</v>
      </c>
      <c r="AC106" s="6">
        <f t="shared" si="11"/>
        <v>4.6743772241992856</v>
      </c>
    </row>
    <row r="107" spans="1:29" ht="16.5">
      <c r="A107" s="7" t="s">
        <v>552</v>
      </c>
      <c r="B107" s="8">
        <v>-236.24479000000002</v>
      </c>
      <c r="C107" s="8">
        <v>-239.78311500000004</v>
      </c>
      <c r="D107" s="8">
        <v>-258.61631105807851</v>
      </c>
      <c r="E107" s="8">
        <v>-259.48669529039239</v>
      </c>
      <c r="F107" s="9">
        <v>-247.9475879401121</v>
      </c>
      <c r="G107" s="8">
        <v>46.973373999999993</v>
      </c>
      <c r="H107" s="8">
        <v>19.772804999999998</v>
      </c>
      <c r="I107" s="8">
        <v>6.3112839999999988</v>
      </c>
      <c r="J107" s="8">
        <v>17.801279999999998</v>
      </c>
      <c r="K107" s="9">
        <v>23.869861380952379</v>
      </c>
      <c r="L107" s="8">
        <v>0</v>
      </c>
      <c r="M107" s="8">
        <v>0</v>
      </c>
      <c r="N107" s="8">
        <v>0</v>
      </c>
      <c r="O107" s="8">
        <v>0</v>
      </c>
      <c r="P107" s="9">
        <v>0</v>
      </c>
      <c r="Q107" s="8">
        <v>-1.1368683772161604E-14</v>
      </c>
      <c r="R107" s="8">
        <v>-7.1054273576010023E-16</v>
      </c>
      <c r="S107" s="8">
        <v>-1.0569323194431491E-14</v>
      </c>
      <c r="T107" s="8">
        <v>-1.4210854715202005E-15</v>
      </c>
      <c r="U107" s="8">
        <v>-6.2722314115013612E-15</v>
      </c>
      <c r="V107" s="8"/>
      <c r="W107" s="7" t="s">
        <v>552</v>
      </c>
      <c r="X107" s="13">
        <f t="shared" si="6"/>
        <v>-259.05150317423545</v>
      </c>
      <c r="Y107" s="13">
        <f t="shared" si="7"/>
        <v>12.056281999999999</v>
      </c>
      <c r="Z107" s="13">
        <f t="shared" si="8"/>
        <v>0</v>
      </c>
      <c r="AA107" s="13">
        <f t="shared" si="9"/>
        <v>-5.9952043329758453E-15</v>
      </c>
      <c r="AB107" s="13">
        <f t="shared" si="10"/>
        <v>-246.99522117423544</v>
      </c>
      <c r="AC107" s="6">
        <f t="shared" si="11"/>
        <v>1.0488118026846165</v>
      </c>
    </row>
    <row r="108" spans="1:29" ht="16.5">
      <c r="A108" s="7" t="s">
        <v>553</v>
      </c>
      <c r="B108" s="8" t="s">
        <v>494</v>
      </c>
      <c r="C108" s="8" t="s">
        <v>494</v>
      </c>
      <c r="D108" s="8" t="s">
        <v>494</v>
      </c>
      <c r="E108" s="8" t="s">
        <v>494</v>
      </c>
      <c r="F108" s="9" t="s">
        <v>494</v>
      </c>
      <c r="G108" s="8" t="s">
        <v>494</v>
      </c>
      <c r="H108" s="8" t="s">
        <v>494</v>
      </c>
      <c r="I108" s="8" t="s">
        <v>494</v>
      </c>
      <c r="J108" s="8" t="s">
        <v>494</v>
      </c>
      <c r="K108" s="9" t="s">
        <v>494</v>
      </c>
      <c r="L108" s="8">
        <v>0</v>
      </c>
      <c r="M108" s="8">
        <v>0</v>
      </c>
      <c r="N108" s="8">
        <v>0</v>
      </c>
      <c r="O108" s="8">
        <v>0</v>
      </c>
      <c r="P108" s="9">
        <v>0</v>
      </c>
      <c r="Q108" s="8" t="s">
        <v>494</v>
      </c>
      <c r="R108" s="8" t="s">
        <v>494</v>
      </c>
      <c r="S108" s="8" t="s">
        <v>494</v>
      </c>
      <c r="T108" s="8" t="s">
        <v>494</v>
      </c>
      <c r="U108" s="8" t="s">
        <v>494</v>
      </c>
      <c r="V108" s="8"/>
      <c r="W108" s="7" t="s">
        <v>553</v>
      </c>
      <c r="X108" s="13" t="e">
        <f t="shared" si="6"/>
        <v>#DIV/0!</v>
      </c>
      <c r="Y108" s="13" t="e">
        <f t="shared" si="7"/>
        <v>#DIV/0!</v>
      </c>
      <c r="Z108" s="13">
        <f t="shared" si="8"/>
        <v>0</v>
      </c>
      <c r="AA108" s="13" t="e">
        <f t="shared" si="9"/>
        <v>#DIV/0!</v>
      </c>
      <c r="AB108" s="13" t="e">
        <f t="shared" si="10"/>
        <v>#DIV/0!</v>
      </c>
      <c r="AC108" s="6" t="e">
        <f t="shared" si="11"/>
        <v>#DIV/0!</v>
      </c>
    </row>
    <row r="109" spans="1:29" ht="16.5">
      <c r="A109" s="7" t="s">
        <v>554</v>
      </c>
      <c r="B109" s="8">
        <v>-277.06299999999999</v>
      </c>
      <c r="C109" s="8">
        <v>-264.10520000000002</v>
      </c>
      <c r="D109" s="8">
        <v>-234.0736</v>
      </c>
      <c r="E109" s="8">
        <v>-172.63499999999999</v>
      </c>
      <c r="F109" s="9">
        <v>-238.87842857142857</v>
      </c>
      <c r="G109" s="8">
        <v>17.600000000000001</v>
      </c>
      <c r="H109" s="8">
        <v>17.600000000000001</v>
      </c>
      <c r="I109" s="8">
        <v>17.600000000000001</v>
      </c>
      <c r="J109" s="8">
        <v>17.600000000000001</v>
      </c>
      <c r="K109" s="9">
        <v>17.600000000000001</v>
      </c>
      <c r="L109" s="8">
        <v>0</v>
      </c>
      <c r="M109" s="8">
        <v>0</v>
      </c>
      <c r="N109" s="8">
        <v>0</v>
      </c>
      <c r="O109" s="8">
        <v>0</v>
      </c>
      <c r="P109" s="9">
        <v>0</v>
      </c>
      <c r="Q109" s="8">
        <v>-3.5527136788005009E-14</v>
      </c>
      <c r="R109" s="8">
        <v>-1.2789769243681804E-14</v>
      </c>
      <c r="S109" s="8">
        <v>4.263256414560601E-15</v>
      </c>
      <c r="T109" s="8">
        <v>-7.1054273576010019E-15</v>
      </c>
      <c r="U109" s="8">
        <v>-1.3872501031506718E-14</v>
      </c>
      <c r="V109" s="8"/>
      <c r="W109" s="7" t="s">
        <v>554</v>
      </c>
      <c r="X109" s="13">
        <f t="shared" si="6"/>
        <v>-203.35429999999999</v>
      </c>
      <c r="Y109" s="13">
        <f t="shared" si="7"/>
        <v>17.600000000000001</v>
      </c>
      <c r="Z109" s="13">
        <f t="shared" si="8"/>
        <v>0</v>
      </c>
      <c r="AA109" s="13">
        <f t="shared" si="9"/>
        <v>-1.4210854715202005E-15</v>
      </c>
      <c r="AB109" s="13">
        <f t="shared" si="10"/>
        <v>-185.7543</v>
      </c>
      <c r="AC109" s="6">
        <f t="shared" si="11"/>
        <v>1.0947488160435586</v>
      </c>
    </row>
    <row r="110" spans="1:29" ht="16.5">
      <c r="A110" s="10" t="s">
        <v>555</v>
      </c>
      <c r="B110" s="8">
        <v>-7.90592616E-6</v>
      </c>
      <c r="C110" s="8">
        <v>-6.9583298399999998E-6</v>
      </c>
      <c r="D110" s="8">
        <v>-6.2662129199999997E-6</v>
      </c>
      <c r="E110" s="8">
        <v>-5.6391271199999992E-6</v>
      </c>
      <c r="F110" s="9">
        <v>-6.7501860171428569E-6</v>
      </c>
      <c r="G110" s="8">
        <v>0</v>
      </c>
      <c r="H110" s="8">
        <v>2.8500266666666696E-3</v>
      </c>
      <c r="I110" s="8">
        <v>4.56133333333334E-3</v>
      </c>
      <c r="J110" s="8">
        <v>4.7277199434666694E-3</v>
      </c>
      <c r="K110" s="9">
        <v>2.8902571293968286E-3</v>
      </c>
      <c r="L110" s="8">
        <v>0</v>
      </c>
      <c r="M110" s="8">
        <v>0</v>
      </c>
      <c r="N110" s="8">
        <v>0</v>
      </c>
      <c r="O110" s="8">
        <v>0</v>
      </c>
      <c r="P110" s="9">
        <v>0</v>
      </c>
      <c r="Q110" s="8">
        <v>6.7244956090661808E-3</v>
      </c>
      <c r="R110" s="8">
        <v>3.2001330717633101E-3</v>
      </c>
      <c r="S110" s="8">
        <v>-7.392238073240162E-3</v>
      </c>
      <c r="T110" s="8">
        <v>-6.9201093465039217E-3</v>
      </c>
      <c r="U110" s="8">
        <v>-7.2448086121460874E-4</v>
      </c>
      <c r="V110" s="8"/>
      <c r="W110" s="10" t="s">
        <v>555</v>
      </c>
      <c r="X110" s="13">
        <f t="shared" si="6"/>
        <v>-5.952670019999999E-6</v>
      </c>
      <c r="Y110" s="13">
        <f t="shared" si="7"/>
        <v>4.6445266384000043E-3</v>
      </c>
      <c r="Z110" s="13">
        <f t="shared" si="8"/>
        <v>0</v>
      </c>
      <c r="AA110" s="13">
        <f t="shared" si="9"/>
        <v>-7.1561737098720414E-3</v>
      </c>
      <c r="AB110" s="13">
        <f t="shared" si="10"/>
        <v>-2.5175997414920367E-3</v>
      </c>
      <c r="AC110" s="6">
        <f t="shared" si="11"/>
        <v>2.3644227165642278E-3</v>
      </c>
    </row>
    <row r="111" spans="1:29" ht="33">
      <c r="A111" s="7" t="s">
        <v>556</v>
      </c>
      <c r="B111" s="8" t="s">
        <v>494</v>
      </c>
      <c r="C111" s="8" t="s">
        <v>494</v>
      </c>
      <c r="D111" s="8" t="s">
        <v>494</v>
      </c>
      <c r="E111" s="8" t="s">
        <v>494</v>
      </c>
      <c r="F111" s="9" t="s">
        <v>494</v>
      </c>
      <c r="G111" s="8" t="s">
        <v>494</v>
      </c>
      <c r="H111" s="8" t="s">
        <v>494</v>
      </c>
      <c r="I111" s="8" t="s">
        <v>494</v>
      </c>
      <c r="J111" s="8" t="s">
        <v>494</v>
      </c>
      <c r="K111" s="9" t="s">
        <v>494</v>
      </c>
      <c r="L111" s="8" t="s">
        <v>494</v>
      </c>
      <c r="M111" s="8" t="s">
        <v>494</v>
      </c>
      <c r="N111" s="8" t="s">
        <v>494</v>
      </c>
      <c r="O111" s="8" t="s">
        <v>494</v>
      </c>
      <c r="P111" s="9"/>
      <c r="Q111" s="8" t="s">
        <v>494</v>
      </c>
      <c r="R111" s="8" t="s">
        <v>494</v>
      </c>
      <c r="S111" s="8" t="s">
        <v>494</v>
      </c>
      <c r="T111" s="8" t="s">
        <v>494</v>
      </c>
      <c r="U111" s="8" t="s">
        <v>494</v>
      </c>
      <c r="V111" s="8"/>
      <c r="W111" s="7" t="s">
        <v>556</v>
      </c>
      <c r="X111" s="13" t="e">
        <f t="shared" si="6"/>
        <v>#DIV/0!</v>
      </c>
      <c r="Y111" s="13" t="e">
        <f t="shared" si="7"/>
        <v>#DIV/0!</v>
      </c>
      <c r="Z111" s="13" t="e">
        <f t="shared" si="8"/>
        <v>#DIV/0!</v>
      </c>
      <c r="AA111" s="13" t="e">
        <f t="shared" si="9"/>
        <v>#DIV/0!</v>
      </c>
      <c r="AB111" s="13" t="e">
        <f t="shared" si="10"/>
        <v>#DIV/0!</v>
      </c>
      <c r="AC111" s="6" t="e">
        <f t="shared" si="11"/>
        <v>#DIV/0!</v>
      </c>
    </row>
    <row r="112" spans="1:29" ht="16.5">
      <c r="A112" s="7" t="s">
        <v>557</v>
      </c>
      <c r="B112" s="8">
        <v>-0.65</v>
      </c>
      <c r="C112" s="8">
        <v>-0.74</v>
      </c>
      <c r="D112" s="8">
        <v>-0.81500000000000006</v>
      </c>
      <c r="E112" s="8">
        <v>-0.88100000000000001</v>
      </c>
      <c r="F112" s="9">
        <v>-0.76571428571428579</v>
      </c>
      <c r="G112" s="8">
        <v>0</v>
      </c>
      <c r="H112" s="8">
        <v>0</v>
      </c>
      <c r="I112" s="8">
        <v>0</v>
      </c>
      <c r="J112" s="8">
        <v>0</v>
      </c>
      <c r="K112" s="9">
        <v>0</v>
      </c>
      <c r="L112" s="8">
        <v>0</v>
      </c>
      <c r="M112" s="8">
        <v>0</v>
      </c>
      <c r="N112" s="8">
        <v>0</v>
      </c>
      <c r="O112" s="8">
        <v>0</v>
      </c>
      <c r="P112" s="9">
        <v>0</v>
      </c>
      <c r="Q112" s="8">
        <v>0</v>
      </c>
      <c r="R112" s="8">
        <v>0</v>
      </c>
      <c r="S112" s="8">
        <v>0</v>
      </c>
      <c r="T112" s="8">
        <v>0</v>
      </c>
      <c r="U112" s="8">
        <v>0</v>
      </c>
      <c r="V112" s="8"/>
      <c r="W112" s="7" t="s">
        <v>557</v>
      </c>
      <c r="X112" s="13">
        <f t="shared" si="6"/>
        <v>-0.84800000000000009</v>
      </c>
      <c r="Y112" s="13">
        <f t="shared" si="7"/>
        <v>0</v>
      </c>
      <c r="Z112" s="13">
        <f t="shared" si="8"/>
        <v>0</v>
      </c>
      <c r="AA112" s="13">
        <f t="shared" si="9"/>
        <v>0</v>
      </c>
      <c r="AB112" s="13">
        <f t="shared" si="10"/>
        <v>-0.84800000000000009</v>
      </c>
      <c r="AC112" s="6">
        <f t="shared" si="11"/>
        <v>1</v>
      </c>
    </row>
    <row r="113" spans="1:29" ht="16.5">
      <c r="A113" s="7" t="s">
        <v>30</v>
      </c>
      <c r="B113" s="8">
        <v>-0.27441199999999999</v>
      </c>
      <c r="C113" s="8">
        <v>-0.26927870000000004</v>
      </c>
      <c r="D113" s="8">
        <v>-0.26927870000000004</v>
      </c>
      <c r="E113" s="8">
        <v>-0.26927870000000004</v>
      </c>
      <c r="F113" s="9">
        <v>-0.27074535714285719</v>
      </c>
      <c r="G113" s="8">
        <v>0</v>
      </c>
      <c r="H113" s="8">
        <v>0</v>
      </c>
      <c r="I113" s="8">
        <v>0</v>
      </c>
      <c r="J113" s="8">
        <v>0</v>
      </c>
      <c r="K113" s="9">
        <v>0</v>
      </c>
      <c r="L113" s="8">
        <v>0</v>
      </c>
      <c r="M113" s="8">
        <v>0</v>
      </c>
      <c r="N113" s="8">
        <v>0</v>
      </c>
      <c r="O113" s="8">
        <v>0</v>
      </c>
      <c r="P113" s="9">
        <v>0</v>
      </c>
      <c r="Q113" s="8">
        <v>-9.9999999999999985E-3</v>
      </c>
      <c r="R113" s="8">
        <v>-9.9999999999999534E-3</v>
      </c>
      <c r="S113" s="8">
        <v>-9.9999999999999534E-3</v>
      </c>
      <c r="T113" s="8">
        <v>-9.9999999999999534E-3</v>
      </c>
      <c r="U113" s="8">
        <v>-9.9999999999999672E-3</v>
      </c>
      <c r="V113" s="8"/>
      <c r="W113" s="7" t="s">
        <v>30</v>
      </c>
      <c r="X113" s="13">
        <f t="shared" si="6"/>
        <v>-0.26927870000000004</v>
      </c>
      <c r="Y113" s="13">
        <f t="shared" si="7"/>
        <v>0</v>
      </c>
      <c r="Z113" s="13">
        <f t="shared" si="8"/>
        <v>0</v>
      </c>
      <c r="AA113" s="13">
        <f t="shared" si="9"/>
        <v>-9.9999999999999534E-3</v>
      </c>
      <c r="AB113" s="13">
        <f t="shared" si="10"/>
        <v>-0.27927869999999999</v>
      </c>
      <c r="AC113" s="6">
        <f t="shared" si="11"/>
        <v>0.96419347411743195</v>
      </c>
    </row>
    <row r="114" spans="1:29" ht="16.5">
      <c r="A114" s="7" t="s">
        <v>31</v>
      </c>
      <c r="B114" s="8">
        <v>-202.10840000000002</v>
      </c>
      <c r="C114" s="8">
        <v>-193.51960000000008</v>
      </c>
      <c r="D114" s="8">
        <v>-189.58240000000004</v>
      </c>
      <c r="E114" s="8">
        <v>-198.13472000000002</v>
      </c>
      <c r="F114" s="9">
        <v>-196.13495238095243</v>
      </c>
      <c r="G114" s="8">
        <v>10.118</v>
      </c>
      <c r="H114" s="8">
        <v>13.151599999999998</v>
      </c>
      <c r="I114" s="8">
        <v>21.330599999999997</v>
      </c>
      <c r="J114" s="8">
        <v>21.673999999999999</v>
      </c>
      <c r="K114" s="9">
        <v>16.26138095238095</v>
      </c>
      <c r="L114" s="8">
        <v>0</v>
      </c>
      <c r="M114" s="8">
        <v>0</v>
      </c>
      <c r="N114" s="8">
        <v>0</v>
      </c>
      <c r="O114" s="8">
        <v>0</v>
      </c>
      <c r="P114" s="9">
        <v>0</v>
      </c>
      <c r="Q114" s="8">
        <v>-5.1800000000000015</v>
      </c>
      <c r="R114" s="8">
        <v>1.4000000000000132</v>
      </c>
      <c r="S114" s="8">
        <v>4.7000000000000091</v>
      </c>
      <c r="T114" s="8">
        <v>0.14879999999999569</v>
      </c>
      <c r="U114" s="8">
        <v>7.8095238095277708E-3</v>
      </c>
      <c r="V114" s="8"/>
      <c r="W114" s="7" t="s">
        <v>31</v>
      </c>
      <c r="X114" s="13">
        <f t="shared" si="6"/>
        <v>-193.85856000000001</v>
      </c>
      <c r="Y114" s="13">
        <f t="shared" si="7"/>
        <v>21.502299999999998</v>
      </c>
      <c r="Z114" s="13">
        <f t="shared" si="8"/>
        <v>0</v>
      </c>
      <c r="AA114" s="13">
        <f t="shared" si="9"/>
        <v>2.4244000000000026</v>
      </c>
      <c r="AB114" s="13">
        <f t="shared" si="10"/>
        <v>-169.93186000000003</v>
      </c>
      <c r="AC114" s="6">
        <f t="shared" si="11"/>
        <v>1.1408017307643192</v>
      </c>
    </row>
    <row r="115" spans="1:29" ht="16.5">
      <c r="A115" s="7" t="s">
        <v>558</v>
      </c>
      <c r="B115" s="8">
        <v>-0.56799999999999995</v>
      </c>
      <c r="C115" s="8">
        <v>-0.56799999999999995</v>
      </c>
      <c r="D115" s="8">
        <v>-0.56799999999999995</v>
      </c>
      <c r="E115" s="8">
        <v>-0.56799999999999995</v>
      </c>
      <c r="F115" s="9">
        <v>-0.56799999999999995</v>
      </c>
      <c r="G115" s="8">
        <v>0</v>
      </c>
      <c r="H115" s="8">
        <v>0</v>
      </c>
      <c r="I115" s="8">
        <v>0</v>
      </c>
      <c r="J115" s="8">
        <v>0</v>
      </c>
      <c r="K115" s="9">
        <v>0</v>
      </c>
      <c r="L115" s="8">
        <v>0</v>
      </c>
      <c r="M115" s="8">
        <v>0</v>
      </c>
      <c r="N115" s="8">
        <v>0</v>
      </c>
      <c r="O115" s="8">
        <v>0</v>
      </c>
      <c r="P115" s="9">
        <v>0</v>
      </c>
      <c r="Q115" s="8">
        <v>0</v>
      </c>
      <c r="R115" s="8">
        <v>0</v>
      </c>
      <c r="S115" s="8">
        <v>0</v>
      </c>
      <c r="T115" s="8">
        <v>0</v>
      </c>
      <c r="U115" s="8">
        <v>0</v>
      </c>
      <c r="V115" s="8"/>
      <c r="W115" s="7" t="s">
        <v>558</v>
      </c>
      <c r="X115" s="13">
        <f t="shared" si="6"/>
        <v>-0.56799999999999995</v>
      </c>
      <c r="Y115" s="13">
        <f t="shared" si="7"/>
        <v>0</v>
      </c>
      <c r="Z115" s="13">
        <f t="shared" si="8"/>
        <v>0</v>
      </c>
      <c r="AA115" s="13">
        <f t="shared" si="9"/>
        <v>0</v>
      </c>
      <c r="AB115" s="13">
        <f t="shared" si="10"/>
        <v>-0.56799999999999995</v>
      </c>
      <c r="AC115" s="6">
        <f t="shared" si="11"/>
        <v>1</v>
      </c>
    </row>
    <row r="116" spans="1:29" ht="16.5">
      <c r="A116" s="7" t="s">
        <v>559</v>
      </c>
      <c r="B116" s="8">
        <v>0</v>
      </c>
      <c r="C116" s="8">
        <v>0</v>
      </c>
      <c r="D116" s="8">
        <v>0</v>
      </c>
      <c r="E116" s="8">
        <v>0</v>
      </c>
      <c r="F116" s="9">
        <v>0</v>
      </c>
      <c r="G116" s="8">
        <v>0</v>
      </c>
      <c r="H116" s="8">
        <v>0</v>
      </c>
      <c r="I116" s="8">
        <v>0</v>
      </c>
      <c r="J116" s="8">
        <v>0</v>
      </c>
      <c r="K116" s="9">
        <v>0</v>
      </c>
      <c r="L116" s="8">
        <v>0</v>
      </c>
      <c r="M116" s="8">
        <v>0</v>
      </c>
      <c r="N116" s="8">
        <v>0</v>
      </c>
      <c r="O116" s="8">
        <v>0</v>
      </c>
      <c r="P116" s="9">
        <v>0</v>
      </c>
      <c r="Q116" s="8">
        <v>-9.8274948495440001E-5</v>
      </c>
      <c r="R116" s="8">
        <v>-9.0352361052526003E-5</v>
      </c>
      <c r="S116" s="8">
        <v>-6.9125216172919991E-5</v>
      </c>
      <c r="T116" s="8">
        <v>-5.3250707961403999E-5</v>
      </c>
      <c r="U116" s="8">
        <v>-7.8728148424137614E-5</v>
      </c>
      <c r="V116" s="8"/>
      <c r="W116" s="7" t="s">
        <v>559</v>
      </c>
      <c r="X116" s="13">
        <f t="shared" si="6"/>
        <v>0</v>
      </c>
      <c r="Y116" s="13">
        <f t="shared" si="7"/>
        <v>0</v>
      </c>
      <c r="Z116" s="13">
        <f t="shared" si="8"/>
        <v>0</v>
      </c>
      <c r="AA116" s="13">
        <f t="shared" si="9"/>
        <v>-6.1187962067162002E-5</v>
      </c>
      <c r="AB116" s="13">
        <f t="shared" si="10"/>
        <v>-6.1187962067162002E-5</v>
      </c>
      <c r="AC116" s="6">
        <f t="shared" si="11"/>
        <v>0</v>
      </c>
    </row>
    <row r="117" spans="1:29" ht="16.5">
      <c r="A117" s="7" t="s">
        <v>560</v>
      </c>
      <c r="B117" s="8">
        <v>-25.566408000000003</v>
      </c>
      <c r="C117" s="8">
        <v>-24.723536000000003</v>
      </c>
      <c r="D117" s="8">
        <v>-24.631131999999997</v>
      </c>
      <c r="E117" s="8">
        <v>-24.6343</v>
      </c>
      <c r="F117" s="9">
        <v>-24.921108952380955</v>
      </c>
      <c r="G117" s="8">
        <v>0</v>
      </c>
      <c r="H117" s="8">
        <v>0</v>
      </c>
      <c r="I117" s="8">
        <v>0</v>
      </c>
      <c r="J117" s="8">
        <v>0</v>
      </c>
      <c r="K117" s="9">
        <v>0</v>
      </c>
      <c r="L117" s="8">
        <v>0</v>
      </c>
      <c r="M117" s="8">
        <v>0</v>
      </c>
      <c r="N117" s="8">
        <v>0</v>
      </c>
      <c r="O117" s="8">
        <v>0</v>
      </c>
      <c r="P117" s="9">
        <v>0</v>
      </c>
      <c r="Q117" s="8">
        <v>0</v>
      </c>
      <c r="R117" s="8">
        <v>0</v>
      </c>
      <c r="S117" s="8">
        <v>0</v>
      </c>
      <c r="T117" s="8">
        <v>0</v>
      </c>
      <c r="U117" s="8">
        <v>0</v>
      </c>
      <c r="V117" s="8"/>
      <c r="W117" s="7" t="s">
        <v>560</v>
      </c>
      <c r="X117" s="13">
        <f t="shared" si="6"/>
        <v>-24.632715999999999</v>
      </c>
      <c r="Y117" s="13">
        <f t="shared" si="7"/>
        <v>0</v>
      </c>
      <c r="Z117" s="13">
        <f t="shared" si="8"/>
        <v>0</v>
      </c>
      <c r="AA117" s="13">
        <f t="shared" si="9"/>
        <v>0</v>
      </c>
      <c r="AB117" s="13">
        <f t="shared" si="10"/>
        <v>-24.632715999999999</v>
      </c>
      <c r="AC117" s="6">
        <f t="shared" si="11"/>
        <v>1</v>
      </c>
    </row>
    <row r="118" spans="1:29" ht="16.5">
      <c r="A118" s="7" t="s">
        <v>561</v>
      </c>
      <c r="B118" s="8">
        <v>-2.5465620000000002</v>
      </c>
      <c r="C118" s="8">
        <v>-2.326886</v>
      </c>
      <c r="D118" s="8">
        <v>-2.0176419999999999</v>
      </c>
      <c r="E118" s="8">
        <v>-2.3286419999999999</v>
      </c>
      <c r="F118" s="9">
        <v>-2.3164391428571429</v>
      </c>
      <c r="G118" s="8">
        <v>0</v>
      </c>
      <c r="H118" s="8">
        <v>0</v>
      </c>
      <c r="I118" s="8">
        <v>0</v>
      </c>
      <c r="J118" s="8">
        <v>0</v>
      </c>
      <c r="K118" s="9">
        <v>0</v>
      </c>
      <c r="L118" s="8">
        <v>0</v>
      </c>
      <c r="M118" s="8">
        <v>0</v>
      </c>
      <c r="N118" s="8">
        <v>0</v>
      </c>
      <c r="O118" s="8">
        <v>0</v>
      </c>
      <c r="P118" s="9">
        <v>0</v>
      </c>
      <c r="Q118" s="8">
        <v>0</v>
      </c>
      <c r="R118" s="8">
        <v>0</v>
      </c>
      <c r="S118" s="8">
        <v>0</v>
      </c>
      <c r="T118" s="8">
        <v>0</v>
      </c>
      <c r="U118" s="8">
        <v>0</v>
      </c>
      <c r="V118" s="8"/>
      <c r="W118" s="7" t="s">
        <v>561</v>
      </c>
      <c r="X118" s="13">
        <f t="shared" si="6"/>
        <v>-2.1731419999999999</v>
      </c>
      <c r="Y118" s="13">
        <f t="shared" si="7"/>
        <v>0</v>
      </c>
      <c r="Z118" s="13">
        <f t="shared" si="8"/>
        <v>0</v>
      </c>
      <c r="AA118" s="13">
        <f t="shared" si="9"/>
        <v>0</v>
      </c>
      <c r="AB118" s="13">
        <f t="shared" si="10"/>
        <v>-2.1731419999999999</v>
      </c>
      <c r="AC118" s="6">
        <f t="shared" si="11"/>
        <v>1</v>
      </c>
    </row>
    <row r="119" spans="1:29" ht="16.5">
      <c r="A119" s="7" t="s">
        <v>562</v>
      </c>
      <c r="B119" s="8">
        <v>-2.2999999999999998</v>
      </c>
      <c r="C119" s="8">
        <v>-2.25</v>
      </c>
      <c r="D119" s="8">
        <v>-1.98</v>
      </c>
      <c r="E119" s="8">
        <v>-1.7100000000000002</v>
      </c>
      <c r="F119" s="9">
        <v>-2.0714285714285716</v>
      </c>
      <c r="G119" s="8">
        <v>0</v>
      </c>
      <c r="H119" s="8">
        <v>0</v>
      </c>
      <c r="I119" s="8">
        <v>0</v>
      </c>
      <c r="J119" s="8">
        <v>0</v>
      </c>
      <c r="K119" s="9">
        <v>0</v>
      </c>
      <c r="L119" s="8">
        <v>0</v>
      </c>
      <c r="M119" s="8">
        <v>0</v>
      </c>
      <c r="N119" s="8">
        <v>0</v>
      </c>
      <c r="O119" s="8">
        <v>0</v>
      </c>
      <c r="P119" s="9">
        <v>0</v>
      </c>
      <c r="Q119" s="8">
        <v>0</v>
      </c>
      <c r="R119" s="8">
        <v>0</v>
      </c>
      <c r="S119" s="8">
        <v>0</v>
      </c>
      <c r="T119" s="8">
        <v>0</v>
      </c>
      <c r="U119" s="8">
        <v>0</v>
      </c>
      <c r="V119" s="8"/>
      <c r="W119" s="7" t="s">
        <v>562</v>
      </c>
      <c r="X119" s="13">
        <f t="shared" si="6"/>
        <v>-1.8450000000000002</v>
      </c>
      <c r="Y119" s="13">
        <f t="shared" si="7"/>
        <v>0</v>
      </c>
      <c r="Z119" s="13">
        <f t="shared" si="8"/>
        <v>0</v>
      </c>
      <c r="AA119" s="13">
        <f t="shared" si="9"/>
        <v>0</v>
      </c>
      <c r="AB119" s="13">
        <f t="shared" si="10"/>
        <v>-1.8450000000000002</v>
      </c>
      <c r="AC119" s="6">
        <f t="shared" si="11"/>
        <v>1</v>
      </c>
    </row>
    <row r="120" spans="1:29" ht="16.5">
      <c r="A120" s="7" t="s">
        <v>563</v>
      </c>
      <c r="B120" s="8">
        <v>0</v>
      </c>
      <c r="C120" s="8">
        <v>0</v>
      </c>
      <c r="D120" s="8">
        <v>0</v>
      </c>
      <c r="E120" s="8">
        <v>0</v>
      </c>
      <c r="F120" s="9">
        <v>0</v>
      </c>
      <c r="G120" s="8">
        <v>38.956426</v>
      </c>
      <c r="H120" s="8">
        <v>38.956426</v>
      </c>
      <c r="I120" s="8">
        <v>38.956426</v>
      </c>
      <c r="J120" s="8">
        <v>38.956426</v>
      </c>
      <c r="K120" s="9">
        <v>38.956426</v>
      </c>
      <c r="L120" s="8">
        <v>0</v>
      </c>
      <c r="M120" s="8">
        <v>0</v>
      </c>
      <c r="N120" s="8">
        <v>0</v>
      </c>
      <c r="O120" s="8">
        <v>0</v>
      </c>
      <c r="P120" s="9">
        <v>0</v>
      </c>
      <c r="Q120" s="8">
        <v>0</v>
      </c>
      <c r="R120" s="8">
        <v>0</v>
      </c>
      <c r="S120" s="8">
        <v>0</v>
      </c>
      <c r="T120" s="8">
        <v>0</v>
      </c>
      <c r="U120" s="8">
        <v>0</v>
      </c>
      <c r="V120" s="8"/>
      <c r="W120" s="7" t="s">
        <v>563</v>
      </c>
      <c r="X120" s="13">
        <f t="shared" si="6"/>
        <v>0</v>
      </c>
      <c r="Y120" s="13">
        <f t="shared" si="7"/>
        <v>38.956426</v>
      </c>
      <c r="Z120" s="13">
        <f t="shared" si="8"/>
        <v>0</v>
      </c>
      <c r="AA120" s="13">
        <f t="shared" si="9"/>
        <v>0</v>
      </c>
      <c r="AB120" s="13">
        <f t="shared" si="10"/>
        <v>38.956426</v>
      </c>
      <c r="AC120" s="6">
        <f t="shared" si="11"/>
        <v>0</v>
      </c>
    </row>
    <row r="121" spans="1:29" ht="16.5">
      <c r="A121" s="7" t="s">
        <v>32</v>
      </c>
      <c r="B121" s="8">
        <v>-1.78525</v>
      </c>
      <c r="C121" s="8">
        <v>-2.8280073999999997</v>
      </c>
      <c r="D121" s="8">
        <v>-4.4980954000000004</v>
      </c>
      <c r="E121" s="8">
        <v>-4.9024419999999997</v>
      </c>
      <c r="F121" s="9">
        <v>-3.4216297142857144</v>
      </c>
      <c r="G121" s="8">
        <v>53.807463000000006</v>
      </c>
      <c r="H121" s="8">
        <v>53.807463000000006</v>
      </c>
      <c r="I121" s="8">
        <v>53.807463000000006</v>
      </c>
      <c r="J121" s="8">
        <v>53.807463000000006</v>
      </c>
      <c r="K121" s="9">
        <v>53.807463000000013</v>
      </c>
      <c r="L121" s="8">
        <v>0</v>
      </c>
      <c r="M121" s="8">
        <v>0</v>
      </c>
      <c r="N121" s="8">
        <v>0</v>
      </c>
      <c r="O121" s="8">
        <v>0</v>
      </c>
      <c r="P121" s="9">
        <v>0</v>
      </c>
      <c r="Q121" s="8">
        <v>-7.1054273576010019E-15</v>
      </c>
      <c r="R121" s="8">
        <v>-2.8421709430404009E-15</v>
      </c>
      <c r="S121" s="8">
        <v>-4.263256414560601E-15</v>
      </c>
      <c r="T121" s="8">
        <v>-7.1054273576010019E-15</v>
      </c>
      <c r="U121" s="8">
        <v>-5.4136589391245725E-15</v>
      </c>
      <c r="V121" s="8"/>
      <c r="W121" s="7" t="s">
        <v>32</v>
      </c>
      <c r="X121" s="13">
        <f t="shared" si="6"/>
        <v>-4.7002687000000005</v>
      </c>
      <c r="Y121" s="13">
        <f t="shared" si="7"/>
        <v>53.807463000000006</v>
      </c>
      <c r="Z121" s="13">
        <f t="shared" si="8"/>
        <v>0</v>
      </c>
      <c r="AA121" s="13">
        <f t="shared" si="9"/>
        <v>-5.6843418860808018E-15</v>
      </c>
      <c r="AB121" s="13">
        <f t="shared" si="10"/>
        <v>49.107194299999996</v>
      </c>
      <c r="AC121" s="6">
        <f t="shared" si="11"/>
        <v>-9.5714462351191604E-2</v>
      </c>
    </row>
    <row r="122" spans="1:29" ht="16.5">
      <c r="A122" s="7" t="s">
        <v>33</v>
      </c>
      <c r="B122" s="8">
        <v>-112.07939999999999</v>
      </c>
      <c r="C122" s="8">
        <v>-108.7118</v>
      </c>
      <c r="D122" s="8">
        <v>-115.1052</v>
      </c>
      <c r="E122" s="8">
        <v>-126.598</v>
      </c>
      <c r="F122" s="9">
        <v>-115.45482857142858</v>
      </c>
      <c r="G122" s="8">
        <v>8.9041999999999994</v>
      </c>
      <c r="H122" s="8">
        <v>8.9464000000000006</v>
      </c>
      <c r="I122" s="8">
        <v>9.7687999999999988</v>
      </c>
      <c r="J122" s="8">
        <v>9.7690000000000001</v>
      </c>
      <c r="K122" s="9">
        <v>9.3260095238095229</v>
      </c>
      <c r="L122" s="8">
        <v>0</v>
      </c>
      <c r="M122" s="8">
        <v>0</v>
      </c>
      <c r="N122" s="8">
        <v>0</v>
      </c>
      <c r="O122" s="8">
        <v>0</v>
      </c>
      <c r="P122" s="9">
        <v>0</v>
      </c>
      <c r="Q122" s="8">
        <v>7.1054273576010023E-16</v>
      </c>
      <c r="R122" s="8">
        <v>-2.4868995751603505E-15</v>
      </c>
      <c r="S122" s="8">
        <v>-4.263256414560601E-15</v>
      </c>
      <c r="T122" s="8">
        <v>5.3290705182007514E-15</v>
      </c>
      <c r="U122" s="8">
        <v>-1.3534147347811443E-16</v>
      </c>
      <c r="V122" s="8"/>
      <c r="W122" s="7" t="s">
        <v>33</v>
      </c>
      <c r="X122" s="13">
        <f t="shared" si="6"/>
        <v>-120.85159999999999</v>
      </c>
      <c r="Y122" s="13">
        <f t="shared" si="7"/>
        <v>9.7688999999999986</v>
      </c>
      <c r="Z122" s="13">
        <f t="shared" si="8"/>
        <v>0</v>
      </c>
      <c r="AA122" s="13">
        <f t="shared" si="9"/>
        <v>5.3290705182007522E-16</v>
      </c>
      <c r="AB122" s="13">
        <f t="shared" si="10"/>
        <v>-111.08269999999999</v>
      </c>
      <c r="AC122" s="6">
        <f t="shared" si="11"/>
        <v>1.0879425869194754</v>
      </c>
    </row>
    <row r="123" spans="1:29" ht="16.5">
      <c r="A123" s="7" t="s">
        <v>564</v>
      </c>
      <c r="B123" s="8" t="s">
        <v>494</v>
      </c>
      <c r="C123" s="8" t="s">
        <v>494</v>
      </c>
      <c r="D123" s="8" t="s">
        <v>494</v>
      </c>
      <c r="E123" s="8" t="s">
        <v>494</v>
      </c>
      <c r="F123" s="9" t="s">
        <v>494</v>
      </c>
      <c r="G123" s="8" t="s">
        <v>494</v>
      </c>
      <c r="H123" s="8" t="s">
        <v>494</v>
      </c>
      <c r="I123" s="8" t="s">
        <v>494</v>
      </c>
      <c r="J123" s="8" t="s">
        <v>494</v>
      </c>
      <c r="K123" s="9" t="s">
        <v>494</v>
      </c>
      <c r="L123" s="8">
        <v>0</v>
      </c>
      <c r="M123" s="8">
        <v>0</v>
      </c>
      <c r="N123" s="8">
        <v>0</v>
      </c>
      <c r="O123" s="8">
        <v>0</v>
      </c>
      <c r="P123" s="9"/>
      <c r="Q123" s="8" t="s">
        <v>494</v>
      </c>
      <c r="R123" s="8" t="s">
        <v>494</v>
      </c>
      <c r="S123" s="8" t="s">
        <v>494</v>
      </c>
      <c r="T123" s="8" t="s">
        <v>494</v>
      </c>
      <c r="U123" s="8" t="s">
        <v>494</v>
      </c>
      <c r="V123" s="8"/>
      <c r="W123" s="7" t="s">
        <v>564</v>
      </c>
      <c r="X123" s="13" t="e">
        <f t="shared" si="6"/>
        <v>#DIV/0!</v>
      </c>
      <c r="Y123" s="13" t="e">
        <f t="shared" si="7"/>
        <v>#DIV/0!</v>
      </c>
      <c r="Z123" s="13">
        <f t="shared" si="8"/>
        <v>0</v>
      </c>
      <c r="AA123" s="13" t="e">
        <f t="shared" si="9"/>
        <v>#DIV/0!</v>
      </c>
      <c r="AB123" s="13" t="e">
        <f t="shared" si="10"/>
        <v>#DIV/0!</v>
      </c>
      <c r="AC123" s="6" t="e">
        <f t="shared" si="11"/>
        <v>#DIV/0!</v>
      </c>
    </row>
    <row r="124" spans="1:29" ht="16.5">
      <c r="A124" s="7" t="s">
        <v>565</v>
      </c>
      <c r="B124" s="8">
        <v>-16.231999999999999</v>
      </c>
      <c r="C124" s="8">
        <v>-16.231999999999999</v>
      </c>
      <c r="D124" s="8">
        <v>-16.231999999999999</v>
      </c>
      <c r="E124" s="8">
        <v>-16.231999999999999</v>
      </c>
      <c r="F124" s="9">
        <v>-16.231999999999999</v>
      </c>
      <c r="G124" s="8">
        <v>0</v>
      </c>
      <c r="H124" s="8">
        <v>0</v>
      </c>
      <c r="I124" s="8">
        <v>0</v>
      </c>
      <c r="J124" s="8">
        <v>0</v>
      </c>
      <c r="K124" s="9">
        <v>0</v>
      </c>
      <c r="L124" s="8">
        <v>0</v>
      </c>
      <c r="M124" s="8">
        <v>0</v>
      </c>
      <c r="N124" s="8">
        <v>0</v>
      </c>
      <c r="O124" s="8">
        <v>0</v>
      </c>
      <c r="P124" s="9">
        <v>0</v>
      </c>
      <c r="Q124" s="8">
        <v>0</v>
      </c>
      <c r="R124" s="8">
        <v>0</v>
      </c>
      <c r="S124" s="8">
        <v>0</v>
      </c>
      <c r="T124" s="8">
        <v>0</v>
      </c>
      <c r="U124" s="8">
        <v>0</v>
      </c>
      <c r="V124" s="8"/>
      <c r="W124" s="7" t="s">
        <v>565</v>
      </c>
      <c r="X124" s="13">
        <f t="shared" si="6"/>
        <v>-16.231999999999999</v>
      </c>
      <c r="Y124" s="13">
        <f t="shared" si="7"/>
        <v>0</v>
      </c>
      <c r="Z124" s="13">
        <f t="shared" si="8"/>
        <v>0</v>
      </c>
      <c r="AA124" s="13">
        <f t="shared" si="9"/>
        <v>0</v>
      </c>
      <c r="AB124" s="13">
        <f t="shared" si="10"/>
        <v>-16.231999999999999</v>
      </c>
      <c r="AC124" s="6">
        <f t="shared" si="11"/>
        <v>1</v>
      </c>
    </row>
    <row r="125" spans="1:29" ht="16.5">
      <c r="A125" s="10" t="s">
        <v>566</v>
      </c>
      <c r="B125" s="8">
        <v>-2.5943278605758691</v>
      </c>
      <c r="C125" s="8">
        <v>-2.3629194968972023</v>
      </c>
      <c r="D125" s="8">
        <v>-2.3341756202233355</v>
      </c>
      <c r="E125" s="8">
        <v>-2.2244137331835354</v>
      </c>
      <c r="F125" s="9">
        <v>-2.3892148292845512</v>
      </c>
      <c r="G125" s="8">
        <v>0.64900117828333426</v>
      </c>
      <c r="H125" s="8">
        <v>0.82644967639718914</v>
      </c>
      <c r="I125" s="8">
        <v>1.1649612208753088</v>
      </c>
      <c r="J125" s="8">
        <v>0.82889407250351943</v>
      </c>
      <c r="K125" s="9">
        <v>0.85693009136095688</v>
      </c>
      <c r="L125" s="8">
        <v>6.3168455765088662</v>
      </c>
      <c r="M125" s="8">
        <v>5.7965375444298655</v>
      </c>
      <c r="N125" s="8">
        <v>5.3718236119701999</v>
      </c>
      <c r="O125" s="8">
        <v>5.0868366061487338</v>
      </c>
      <c r="P125" s="9">
        <v>5.6430108347644161</v>
      </c>
      <c r="Q125" s="8">
        <v>0.80618880959513961</v>
      </c>
      <c r="R125" s="8">
        <v>0.56666900690541711</v>
      </c>
      <c r="S125" s="8">
        <v>0.39290889974436444</v>
      </c>
      <c r="T125" s="8">
        <v>1.6799896688897854E-2</v>
      </c>
      <c r="U125" s="8">
        <v>0.46281056544115406</v>
      </c>
      <c r="V125" s="8"/>
      <c r="W125" s="10" t="s">
        <v>566</v>
      </c>
      <c r="X125" s="13">
        <f t="shared" si="6"/>
        <v>-2.2792946767034357</v>
      </c>
      <c r="Y125" s="13">
        <f t="shared" si="7"/>
        <v>0.99692764668941414</v>
      </c>
      <c r="Z125" s="13">
        <f t="shared" si="8"/>
        <v>5.2293301090594664</v>
      </c>
      <c r="AA125" s="13">
        <f t="shared" si="9"/>
        <v>0.20485439821663115</v>
      </c>
      <c r="AB125" s="13">
        <f t="shared" si="10"/>
        <v>4.1518174772620764</v>
      </c>
      <c r="AC125" s="6">
        <f t="shared" si="11"/>
        <v>-0.54898720600948014</v>
      </c>
    </row>
    <row r="126" spans="1:29" ht="16.5">
      <c r="A126" s="7" t="s">
        <v>7</v>
      </c>
      <c r="B126" s="8">
        <v>-32.157024607883898</v>
      </c>
      <c r="C126" s="8">
        <v>-37.618374864691717</v>
      </c>
      <c r="D126" s="8">
        <v>-35.915375828235625</v>
      </c>
      <c r="E126" s="8">
        <v>-29.855938185730473</v>
      </c>
      <c r="F126" s="9">
        <v>-33.80431390669488</v>
      </c>
      <c r="G126" s="8">
        <v>3.4967229079940823</v>
      </c>
      <c r="H126" s="8">
        <v>8.9686359815135788</v>
      </c>
      <c r="I126" s="8">
        <v>6.5771673907900592</v>
      </c>
      <c r="J126" s="8">
        <v>3.6368601846039232</v>
      </c>
      <c r="K126" s="9">
        <v>5.5663645348810622</v>
      </c>
      <c r="L126" s="8">
        <v>1.7467189748761147</v>
      </c>
      <c r="M126" s="8">
        <v>1.7601548985626869</v>
      </c>
      <c r="N126" s="8">
        <v>1.7642670755669236</v>
      </c>
      <c r="O126" s="8">
        <v>1.7631016216290569</v>
      </c>
      <c r="P126" s="9">
        <v>1.7585606426586957</v>
      </c>
      <c r="Q126" s="8">
        <v>-0.55418307354221719</v>
      </c>
      <c r="R126" s="8">
        <v>-8.5705210610762833E-2</v>
      </c>
      <c r="S126" s="8">
        <v>-9.8545183646784554E-3</v>
      </c>
      <c r="T126" s="8">
        <v>-0.21272881357730405</v>
      </c>
      <c r="U126" s="8">
        <v>-0.23174005495319192</v>
      </c>
      <c r="V126" s="8"/>
      <c r="W126" s="7" t="s">
        <v>7</v>
      </c>
      <c r="X126" s="13">
        <f t="shared" si="6"/>
        <v>-32.885657006983052</v>
      </c>
      <c r="Y126" s="13">
        <f t="shared" si="7"/>
        <v>5.1070137876969914</v>
      </c>
      <c r="Z126" s="13">
        <f t="shared" si="8"/>
        <v>1.7636843485979903</v>
      </c>
      <c r="AA126" s="13">
        <f t="shared" si="9"/>
        <v>-0.11129166597099126</v>
      </c>
      <c r="AB126" s="13">
        <f t="shared" si="10"/>
        <v>-26.126250536659061</v>
      </c>
      <c r="AC126" s="6">
        <f t="shared" si="11"/>
        <v>1.258720877717969</v>
      </c>
    </row>
    <row r="127" spans="1:29" ht="16.5">
      <c r="A127" s="7" t="s">
        <v>567</v>
      </c>
      <c r="B127" s="8">
        <v>2.0974309999999998</v>
      </c>
      <c r="C127" s="8">
        <v>1.1589889999999998</v>
      </c>
      <c r="D127" s="8">
        <v>-1.1871160000000001</v>
      </c>
      <c r="E127" s="8">
        <v>-2.1255579999999998</v>
      </c>
      <c r="F127" s="9">
        <v>8.6483857142857029E-2</v>
      </c>
      <c r="G127" s="8">
        <v>14.450074000000001</v>
      </c>
      <c r="H127" s="8">
        <v>14.450074000000001</v>
      </c>
      <c r="I127" s="8">
        <v>14.450074000000001</v>
      </c>
      <c r="J127" s="8">
        <v>14.450074000000001</v>
      </c>
      <c r="K127" s="9">
        <v>14.450073999999999</v>
      </c>
      <c r="L127" s="8">
        <v>0</v>
      </c>
      <c r="M127" s="8">
        <v>0</v>
      </c>
      <c r="N127" s="8">
        <v>0</v>
      </c>
      <c r="O127" s="8">
        <v>0</v>
      </c>
      <c r="P127" s="9">
        <v>0</v>
      </c>
      <c r="Q127" s="8">
        <v>0</v>
      </c>
      <c r="R127" s="8">
        <v>0</v>
      </c>
      <c r="S127" s="8">
        <v>7.1054273576010023E-16</v>
      </c>
      <c r="T127" s="8">
        <v>0</v>
      </c>
      <c r="U127" s="8">
        <v>1.6917684184764289E-16</v>
      </c>
      <c r="V127" s="8"/>
      <c r="W127" s="7" t="s">
        <v>567</v>
      </c>
      <c r="X127" s="13">
        <f t="shared" si="6"/>
        <v>-1.6563369999999999</v>
      </c>
      <c r="Y127" s="13">
        <f t="shared" si="7"/>
        <v>14.450074000000001</v>
      </c>
      <c r="Z127" s="13">
        <f t="shared" si="8"/>
        <v>0</v>
      </c>
      <c r="AA127" s="13">
        <f t="shared" si="9"/>
        <v>3.5527136788005011E-16</v>
      </c>
      <c r="AB127" s="13">
        <f t="shared" si="10"/>
        <v>12.793737</v>
      </c>
      <c r="AC127" s="6">
        <f t="shared" si="11"/>
        <v>-0.12946467478579557</v>
      </c>
    </row>
    <row r="128" spans="1:29" ht="16.5">
      <c r="A128" s="7" t="s">
        <v>34</v>
      </c>
      <c r="B128" s="8">
        <v>-55.581000000000003</v>
      </c>
      <c r="C128" s="8">
        <v>-55.581000000000003</v>
      </c>
      <c r="D128" s="8">
        <v>-55.581000000000003</v>
      </c>
      <c r="E128" s="8">
        <v>-55.581000000000003</v>
      </c>
      <c r="F128" s="9">
        <v>-55.581000000000003</v>
      </c>
      <c r="G128" s="8">
        <v>1.7769999999999999</v>
      </c>
      <c r="H128" s="8">
        <v>1.7769999999999999</v>
      </c>
      <c r="I128" s="8">
        <v>1.7769999999999999</v>
      </c>
      <c r="J128" s="8">
        <v>1.7769999999999999</v>
      </c>
      <c r="K128" s="9">
        <v>1.7769999999999997</v>
      </c>
      <c r="L128" s="8">
        <v>0</v>
      </c>
      <c r="M128" s="8">
        <v>0</v>
      </c>
      <c r="N128" s="8">
        <v>0</v>
      </c>
      <c r="O128" s="8">
        <v>0</v>
      </c>
      <c r="P128" s="9">
        <v>0</v>
      </c>
      <c r="Q128" s="8">
        <v>19.233000000000004</v>
      </c>
      <c r="R128" s="8">
        <v>19.233000000000004</v>
      </c>
      <c r="S128" s="8">
        <v>19.233000000000004</v>
      </c>
      <c r="T128" s="8">
        <v>19.233000000000004</v>
      </c>
      <c r="U128" s="8">
        <v>19.233000000000004</v>
      </c>
      <c r="V128" s="8"/>
      <c r="W128" s="7" t="s">
        <v>34</v>
      </c>
      <c r="X128" s="13">
        <f t="shared" si="6"/>
        <v>-55.581000000000003</v>
      </c>
      <c r="Y128" s="13">
        <f t="shared" si="7"/>
        <v>1.7769999999999999</v>
      </c>
      <c r="Z128" s="13">
        <f t="shared" si="8"/>
        <v>0</v>
      </c>
      <c r="AA128" s="13">
        <f t="shared" si="9"/>
        <v>19.233000000000004</v>
      </c>
      <c r="AB128" s="13">
        <f t="shared" si="10"/>
        <v>-34.570999999999998</v>
      </c>
      <c r="AC128" s="6">
        <f t="shared" si="11"/>
        <v>1.6077348066298345</v>
      </c>
    </row>
    <row r="129" spans="1:29" ht="16.5">
      <c r="A129" s="7" t="s">
        <v>35</v>
      </c>
      <c r="B129" s="8">
        <v>-5.7037999999999993</v>
      </c>
      <c r="C129" s="8">
        <v>-5.0481999999999996</v>
      </c>
      <c r="D129" s="8">
        <v>-4.9617999999999993</v>
      </c>
      <c r="E129" s="8">
        <v>-4.5925999999999991</v>
      </c>
      <c r="F129" s="9">
        <v>-5.106466666666666</v>
      </c>
      <c r="G129" s="8">
        <v>263.08699999999999</v>
      </c>
      <c r="H129" s="8">
        <v>284.27760000000001</v>
      </c>
      <c r="I129" s="8">
        <v>303.84800000000001</v>
      </c>
      <c r="J129" s="8">
        <v>319.17219999999998</v>
      </c>
      <c r="K129" s="9">
        <v>291.19099999999997</v>
      </c>
      <c r="L129" s="8">
        <v>0</v>
      </c>
      <c r="M129" s="8">
        <v>0</v>
      </c>
      <c r="N129" s="8">
        <v>0</v>
      </c>
      <c r="O129" s="8">
        <v>0</v>
      </c>
      <c r="P129" s="9">
        <v>0</v>
      </c>
      <c r="Q129" s="8">
        <v>-1.1368683772161604E-14</v>
      </c>
      <c r="R129" s="8">
        <v>-1.1368683772161604E-14</v>
      </c>
      <c r="S129" s="8">
        <v>1.1368683772161604E-14</v>
      </c>
      <c r="T129" s="8">
        <v>0</v>
      </c>
      <c r="U129" s="8">
        <v>-3.248195363474744E-15</v>
      </c>
      <c r="V129" s="8"/>
      <c r="W129" s="7" t="s">
        <v>35</v>
      </c>
      <c r="X129" s="13">
        <f t="shared" si="6"/>
        <v>-4.7771999999999988</v>
      </c>
      <c r="Y129" s="13">
        <f t="shared" si="7"/>
        <v>311.51009999999997</v>
      </c>
      <c r="Z129" s="13">
        <f t="shared" si="8"/>
        <v>0</v>
      </c>
      <c r="AA129" s="13">
        <f t="shared" si="9"/>
        <v>5.6843418860808018E-15</v>
      </c>
      <c r="AB129" s="13">
        <f t="shared" si="10"/>
        <v>306.73289999999997</v>
      </c>
      <c r="AC129" s="6">
        <f t="shared" si="11"/>
        <v>-1.5574462341665988E-2</v>
      </c>
    </row>
    <row r="130" spans="1:29" ht="16.5">
      <c r="A130" s="7" t="s">
        <v>568</v>
      </c>
      <c r="B130" s="8">
        <v>-0.14399999999999999</v>
      </c>
      <c r="C130" s="8">
        <v>-0.14399999999999999</v>
      </c>
      <c r="D130" s="8">
        <v>-0.14399999999999999</v>
      </c>
      <c r="E130" s="8">
        <v>-0.14399999999999999</v>
      </c>
      <c r="F130" s="9">
        <v>-0.14399999999999999</v>
      </c>
      <c r="G130" s="8">
        <v>0</v>
      </c>
      <c r="H130" s="8">
        <v>0</v>
      </c>
      <c r="I130" s="8">
        <v>0</v>
      </c>
      <c r="J130" s="8">
        <v>0</v>
      </c>
      <c r="K130" s="9">
        <v>0</v>
      </c>
      <c r="L130" s="8">
        <v>0</v>
      </c>
      <c r="M130" s="8">
        <v>0</v>
      </c>
      <c r="N130" s="8">
        <v>0</v>
      </c>
      <c r="O130" s="8">
        <v>0</v>
      </c>
      <c r="P130" s="9">
        <v>0</v>
      </c>
      <c r="Q130" s="8">
        <v>0</v>
      </c>
      <c r="R130" s="8">
        <v>0</v>
      </c>
      <c r="S130" s="8">
        <v>0</v>
      </c>
      <c r="T130" s="8">
        <v>0</v>
      </c>
      <c r="U130" s="8">
        <v>0</v>
      </c>
      <c r="V130" s="8"/>
      <c r="W130" s="7" t="s">
        <v>568</v>
      </c>
      <c r="X130" s="13">
        <f t="shared" si="6"/>
        <v>-0.14399999999999999</v>
      </c>
      <c r="Y130" s="13">
        <f t="shared" si="7"/>
        <v>0</v>
      </c>
      <c r="Z130" s="13">
        <f t="shared" si="8"/>
        <v>0</v>
      </c>
      <c r="AA130" s="13">
        <f t="shared" si="9"/>
        <v>0</v>
      </c>
      <c r="AB130" s="13">
        <f t="shared" si="10"/>
        <v>-0.14399999999999999</v>
      </c>
      <c r="AC130" s="6">
        <f t="shared" si="11"/>
        <v>1</v>
      </c>
    </row>
    <row r="131" spans="1:29" ht="16.5">
      <c r="A131" s="7" t="s">
        <v>9</v>
      </c>
      <c r="B131" s="8">
        <v>-27.351190801963348</v>
      </c>
      <c r="C131" s="8">
        <v>-30.005302471072486</v>
      </c>
      <c r="D131" s="8">
        <v>-26.285772834805904</v>
      </c>
      <c r="E131" s="8">
        <v>-22.08511465164495</v>
      </c>
      <c r="F131" s="9">
        <v>-26.475623552352225</v>
      </c>
      <c r="G131" s="8">
        <v>3.6309311497665129</v>
      </c>
      <c r="H131" s="8">
        <v>4.6941925105214031</v>
      </c>
      <c r="I131" s="8">
        <v>5.2299058911021739</v>
      </c>
      <c r="J131" s="8">
        <v>5.2264135864840222</v>
      </c>
      <c r="K131" s="9">
        <v>4.6446736590065276</v>
      </c>
      <c r="L131" s="8">
        <v>3.1026519773333332</v>
      </c>
      <c r="M131" s="8">
        <v>3.11554749</v>
      </c>
      <c r="N131" s="8">
        <v>3.1323565093333334</v>
      </c>
      <c r="O131" s="8">
        <v>3.1656920460000002</v>
      </c>
      <c r="P131" s="9">
        <v>3.1290620056666665</v>
      </c>
      <c r="Q131" s="8">
        <v>-1.2604330417665088</v>
      </c>
      <c r="R131" s="8">
        <v>-2.075905637854734</v>
      </c>
      <c r="S131" s="8">
        <v>-2.407395211102171</v>
      </c>
      <c r="T131" s="8">
        <v>-2.3681192318173538</v>
      </c>
      <c r="U131" s="8">
        <v>-1.991414221641445</v>
      </c>
      <c r="V131" s="8"/>
      <c r="W131" s="7" t="s">
        <v>9</v>
      </c>
      <c r="X131" s="13">
        <f t="shared" si="6"/>
        <v>-24.185443743225427</v>
      </c>
      <c r="Y131" s="13">
        <f t="shared" si="7"/>
        <v>5.2281597387930976</v>
      </c>
      <c r="Z131" s="13">
        <f t="shared" si="8"/>
        <v>3.1490242776666668</v>
      </c>
      <c r="AA131" s="13">
        <f t="shared" si="9"/>
        <v>-2.3877572214597622</v>
      </c>
      <c r="AB131" s="13">
        <f t="shared" si="10"/>
        <v>-18.196016948225427</v>
      </c>
      <c r="AC131" s="6">
        <f t="shared" si="11"/>
        <v>1.3291614209880214</v>
      </c>
    </row>
    <row r="132" spans="1:29" ht="16.5">
      <c r="A132" s="7" t="s">
        <v>569</v>
      </c>
      <c r="B132" s="8" t="s">
        <v>494</v>
      </c>
      <c r="C132" s="8" t="s">
        <v>494</v>
      </c>
      <c r="D132" s="8" t="s">
        <v>494</v>
      </c>
      <c r="E132" s="8" t="s">
        <v>494</v>
      </c>
      <c r="F132" s="9" t="s">
        <v>494</v>
      </c>
      <c r="G132" s="8" t="s">
        <v>494</v>
      </c>
      <c r="H132" s="8" t="s">
        <v>494</v>
      </c>
      <c r="I132" s="8" t="s">
        <v>494</v>
      </c>
      <c r="J132" s="8" t="s">
        <v>494</v>
      </c>
      <c r="K132" s="9" t="s">
        <v>494</v>
      </c>
      <c r="L132" s="8">
        <v>0</v>
      </c>
      <c r="M132" s="8">
        <v>0</v>
      </c>
      <c r="N132" s="8">
        <v>0</v>
      </c>
      <c r="O132" s="8">
        <v>0</v>
      </c>
      <c r="P132" s="9"/>
      <c r="Q132" s="8" t="s">
        <v>494</v>
      </c>
      <c r="R132" s="8" t="s">
        <v>494</v>
      </c>
      <c r="S132" s="8" t="s">
        <v>494</v>
      </c>
      <c r="T132" s="8" t="s">
        <v>494</v>
      </c>
      <c r="U132" s="8" t="s">
        <v>494</v>
      </c>
      <c r="V132" s="8"/>
      <c r="W132" s="7" t="s">
        <v>569</v>
      </c>
      <c r="X132" s="13" t="e">
        <f t="shared" si="6"/>
        <v>#DIV/0!</v>
      </c>
      <c r="Y132" s="13" t="e">
        <f t="shared" si="7"/>
        <v>#DIV/0!</v>
      </c>
      <c r="Z132" s="13">
        <f t="shared" si="8"/>
        <v>0</v>
      </c>
      <c r="AA132" s="13" t="e">
        <f t="shared" si="9"/>
        <v>#DIV/0!</v>
      </c>
      <c r="AB132" s="13" t="e">
        <f t="shared" si="10"/>
        <v>#DIV/0!</v>
      </c>
      <c r="AC132" s="6" t="e">
        <f t="shared" si="11"/>
        <v>#DIV/0!</v>
      </c>
    </row>
    <row r="133" spans="1:29" ht="16.5">
      <c r="A133" s="7" t="s">
        <v>570</v>
      </c>
      <c r="B133" s="8">
        <v>24.86</v>
      </c>
      <c r="C133" s="8">
        <v>24.86</v>
      </c>
      <c r="D133" s="8">
        <v>24.86</v>
      </c>
      <c r="E133" s="8">
        <v>24.86</v>
      </c>
      <c r="F133" s="9">
        <v>24.859999999999996</v>
      </c>
      <c r="G133" s="8">
        <v>0</v>
      </c>
      <c r="H133" s="8">
        <v>0</v>
      </c>
      <c r="I133" s="8">
        <v>0</v>
      </c>
      <c r="J133" s="8">
        <v>0</v>
      </c>
      <c r="K133" s="9">
        <v>0</v>
      </c>
      <c r="L133" s="8">
        <v>0</v>
      </c>
      <c r="M133" s="8">
        <v>0</v>
      </c>
      <c r="N133" s="8">
        <v>0</v>
      </c>
      <c r="O133" s="8">
        <v>0</v>
      </c>
      <c r="P133" s="9">
        <v>0</v>
      </c>
      <c r="Q133" s="8">
        <v>3.4299999999999997</v>
      </c>
      <c r="R133" s="8">
        <v>3.4299999999999997</v>
      </c>
      <c r="S133" s="8">
        <v>3.4299999999999997</v>
      </c>
      <c r="T133" s="8">
        <v>3.4299999999999997</v>
      </c>
      <c r="U133" s="8">
        <v>3.43</v>
      </c>
      <c r="V133" s="8"/>
      <c r="W133" s="7" t="s">
        <v>570</v>
      </c>
      <c r="X133" s="13">
        <f t="shared" ref="X133:X196" si="12">AVERAGE(D133:E133)</f>
        <v>24.86</v>
      </c>
      <c r="Y133" s="13">
        <f t="shared" ref="Y133:Y196" si="13">AVERAGE(I133:J133)</f>
        <v>0</v>
      </c>
      <c r="Z133" s="13">
        <f t="shared" ref="Z133:Z196" si="14">AVERAGE(N133:O133)</f>
        <v>0</v>
      </c>
      <c r="AA133" s="13">
        <f t="shared" ref="AA133:AA196" si="15">AVERAGE(S133:T133)</f>
        <v>3.4299999999999997</v>
      </c>
      <c r="AB133" s="13">
        <f t="shared" ref="AB133:AB196" si="16">SUM(X133:AA133)</f>
        <v>28.29</v>
      </c>
      <c r="AC133" s="6">
        <f t="shared" si="11"/>
        <v>0.87875574407917989</v>
      </c>
    </row>
    <row r="134" spans="1:29" ht="16.5">
      <c r="A134" s="7" t="s">
        <v>571</v>
      </c>
      <c r="B134" s="8">
        <v>-9.9000000000000005E-2</v>
      </c>
      <c r="C134" s="8">
        <v>-9.9000000000000005E-2</v>
      </c>
      <c r="D134" s="8">
        <v>-9.9000000000000005E-2</v>
      </c>
      <c r="E134" s="8">
        <v>-9.9000000000000005E-2</v>
      </c>
      <c r="F134" s="9">
        <v>-9.9000000000000005E-2</v>
      </c>
      <c r="G134" s="8">
        <v>0</v>
      </c>
      <c r="H134" s="8">
        <v>0</v>
      </c>
      <c r="I134" s="8">
        <v>0</v>
      </c>
      <c r="J134" s="8">
        <v>0</v>
      </c>
      <c r="K134" s="9">
        <v>0</v>
      </c>
      <c r="L134" s="8">
        <v>0</v>
      </c>
      <c r="M134" s="8">
        <v>0</v>
      </c>
      <c r="N134" s="8">
        <v>0</v>
      </c>
      <c r="O134" s="8">
        <v>0</v>
      </c>
      <c r="P134" s="9">
        <v>0</v>
      </c>
      <c r="Q134" s="8">
        <v>0</v>
      </c>
      <c r="R134" s="8">
        <v>0</v>
      </c>
      <c r="S134" s="8">
        <v>0</v>
      </c>
      <c r="T134" s="8">
        <v>0</v>
      </c>
      <c r="U134" s="8">
        <v>0</v>
      </c>
      <c r="V134" s="8"/>
      <c r="W134" s="7" t="s">
        <v>571</v>
      </c>
      <c r="X134" s="13">
        <f t="shared" si="12"/>
        <v>-9.9000000000000005E-2</v>
      </c>
      <c r="Y134" s="13">
        <f t="shared" si="13"/>
        <v>0</v>
      </c>
      <c r="Z134" s="13">
        <f t="shared" si="14"/>
        <v>0</v>
      </c>
      <c r="AA134" s="13">
        <f t="shared" si="15"/>
        <v>0</v>
      </c>
      <c r="AB134" s="13">
        <f t="shared" si="16"/>
        <v>-9.9000000000000005E-2</v>
      </c>
      <c r="AC134" s="6">
        <f t="shared" ref="AC134:AC197" si="17">X134/AB134</f>
        <v>1</v>
      </c>
    </row>
    <row r="135" spans="1:29" ht="16.5">
      <c r="A135" s="7" t="s">
        <v>572</v>
      </c>
      <c r="B135" s="8">
        <v>-27.792248999999998</v>
      </c>
      <c r="C135" s="8">
        <v>-29.979264000000001</v>
      </c>
      <c r="D135" s="8">
        <v>-31.341241400000008</v>
      </c>
      <c r="E135" s="8">
        <v>-30.974655000000002</v>
      </c>
      <c r="F135" s="9">
        <v>-29.915680761904767</v>
      </c>
      <c r="G135" s="8">
        <v>18.103832000000001</v>
      </c>
      <c r="H135" s="8">
        <v>12.0686976</v>
      </c>
      <c r="I135" s="8">
        <v>8.3855486000000017</v>
      </c>
      <c r="J135" s="8">
        <v>9.4649719999999995</v>
      </c>
      <c r="K135" s="9">
        <v>12.29614680952381</v>
      </c>
      <c r="L135" s="8">
        <v>0</v>
      </c>
      <c r="M135" s="8">
        <v>0</v>
      </c>
      <c r="N135" s="8">
        <v>0</v>
      </c>
      <c r="O135" s="8">
        <v>0</v>
      </c>
      <c r="P135" s="9">
        <v>0</v>
      </c>
      <c r="Q135" s="8">
        <v>0</v>
      </c>
      <c r="R135" s="8">
        <v>7.1054273576010023E-16</v>
      </c>
      <c r="S135" s="8">
        <v>-1.4210854715202005E-15</v>
      </c>
      <c r="T135" s="8">
        <v>-3.5527136788005009E-15</v>
      </c>
      <c r="U135" s="8">
        <v>-1.0150610510858574E-15</v>
      </c>
      <c r="V135" s="8"/>
      <c r="W135" s="7" t="s">
        <v>572</v>
      </c>
      <c r="X135" s="13">
        <f t="shared" si="12"/>
        <v>-31.157948200000007</v>
      </c>
      <c r="Y135" s="13">
        <f t="shared" si="13"/>
        <v>8.9252603000000015</v>
      </c>
      <c r="Z135" s="13">
        <f t="shared" si="14"/>
        <v>0</v>
      </c>
      <c r="AA135" s="13">
        <f t="shared" si="15"/>
        <v>-2.4868995751603505E-15</v>
      </c>
      <c r="AB135" s="13">
        <f t="shared" si="16"/>
        <v>-22.232687900000009</v>
      </c>
      <c r="AC135" s="6">
        <f t="shared" si="17"/>
        <v>1.4014476495214956</v>
      </c>
    </row>
    <row r="136" spans="1:29" ht="33">
      <c r="A136" s="7" t="s">
        <v>36</v>
      </c>
      <c r="B136" s="8">
        <v>-25.752212000000004</v>
      </c>
      <c r="C136" s="8">
        <v>-13.393706000000003</v>
      </c>
      <c r="D136" s="8">
        <v>-11.202698000000002</v>
      </c>
      <c r="E136" s="8">
        <v>-22.728548</v>
      </c>
      <c r="F136" s="9">
        <v>-18.625620571428573</v>
      </c>
      <c r="G136" s="8">
        <v>4.6798299999999999</v>
      </c>
      <c r="H136" s="8">
        <v>5.0812080000000011</v>
      </c>
      <c r="I136" s="8">
        <v>11.964338000000001</v>
      </c>
      <c r="J136" s="8">
        <v>10.035115999999999</v>
      </c>
      <c r="K136" s="9">
        <v>7.7848709523809525</v>
      </c>
      <c r="L136" s="8">
        <v>1.68967</v>
      </c>
      <c r="M136" s="8">
        <v>1.7074360000000002</v>
      </c>
      <c r="N136" s="8">
        <v>1.7192799999999999</v>
      </c>
      <c r="O136" s="8">
        <v>1.7192799999999999</v>
      </c>
      <c r="P136" s="9">
        <v>1.7089164999999999</v>
      </c>
      <c r="Q136" s="8">
        <v>-5.8743800000001213E-2</v>
      </c>
      <c r="R136" s="8">
        <v>-0.14696999999999982</v>
      </c>
      <c r="S136" s="8">
        <v>-0.26765599999999995</v>
      </c>
      <c r="T136" s="8">
        <v>-0.11102999999999748</v>
      </c>
      <c r="U136" s="8">
        <v>-0.14194013333333302</v>
      </c>
      <c r="V136" s="8"/>
      <c r="W136" s="7" t="s">
        <v>36</v>
      </c>
      <c r="X136" s="13">
        <f t="shared" si="12"/>
        <v>-16.965623000000001</v>
      </c>
      <c r="Y136" s="13">
        <f t="shared" si="13"/>
        <v>10.999727</v>
      </c>
      <c r="Z136" s="13">
        <f t="shared" si="14"/>
        <v>1.7192799999999999</v>
      </c>
      <c r="AA136" s="13">
        <f t="shared" si="15"/>
        <v>-0.18934299999999871</v>
      </c>
      <c r="AB136" s="13">
        <f t="shared" si="16"/>
        <v>-4.4359590000000004</v>
      </c>
      <c r="AC136" s="6">
        <f t="shared" si="17"/>
        <v>3.8245671341867675</v>
      </c>
    </row>
    <row r="137" spans="1:29" ht="16.5">
      <c r="A137" s="7" t="s">
        <v>37</v>
      </c>
      <c r="B137" s="8">
        <v>-14.686376000000001</v>
      </c>
      <c r="C137" s="8">
        <v>-14.846446</v>
      </c>
      <c r="D137" s="8">
        <v>-21.394966</v>
      </c>
      <c r="E137" s="8">
        <v>-23.7806</v>
      </c>
      <c r="F137" s="9">
        <v>-18.487062666666663</v>
      </c>
      <c r="G137" s="8">
        <v>46.016350000000003</v>
      </c>
      <c r="H137" s="8">
        <v>52.247372000000006</v>
      </c>
      <c r="I137" s="8">
        <v>53.504211999999995</v>
      </c>
      <c r="J137" s="8">
        <v>37.227560000000004</v>
      </c>
      <c r="K137" s="9">
        <v>47.190181904761914</v>
      </c>
      <c r="L137" s="8">
        <v>0</v>
      </c>
      <c r="M137" s="8">
        <v>0</v>
      </c>
      <c r="N137" s="8">
        <v>0</v>
      </c>
      <c r="O137" s="8">
        <v>0</v>
      </c>
      <c r="P137" s="9">
        <v>0</v>
      </c>
      <c r="Q137" s="8">
        <v>-1.4210854715202005E-15</v>
      </c>
      <c r="R137" s="8">
        <v>-2.8421709430404009E-15</v>
      </c>
      <c r="S137" s="8">
        <v>1.4210854715202005E-15</v>
      </c>
      <c r="T137" s="8">
        <v>1.4210854715202005E-15</v>
      </c>
      <c r="U137" s="8">
        <v>-4.06024420434343E-16</v>
      </c>
      <c r="V137" s="8"/>
      <c r="W137" s="7" t="s">
        <v>37</v>
      </c>
      <c r="X137" s="13">
        <f t="shared" si="12"/>
        <v>-22.587783000000002</v>
      </c>
      <c r="Y137" s="13">
        <f t="shared" si="13"/>
        <v>45.365886000000003</v>
      </c>
      <c r="Z137" s="13">
        <f t="shared" si="14"/>
        <v>0</v>
      </c>
      <c r="AA137" s="13">
        <f t="shared" si="15"/>
        <v>1.4210854715202005E-15</v>
      </c>
      <c r="AB137" s="13">
        <f t="shared" si="16"/>
        <v>22.778103000000002</v>
      </c>
      <c r="AC137" s="6">
        <f t="shared" si="17"/>
        <v>-0.99164460710358537</v>
      </c>
    </row>
    <row r="138" spans="1:29" ht="16.5">
      <c r="A138" s="7" t="s">
        <v>573</v>
      </c>
      <c r="B138" s="8">
        <v>17.674044000000002</v>
      </c>
      <c r="C138" s="8">
        <v>18.060468000000004</v>
      </c>
      <c r="D138" s="8">
        <v>8.7220509999999987</v>
      </c>
      <c r="E138" s="8">
        <v>14.196270000000002</v>
      </c>
      <c r="F138" s="9">
        <v>14.806581380952382</v>
      </c>
      <c r="G138" s="8">
        <v>95.064822000000007</v>
      </c>
      <c r="H138" s="8">
        <v>84.297701999999973</v>
      </c>
      <c r="I138" s="8">
        <v>72.925789999999992</v>
      </c>
      <c r="J138" s="8">
        <v>61.724429999999998</v>
      </c>
      <c r="K138" s="9">
        <v>79.291835333333324</v>
      </c>
      <c r="L138" s="8">
        <v>0</v>
      </c>
      <c r="M138" s="8">
        <v>0</v>
      </c>
      <c r="N138" s="8">
        <v>0</v>
      </c>
      <c r="O138" s="8">
        <v>0</v>
      </c>
      <c r="P138" s="9">
        <v>0</v>
      </c>
      <c r="Q138" s="8">
        <v>2.8421709430404009E-15</v>
      </c>
      <c r="R138" s="8">
        <v>2.8421709430404009E-15</v>
      </c>
      <c r="S138" s="8">
        <v>0</v>
      </c>
      <c r="T138" s="8">
        <v>0</v>
      </c>
      <c r="U138" s="8">
        <v>1.4887562082592576E-15</v>
      </c>
      <c r="V138" s="8"/>
      <c r="W138" s="7" t="s">
        <v>573</v>
      </c>
      <c r="X138" s="13">
        <f t="shared" si="12"/>
        <v>11.459160499999999</v>
      </c>
      <c r="Y138" s="13">
        <f t="shared" si="13"/>
        <v>67.325109999999995</v>
      </c>
      <c r="Z138" s="13">
        <f t="shared" si="14"/>
        <v>0</v>
      </c>
      <c r="AA138" s="13">
        <f t="shared" si="15"/>
        <v>0</v>
      </c>
      <c r="AB138" s="13">
        <f t="shared" si="16"/>
        <v>78.784270499999991</v>
      </c>
      <c r="AC138" s="6">
        <f t="shared" si="17"/>
        <v>0.14544985220114465</v>
      </c>
    </row>
    <row r="139" spans="1:29" ht="16.5">
      <c r="A139" s="7" t="s">
        <v>574</v>
      </c>
      <c r="B139" s="8">
        <v>-105.11136999999999</v>
      </c>
      <c r="C139" s="8">
        <v>-105.11136999999999</v>
      </c>
      <c r="D139" s="8">
        <v>-105.11136999999999</v>
      </c>
      <c r="E139" s="8">
        <v>-105.11136999999999</v>
      </c>
      <c r="F139" s="9">
        <v>-105.11136999999999</v>
      </c>
      <c r="G139" s="8">
        <v>0</v>
      </c>
      <c r="H139" s="8">
        <v>0</v>
      </c>
      <c r="I139" s="8">
        <v>0</v>
      </c>
      <c r="J139" s="8">
        <v>0</v>
      </c>
      <c r="K139" s="9">
        <v>0</v>
      </c>
      <c r="L139" s="8">
        <v>0.33793400000000001</v>
      </c>
      <c r="M139" s="8">
        <v>0</v>
      </c>
      <c r="N139" s="8">
        <v>0</v>
      </c>
      <c r="O139" s="8">
        <v>0</v>
      </c>
      <c r="P139" s="9">
        <v>8.4483500000000003E-2</v>
      </c>
      <c r="Q139" s="8">
        <v>-1.5099033134902129E-15</v>
      </c>
      <c r="R139" s="8">
        <v>0</v>
      </c>
      <c r="S139" s="8">
        <v>0</v>
      </c>
      <c r="T139" s="8">
        <v>0</v>
      </c>
      <c r="U139" s="8">
        <v>-4.3140094671148935E-16</v>
      </c>
      <c r="V139" s="8"/>
      <c r="W139" s="7" t="s">
        <v>574</v>
      </c>
      <c r="X139" s="13">
        <f t="shared" si="12"/>
        <v>-105.11136999999999</v>
      </c>
      <c r="Y139" s="13">
        <f t="shared" si="13"/>
        <v>0</v>
      </c>
      <c r="Z139" s="13">
        <f t="shared" si="14"/>
        <v>0</v>
      </c>
      <c r="AA139" s="13">
        <f t="shared" si="15"/>
        <v>0</v>
      </c>
      <c r="AB139" s="13">
        <f t="shared" si="16"/>
        <v>-105.11136999999999</v>
      </c>
      <c r="AC139" s="6">
        <f t="shared" si="17"/>
        <v>1</v>
      </c>
    </row>
    <row r="140" spans="1:29" ht="16.5">
      <c r="A140" s="10" t="s">
        <v>575</v>
      </c>
      <c r="B140" s="8">
        <v>-42.254404760473179</v>
      </c>
      <c r="C140" s="8">
        <v>-42.179225069172958</v>
      </c>
      <c r="D140" s="8">
        <v>-43.047579640044979</v>
      </c>
      <c r="E140" s="8">
        <v>-38.469441527906028</v>
      </c>
      <c r="F140" s="9">
        <v>-41.524174273736143</v>
      </c>
      <c r="G140" s="8">
        <v>0.35502012856256521</v>
      </c>
      <c r="H140" s="8">
        <v>0.37335881641277696</v>
      </c>
      <c r="I140" s="8">
        <v>0.37634096400061107</v>
      </c>
      <c r="J140" s="8">
        <v>1.1036729267704644</v>
      </c>
      <c r="K140" s="9">
        <v>0.54271353844260251</v>
      </c>
      <c r="L140" s="8">
        <v>2.1658506209999997</v>
      </c>
      <c r="M140" s="8">
        <v>2.1690814698666658</v>
      </c>
      <c r="N140" s="8">
        <v>2.1605726225599993</v>
      </c>
      <c r="O140" s="8">
        <v>2.1686260154533326</v>
      </c>
      <c r="P140" s="9">
        <v>2.1660326822199991</v>
      </c>
      <c r="Q140" s="8">
        <v>-0.10779776790358406</v>
      </c>
      <c r="R140" s="8">
        <v>0.39692334194719425</v>
      </c>
      <c r="S140" s="8">
        <v>0.99322505277374018</v>
      </c>
      <c r="T140" s="8">
        <v>1.696696289326066</v>
      </c>
      <c r="U140" s="8">
        <v>0.7041636577530237</v>
      </c>
      <c r="V140" s="8"/>
      <c r="W140" s="10" t="s">
        <v>575</v>
      </c>
      <c r="X140" s="13">
        <f t="shared" si="12"/>
        <v>-40.758510583975507</v>
      </c>
      <c r="Y140" s="13">
        <f t="shared" si="13"/>
        <v>0.74000694538553768</v>
      </c>
      <c r="Z140" s="13">
        <f t="shared" si="14"/>
        <v>2.1645993190066659</v>
      </c>
      <c r="AA140" s="13">
        <f t="shared" si="15"/>
        <v>1.3449606710499031</v>
      </c>
      <c r="AB140" s="13">
        <f t="shared" si="16"/>
        <v>-36.508943648533396</v>
      </c>
      <c r="AC140" s="6">
        <f t="shared" si="17"/>
        <v>1.1163979702166162</v>
      </c>
    </row>
    <row r="141" spans="1:29" ht="16.5">
      <c r="A141" s="10" t="s">
        <v>576</v>
      </c>
      <c r="B141" s="8">
        <v>-9.4035495498028006</v>
      </c>
      <c r="C141" s="8">
        <v>-13.68498779287566</v>
      </c>
      <c r="D141" s="8">
        <v>-11.880574956627939</v>
      </c>
      <c r="E141" s="8">
        <v>-6.2075351225728461</v>
      </c>
      <c r="F141" s="9">
        <v>-10.251751745676145</v>
      </c>
      <c r="G141" s="8">
        <v>2.5320431282679738</v>
      </c>
      <c r="H141" s="8">
        <v>1.9103843395915365</v>
      </c>
      <c r="I141" s="8">
        <v>1.7693938117446173</v>
      </c>
      <c r="J141" s="8">
        <v>1.7255387656399832</v>
      </c>
      <c r="K141" s="9">
        <v>2.0104211121185016</v>
      </c>
      <c r="L141" s="8">
        <v>0</v>
      </c>
      <c r="M141" s="8">
        <v>0</v>
      </c>
      <c r="N141" s="8">
        <v>0</v>
      </c>
      <c r="O141" s="8">
        <v>0</v>
      </c>
      <c r="P141" s="9">
        <v>0</v>
      </c>
      <c r="Q141" s="8">
        <v>0.92747121735055915</v>
      </c>
      <c r="R141" s="8">
        <v>-6.8465260229962424E-2</v>
      </c>
      <c r="S141" s="8">
        <v>0.58002864675301458</v>
      </c>
      <c r="T141" s="8">
        <v>0.53407485832021406</v>
      </c>
      <c r="U141" s="8">
        <v>0.51395326325331836</v>
      </c>
      <c r="V141" s="8"/>
      <c r="W141" s="10" t="s">
        <v>576</v>
      </c>
      <c r="X141" s="13">
        <f t="shared" si="12"/>
        <v>-9.0440550396003925</v>
      </c>
      <c r="Y141" s="13">
        <f t="shared" si="13"/>
        <v>1.7474662886923003</v>
      </c>
      <c r="Z141" s="13">
        <f t="shared" si="14"/>
        <v>0</v>
      </c>
      <c r="AA141" s="13">
        <f t="shared" si="15"/>
        <v>0.55705175253661432</v>
      </c>
      <c r="AB141" s="13">
        <f t="shared" si="16"/>
        <v>-6.7395369983714772</v>
      </c>
      <c r="AC141" s="6">
        <f t="shared" si="17"/>
        <v>1.3419401127682469</v>
      </c>
    </row>
    <row r="142" spans="1:29" ht="16.5">
      <c r="A142" s="7" t="s">
        <v>577</v>
      </c>
      <c r="B142" s="8" t="s">
        <v>494</v>
      </c>
      <c r="C142" s="8" t="s">
        <v>494</v>
      </c>
      <c r="D142" s="8" t="s">
        <v>494</v>
      </c>
      <c r="E142" s="8" t="s">
        <v>494</v>
      </c>
      <c r="F142" s="9" t="s">
        <v>494</v>
      </c>
      <c r="G142" s="8" t="s">
        <v>494</v>
      </c>
      <c r="H142" s="8" t="s">
        <v>494</v>
      </c>
      <c r="I142" s="8" t="s">
        <v>494</v>
      </c>
      <c r="J142" s="8" t="s">
        <v>494</v>
      </c>
      <c r="K142" s="9" t="s">
        <v>494</v>
      </c>
      <c r="L142" s="8">
        <v>0</v>
      </c>
      <c r="M142" s="8">
        <v>0</v>
      </c>
      <c r="N142" s="8">
        <v>0</v>
      </c>
      <c r="O142" s="8">
        <v>0</v>
      </c>
      <c r="P142" s="9"/>
      <c r="Q142" s="8" t="s">
        <v>494</v>
      </c>
      <c r="R142" s="8" t="s">
        <v>494</v>
      </c>
      <c r="S142" s="8" t="s">
        <v>494</v>
      </c>
      <c r="T142" s="8" t="s">
        <v>494</v>
      </c>
      <c r="U142" s="8" t="s">
        <v>494</v>
      </c>
      <c r="V142" s="8"/>
      <c r="W142" s="7" t="s">
        <v>577</v>
      </c>
      <c r="X142" s="13" t="e">
        <f t="shared" si="12"/>
        <v>#DIV/0!</v>
      </c>
      <c r="Y142" s="13" t="e">
        <f t="shared" si="13"/>
        <v>#DIV/0!</v>
      </c>
      <c r="Z142" s="13">
        <f t="shared" si="14"/>
        <v>0</v>
      </c>
      <c r="AA142" s="13" t="e">
        <f t="shared" si="15"/>
        <v>#DIV/0!</v>
      </c>
      <c r="AB142" s="13" t="e">
        <f t="shared" si="16"/>
        <v>#DIV/0!</v>
      </c>
      <c r="AC142" s="6" t="e">
        <f t="shared" si="17"/>
        <v>#DIV/0!</v>
      </c>
    </row>
    <row r="143" spans="1:29" ht="33">
      <c r="A143" s="7" t="s">
        <v>578</v>
      </c>
      <c r="B143" s="8">
        <v>-60.648998000000006</v>
      </c>
      <c r="C143" s="8">
        <v>-60.929569999999991</v>
      </c>
      <c r="D143" s="8">
        <v>-51.311307999999997</v>
      </c>
      <c r="E143" s="8">
        <v>-48.506123000000002</v>
      </c>
      <c r="F143" s="9">
        <v>-55.60138061904761</v>
      </c>
      <c r="G143" s="8">
        <v>0</v>
      </c>
      <c r="H143" s="8">
        <v>0</v>
      </c>
      <c r="I143" s="8">
        <v>0</v>
      </c>
      <c r="J143" s="8">
        <v>0</v>
      </c>
      <c r="K143" s="9">
        <v>0</v>
      </c>
      <c r="L143" s="8">
        <v>0</v>
      </c>
      <c r="M143" s="8">
        <v>0</v>
      </c>
      <c r="N143" s="8">
        <v>0</v>
      </c>
      <c r="O143" s="8">
        <v>0</v>
      </c>
      <c r="P143" s="9">
        <v>0</v>
      </c>
      <c r="Q143" s="8">
        <v>2.8041999999999989</v>
      </c>
      <c r="R143" s="8">
        <v>4.205295999999997</v>
      </c>
      <c r="S143" s="8">
        <v>4.2098440000000013</v>
      </c>
      <c r="T143" s="8">
        <v>3.6564400000000035</v>
      </c>
      <c r="U143" s="8">
        <v>3.675385714285714</v>
      </c>
      <c r="V143" s="8"/>
      <c r="W143" s="7" t="s">
        <v>578</v>
      </c>
      <c r="X143" s="13">
        <f t="shared" si="12"/>
        <v>-49.9087155</v>
      </c>
      <c r="Y143" s="13">
        <f t="shared" si="13"/>
        <v>0</v>
      </c>
      <c r="Z143" s="13">
        <f t="shared" si="14"/>
        <v>0</v>
      </c>
      <c r="AA143" s="13">
        <f t="shared" si="15"/>
        <v>3.9331420000000024</v>
      </c>
      <c r="AB143" s="13">
        <f t="shared" si="16"/>
        <v>-45.975573499999996</v>
      </c>
      <c r="AC143" s="6">
        <f t="shared" si="17"/>
        <v>1.0855485141474093</v>
      </c>
    </row>
    <row r="144" spans="1:29" ht="33">
      <c r="A144" s="7" t="s">
        <v>579</v>
      </c>
      <c r="B144" s="8">
        <v>-1.8997999999999997</v>
      </c>
      <c r="C144" s="8">
        <v>-1.9601999999999999</v>
      </c>
      <c r="D144" s="8">
        <v>-1.6227999999999998</v>
      </c>
      <c r="E144" s="8">
        <v>-1.5109999999999999</v>
      </c>
      <c r="F144" s="9">
        <v>-1.7556571428571426</v>
      </c>
      <c r="G144" s="8">
        <v>1.748</v>
      </c>
      <c r="H144" s="8">
        <v>1.748</v>
      </c>
      <c r="I144" s="8">
        <v>1.8780000000000001</v>
      </c>
      <c r="J144" s="8">
        <v>1.9923999999999999</v>
      </c>
      <c r="K144" s="9">
        <v>1.837142857142857</v>
      </c>
      <c r="L144" s="8">
        <v>0</v>
      </c>
      <c r="M144" s="8">
        <v>0</v>
      </c>
      <c r="N144" s="8">
        <v>0</v>
      </c>
      <c r="O144" s="8">
        <v>0</v>
      </c>
      <c r="P144" s="9">
        <v>0</v>
      </c>
      <c r="Q144" s="8">
        <v>1.6659999999999999</v>
      </c>
      <c r="R144" s="8">
        <v>1.4420000000000002</v>
      </c>
      <c r="S144" s="8">
        <v>2.0880000000000001</v>
      </c>
      <c r="T144" s="8">
        <v>2</v>
      </c>
      <c r="U144" s="8">
        <v>1.7926666666666666</v>
      </c>
      <c r="V144" s="8"/>
      <c r="W144" s="7" t="s">
        <v>579</v>
      </c>
      <c r="X144" s="13">
        <f t="shared" si="12"/>
        <v>-1.5669</v>
      </c>
      <c r="Y144" s="13">
        <f t="shared" si="13"/>
        <v>1.9352</v>
      </c>
      <c r="Z144" s="13">
        <f t="shared" si="14"/>
        <v>0</v>
      </c>
      <c r="AA144" s="13">
        <f t="shared" si="15"/>
        <v>2.044</v>
      </c>
      <c r="AB144" s="13">
        <f t="shared" si="16"/>
        <v>2.4123000000000001</v>
      </c>
      <c r="AC144" s="6">
        <f t="shared" si="17"/>
        <v>-0.64954607635866179</v>
      </c>
    </row>
    <row r="145" spans="1:29" ht="16.5">
      <c r="A145" s="10" t="s">
        <v>580</v>
      </c>
      <c r="B145" s="8">
        <v>-28.617614782147758</v>
      </c>
      <c r="C145" s="8">
        <v>-29.100234929739038</v>
      </c>
      <c r="D145" s="8">
        <v>-29.812445840112254</v>
      </c>
      <c r="E145" s="8">
        <v>-28.857567040782204</v>
      </c>
      <c r="F145" s="9">
        <v>-29.074139416478765</v>
      </c>
      <c r="G145" s="8">
        <v>1.9432204739577827</v>
      </c>
      <c r="H145" s="8">
        <v>2.0189801552139146</v>
      </c>
      <c r="I145" s="8">
        <v>1.8696334629559044</v>
      </c>
      <c r="J145" s="8">
        <v>2.0301757115497296</v>
      </c>
      <c r="K145" s="9">
        <v>1.9644414043973542</v>
      </c>
      <c r="L145" s="8">
        <v>0.16205256443566896</v>
      </c>
      <c r="M145" s="8">
        <v>0.16205256443566896</v>
      </c>
      <c r="N145" s="8">
        <v>0.16205256443566896</v>
      </c>
      <c r="O145" s="8">
        <v>0.16205256443566896</v>
      </c>
      <c r="P145" s="9">
        <v>0.16205256443566896</v>
      </c>
      <c r="Q145" s="8">
        <v>-4.5660671413858891</v>
      </c>
      <c r="R145" s="8">
        <v>-3.9925744179069866</v>
      </c>
      <c r="S145" s="8">
        <v>-3.7450189721004947</v>
      </c>
      <c r="T145" s="8">
        <v>-5.0682002361411325</v>
      </c>
      <c r="U145" s="8">
        <v>-4.3535890942408759</v>
      </c>
      <c r="V145" s="8"/>
      <c r="W145" s="10" t="s">
        <v>580</v>
      </c>
      <c r="X145" s="13">
        <f t="shared" si="12"/>
        <v>-29.335006440447231</v>
      </c>
      <c r="Y145" s="13">
        <f t="shared" si="13"/>
        <v>1.9499045872528171</v>
      </c>
      <c r="Z145" s="13">
        <f t="shared" si="14"/>
        <v>0.16205256443566896</v>
      </c>
      <c r="AA145" s="13">
        <f t="shared" si="15"/>
        <v>-4.4066096041208134</v>
      </c>
      <c r="AB145" s="13">
        <f t="shared" si="16"/>
        <v>-31.629658892879558</v>
      </c>
      <c r="AC145" s="6">
        <f t="shared" si="17"/>
        <v>0.92745250714831773</v>
      </c>
    </row>
    <row r="146" spans="1:29" ht="33">
      <c r="A146" s="7" t="s">
        <v>11</v>
      </c>
      <c r="B146" s="8">
        <v>-621.0838831205831</v>
      </c>
      <c r="C146" s="8">
        <v>-699.38773410197291</v>
      </c>
      <c r="D146" s="8">
        <v>-720.87390498338618</v>
      </c>
      <c r="E146" s="8">
        <v>-669.3844269191884</v>
      </c>
      <c r="F146" s="9">
        <v>-674.98731565458263</v>
      </c>
      <c r="G146" s="8">
        <v>7.0152076603910203</v>
      </c>
      <c r="H146" s="8">
        <v>5.1216524796385192</v>
      </c>
      <c r="I146" s="8">
        <v>6.5553746982308407</v>
      </c>
      <c r="J146" s="8">
        <v>4.5739525732739477</v>
      </c>
      <c r="K146" s="9">
        <v>5.8736259389553647</v>
      </c>
      <c r="L146" s="8">
        <v>124.51344649896926</v>
      </c>
      <c r="M146" s="8">
        <v>118.84931474256446</v>
      </c>
      <c r="N146" s="8">
        <v>117.28390514277744</v>
      </c>
      <c r="O146" s="8">
        <v>114.61731971443089</v>
      </c>
      <c r="P146" s="9">
        <v>118.81599652468552</v>
      </c>
      <c r="Q146" s="8">
        <v>-71.429145567524031</v>
      </c>
      <c r="R146" s="8">
        <v>-78.073748944737929</v>
      </c>
      <c r="S146" s="8">
        <v>-85.72015371147819</v>
      </c>
      <c r="T146" s="8">
        <v>-75.909171631197026</v>
      </c>
      <c r="U146" s="8">
        <v>-77.480487849629043</v>
      </c>
      <c r="V146" s="8"/>
      <c r="W146" s="7" t="s">
        <v>11</v>
      </c>
      <c r="X146" s="13">
        <f t="shared" si="12"/>
        <v>-695.12916595128729</v>
      </c>
      <c r="Y146" s="13">
        <f t="shared" si="13"/>
        <v>5.5646636357523942</v>
      </c>
      <c r="Z146" s="13">
        <f t="shared" si="14"/>
        <v>115.95061242860416</v>
      </c>
      <c r="AA146" s="13">
        <f t="shared" si="15"/>
        <v>-80.814662671337601</v>
      </c>
      <c r="AB146" s="13">
        <f t="shared" si="16"/>
        <v>-654.42855255826839</v>
      </c>
      <c r="AC146" s="6">
        <f t="shared" si="17"/>
        <v>1.0621926002982502</v>
      </c>
    </row>
    <row r="147" spans="1:29" ht="16.5">
      <c r="A147" s="7" t="s">
        <v>581</v>
      </c>
      <c r="B147" s="8">
        <v>-5.9740000000000002</v>
      </c>
      <c r="C147" s="8">
        <v>-5.6949999999999994</v>
      </c>
      <c r="D147" s="8">
        <v>-6.3925000000000001</v>
      </c>
      <c r="E147" s="8">
        <v>-7.0063000000000004</v>
      </c>
      <c r="F147" s="9">
        <v>-6.2529999999999992</v>
      </c>
      <c r="G147" s="8">
        <v>0</v>
      </c>
      <c r="H147" s="8">
        <v>0</v>
      </c>
      <c r="I147" s="8">
        <v>0</v>
      </c>
      <c r="J147" s="8">
        <v>0</v>
      </c>
      <c r="K147" s="9">
        <v>0</v>
      </c>
      <c r="L147" s="8">
        <v>0</v>
      </c>
      <c r="M147" s="8">
        <v>0</v>
      </c>
      <c r="N147" s="8">
        <v>0</v>
      </c>
      <c r="O147" s="8">
        <v>0</v>
      </c>
      <c r="P147" s="9">
        <v>0</v>
      </c>
      <c r="Q147" s="8">
        <v>0</v>
      </c>
      <c r="R147" s="8">
        <v>0</v>
      </c>
      <c r="S147" s="8">
        <v>0</v>
      </c>
      <c r="T147" s="8">
        <v>0</v>
      </c>
      <c r="U147" s="8">
        <v>0</v>
      </c>
      <c r="V147" s="8"/>
      <c r="W147" s="7" t="s">
        <v>581</v>
      </c>
      <c r="X147" s="13">
        <f t="shared" si="12"/>
        <v>-6.6994000000000007</v>
      </c>
      <c r="Y147" s="13">
        <f t="shared" si="13"/>
        <v>0</v>
      </c>
      <c r="Z147" s="13">
        <f t="shared" si="14"/>
        <v>0</v>
      </c>
      <c r="AA147" s="13">
        <f t="shared" si="15"/>
        <v>0</v>
      </c>
      <c r="AB147" s="13">
        <f t="shared" si="16"/>
        <v>-6.6994000000000007</v>
      </c>
      <c r="AC147" s="6">
        <f t="shared" si="17"/>
        <v>1</v>
      </c>
    </row>
    <row r="148" spans="1:29" ht="33">
      <c r="A148" s="7" t="s">
        <v>582</v>
      </c>
      <c r="B148" s="8">
        <v>-0.13700000000000001</v>
      </c>
      <c r="C148" s="8">
        <v>-0.13700000000000001</v>
      </c>
      <c r="D148" s="8">
        <v>-0.13700000000000001</v>
      </c>
      <c r="E148" s="8">
        <v>-0.13700000000000001</v>
      </c>
      <c r="F148" s="9">
        <v>-0.13700000000000001</v>
      </c>
      <c r="G148" s="8">
        <v>0</v>
      </c>
      <c r="H148" s="8">
        <v>0</v>
      </c>
      <c r="I148" s="8">
        <v>0</v>
      </c>
      <c r="J148" s="8">
        <v>0</v>
      </c>
      <c r="K148" s="9">
        <v>0</v>
      </c>
      <c r="L148" s="8">
        <v>0</v>
      </c>
      <c r="M148" s="8">
        <v>0</v>
      </c>
      <c r="N148" s="8">
        <v>0</v>
      </c>
      <c r="O148" s="8">
        <v>0</v>
      </c>
      <c r="P148" s="9">
        <v>0</v>
      </c>
      <c r="Q148" s="8">
        <v>0</v>
      </c>
      <c r="R148" s="8">
        <v>0</v>
      </c>
      <c r="S148" s="8">
        <v>0</v>
      </c>
      <c r="T148" s="8">
        <v>0</v>
      </c>
      <c r="U148" s="8">
        <v>0</v>
      </c>
      <c r="V148" s="8"/>
      <c r="W148" s="7" t="s">
        <v>582</v>
      </c>
      <c r="X148" s="13">
        <f t="shared" si="12"/>
        <v>-0.13700000000000001</v>
      </c>
      <c r="Y148" s="13">
        <f t="shared" si="13"/>
        <v>0</v>
      </c>
      <c r="Z148" s="13">
        <f t="shared" si="14"/>
        <v>0</v>
      </c>
      <c r="AA148" s="13">
        <f t="shared" si="15"/>
        <v>0</v>
      </c>
      <c r="AB148" s="13">
        <f t="shared" si="16"/>
        <v>-0.13700000000000001</v>
      </c>
      <c r="AC148" s="6">
        <f t="shared" si="17"/>
        <v>1</v>
      </c>
    </row>
    <row r="149" spans="1:29" ht="16.5">
      <c r="A149" s="7" t="s">
        <v>583</v>
      </c>
      <c r="B149" s="8">
        <v>3.5642000000000013E-3</v>
      </c>
      <c r="C149" s="8">
        <v>2.6817999999999981E-3</v>
      </c>
      <c r="D149" s="8">
        <v>-1.77948E-2</v>
      </c>
      <c r="E149" s="8">
        <v>-1.4042000000000002E-2</v>
      </c>
      <c r="F149" s="9">
        <v>-5.9233238095238103E-3</v>
      </c>
      <c r="G149" s="8">
        <v>3.0869999999999998E-2</v>
      </c>
      <c r="H149" s="8">
        <v>4.9995999999999992E-2</v>
      </c>
      <c r="I149" s="8">
        <v>1.4496E-2</v>
      </c>
      <c r="J149" s="8">
        <v>3.1780000000000003E-2</v>
      </c>
      <c r="K149" s="9">
        <v>3.1741904761904763E-2</v>
      </c>
      <c r="L149" s="8">
        <v>0</v>
      </c>
      <c r="M149" s="8">
        <v>0</v>
      </c>
      <c r="N149" s="8">
        <v>0</v>
      </c>
      <c r="O149" s="8">
        <v>0</v>
      </c>
      <c r="P149" s="9">
        <v>0</v>
      </c>
      <c r="Q149" s="8">
        <v>-5.3776427755281021E-18</v>
      </c>
      <c r="R149" s="8">
        <v>6.2450045135165057E-18</v>
      </c>
      <c r="S149" s="8">
        <v>1.0625181290357944E-18</v>
      </c>
      <c r="T149" s="8">
        <v>6.9388939039072284E-18</v>
      </c>
      <c r="U149" s="8">
        <v>1.8555345751966204E-18</v>
      </c>
      <c r="V149" s="8"/>
      <c r="W149" s="7" t="s">
        <v>583</v>
      </c>
      <c r="X149" s="13">
        <f t="shared" si="12"/>
        <v>-1.5918399999999999E-2</v>
      </c>
      <c r="Y149" s="13">
        <f t="shared" si="13"/>
        <v>2.3138000000000002E-2</v>
      </c>
      <c r="Z149" s="13">
        <f t="shared" si="14"/>
        <v>0</v>
      </c>
      <c r="AA149" s="13">
        <f t="shared" si="15"/>
        <v>4.0007060164715112E-18</v>
      </c>
      <c r="AB149" s="13">
        <f t="shared" si="16"/>
        <v>7.2196000000000074E-3</v>
      </c>
      <c r="AC149" s="6">
        <f t="shared" si="17"/>
        <v>-2.2048866973239489</v>
      </c>
    </row>
    <row r="150" spans="1:29" ht="33">
      <c r="A150" s="7" t="s">
        <v>584</v>
      </c>
      <c r="B150" s="8">
        <v>-5.2499999999999991E-2</v>
      </c>
      <c r="C150" s="8">
        <v>-5.5600000000000004E-2</v>
      </c>
      <c r="D150" s="8">
        <v>-5.5600000000000004E-2</v>
      </c>
      <c r="E150" s="8">
        <v>-5.5600000000000004E-2</v>
      </c>
      <c r="F150" s="9">
        <v>-5.4714285714285715E-2</v>
      </c>
      <c r="G150" s="8">
        <v>0</v>
      </c>
      <c r="H150" s="8">
        <v>0</v>
      </c>
      <c r="I150" s="8">
        <v>0</v>
      </c>
      <c r="J150" s="8">
        <v>0</v>
      </c>
      <c r="K150" s="9">
        <v>0</v>
      </c>
      <c r="L150" s="8">
        <v>0</v>
      </c>
      <c r="M150" s="8">
        <v>0</v>
      </c>
      <c r="N150" s="8">
        <v>0</v>
      </c>
      <c r="O150" s="8">
        <v>0</v>
      </c>
      <c r="P150" s="9">
        <v>0</v>
      </c>
      <c r="Q150" s="8">
        <v>0</v>
      </c>
      <c r="R150" s="8">
        <v>0</v>
      </c>
      <c r="S150" s="8">
        <v>0</v>
      </c>
      <c r="T150" s="8">
        <v>0</v>
      </c>
      <c r="U150" s="8">
        <v>0</v>
      </c>
      <c r="V150" s="8"/>
      <c r="W150" s="7" t="s">
        <v>584</v>
      </c>
      <c r="X150" s="13">
        <f t="shared" si="12"/>
        <v>-5.5600000000000004E-2</v>
      </c>
      <c r="Y150" s="13">
        <f t="shared" si="13"/>
        <v>0</v>
      </c>
      <c r="Z150" s="13">
        <f t="shared" si="14"/>
        <v>0</v>
      </c>
      <c r="AA150" s="13">
        <f t="shared" si="15"/>
        <v>0</v>
      </c>
      <c r="AB150" s="13">
        <f t="shared" si="16"/>
        <v>-5.5600000000000004E-2</v>
      </c>
      <c r="AC150" s="6">
        <f t="shared" si="17"/>
        <v>1</v>
      </c>
    </row>
    <row r="151" spans="1:29" ht="16.5">
      <c r="A151" s="7" t="s">
        <v>38</v>
      </c>
      <c r="B151" s="8">
        <v>-0.80771428571428583</v>
      </c>
      <c r="C151" s="8">
        <v>-0.76822857142857148</v>
      </c>
      <c r="D151" s="8">
        <v>-0.75700000000000001</v>
      </c>
      <c r="E151" s="8">
        <v>-0.75700000000000001</v>
      </c>
      <c r="F151" s="9">
        <v>-0.77416326530612256</v>
      </c>
      <c r="G151" s="8">
        <v>0</v>
      </c>
      <c r="H151" s="8">
        <v>0</v>
      </c>
      <c r="I151" s="8">
        <v>0</v>
      </c>
      <c r="J151" s="8">
        <v>0</v>
      </c>
      <c r="K151" s="9">
        <v>0</v>
      </c>
      <c r="L151" s="8">
        <v>0</v>
      </c>
      <c r="M151" s="8">
        <v>0</v>
      </c>
      <c r="N151" s="8">
        <v>0</v>
      </c>
      <c r="O151" s="8">
        <v>0</v>
      </c>
      <c r="P151" s="9">
        <v>0</v>
      </c>
      <c r="Q151" s="8">
        <v>-0.22999999999999998</v>
      </c>
      <c r="R151" s="8">
        <v>0</v>
      </c>
      <c r="S151" s="8">
        <v>0</v>
      </c>
      <c r="T151" s="8">
        <v>0</v>
      </c>
      <c r="U151" s="8">
        <v>-6.5714285714285711E-2</v>
      </c>
      <c r="V151" s="8"/>
      <c r="W151" s="7" t="s">
        <v>38</v>
      </c>
      <c r="X151" s="13">
        <f t="shared" si="12"/>
        <v>-0.75700000000000001</v>
      </c>
      <c r="Y151" s="13">
        <f t="shared" si="13"/>
        <v>0</v>
      </c>
      <c r="Z151" s="13">
        <f t="shared" si="14"/>
        <v>0</v>
      </c>
      <c r="AA151" s="13">
        <f t="shared" si="15"/>
        <v>0</v>
      </c>
      <c r="AB151" s="13">
        <f t="shared" si="16"/>
        <v>-0.75700000000000001</v>
      </c>
      <c r="AC151" s="6">
        <f t="shared" si="17"/>
        <v>1</v>
      </c>
    </row>
    <row r="152" spans="1:29" ht="16.5">
      <c r="A152" s="7" t="s">
        <v>585</v>
      </c>
      <c r="B152" s="8">
        <v>-4.0149999999999995E-3</v>
      </c>
      <c r="C152" s="8">
        <v>-5.3079999999999994E-3</v>
      </c>
      <c r="D152" s="8">
        <v>-1.048E-2</v>
      </c>
      <c r="E152" s="8">
        <v>-1.048E-2</v>
      </c>
      <c r="F152" s="9">
        <v>-7.4014285714285718E-3</v>
      </c>
      <c r="G152" s="8">
        <v>0</v>
      </c>
      <c r="H152" s="8">
        <v>0</v>
      </c>
      <c r="I152" s="8">
        <v>0</v>
      </c>
      <c r="J152" s="8">
        <v>0</v>
      </c>
      <c r="K152" s="9">
        <v>0</v>
      </c>
      <c r="L152" s="8">
        <v>0</v>
      </c>
      <c r="M152" s="8">
        <v>0</v>
      </c>
      <c r="N152" s="8">
        <v>0</v>
      </c>
      <c r="O152" s="8">
        <v>0</v>
      </c>
      <c r="P152" s="9">
        <v>0</v>
      </c>
      <c r="Q152" s="8">
        <v>0</v>
      </c>
      <c r="R152" s="8">
        <v>0</v>
      </c>
      <c r="S152" s="8">
        <v>0</v>
      </c>
      <c r="T152" s="8">
        <v>0</v>
      </c>
      <c r="U152" s="8">
        <v>0</v>
      </c>
      <c r="V152" s="8"/>
      <c r="W152" s="7" t="s">
        <v>585</v>
      </c>
      <c r="X152" s="13">
        <f t="shared" si="12"/>
        <v>-1.048E-2</v>
      </c>
      <c r="Y152" s="13">
        <f t="shared" si="13"/>
        <v>0</v>
      </c>
      <c r="Z152" s="13">
        <f t="shared" si="14"/>
        <v>0</v>
      </c>
      <c r="AA152" s="13">
        <f t="shared" si="15"/>
        <v>0</v>
      </c>
      <c r="AB152" s="13">
        <f t="shared" si="16"/>
        <v>-1.048E-2</v>
      </c>
      <c r="AC152" s="6">
        <f t="shared" si="17"/>
        <v>1</v>
      </c>
    </row>
    <row r="153" spans="1:29" ht="33">
      <c r="A153" s="7" t="s">
        <v>586</v>
      </c>
      <c r="B153" s="8">
        <v>-0.38</v>
      </c>
      <c r="C153" s="8">
        <v>-0.38</v>
      </c>
      <c r="D153" s="8">
        <v>-0.33279999999999998</v>
      </c>
      <c r="E153" s="8">
        <v>-0.33280000000000004</v>
      </c>
      <c r="F153" s="9">
        <v>-0.35752380952380947</v>
      </c>
      <c r="G153" s="8">
        <v>0</v>
      </c>
      <c r="H153" s="8">
        <v>0</v>
      </c>
      <c r="I153" s="8">
        <v>0</v>
      </c>
      <c r="J153" s="8">
        <v>0</v>
      </c>
      <c r="K153" s="9">
        <v>0</v>
      </c>
      <c r="L153" s="8">
        <v>0</v>
      </c>
      <c r="M153" s="8">
        <v>0</v>
      </c>
      <c r="N153" s="8">
        <v>0</v>
      </c>
      <c r="O153" s="8">
        <v>0</v>
      </c>
      <c r="P153" s="9">
        <v>0</v>
      </c>
      <c r="Q153" s="8">
        <v>0</v>
      </c>
      <c r="R153" s="8">
        <v>0</v>
      </c>
      <c r="S153" s="8">
        <v>0</v>
      </c>
      <c r="T153" s="8">
        <v>0</v>
      </c>
      <c r="U153" s="8">
        <v>0</v>
      </c>
      <c r="V153" s="8"/>
      <c r="W153" s="7" t="s">
        <v>586</v>
      </c>
      <c r="X153" s="13">
        <f t="shared" si="12"/>
        <v>-0.33279999999999998</v>
      </c>
      <c r="Y153" s="13">
        <f t="shared" si="13"/>
        <v>0</v>
      </c>
      <c r="Z153" s="13">
        <f t="shared" si="14"/>
        <v>0</v>
      </c>
      <c r="AA153" s="13">
        <f t="shared" si="15"/>
        <v>0</v>
      </c>
      <c r="AB153" s="13">
        <f t="shared" si="16"/>
        <v>-0.33279999999999998</v>
      </c>
      <c r="AC153" s="6">
        <f t="shared" si="17"/>
        <v>1</v>
      </c>
    </row>
    <row r="154" spans="1:29" ht="16.5">
      <c r="A154" s="7" t="s">
        <v>587</v>
      </c>
      <c r="B154" s="8">
        <v>-6.3361200000000002</v>
      </c>
      <c r="C154" s="8">
        <v>-8.2609800000000018</v>
      </c>
      <c r="D154" s="8">
        <v>-8.9631159999999994</v>
      </c>
      <c r="E154" s="8">
        <v>-8.9763999999999999</v>
      </c>
      <c r="F154" s="9">
        <v>-8.0485333333333333</v>
      </c>
      <c r="G154" s="8">
        <v>0</v>
      </c>
      <c r="H154" s="8">
        <v>0</v>
      </c>
      <c r="I154" s="8">
        <v>0</v>
      </c>
      <c r="J154" s="8">
        <v>0</v>
      </c>
      <c r="K154" s="9">
        <v>0</v>
      </c>
      <c r="L154" s="8">
        <v>0</v>
      </c>
      <c r="M154" s="8">
        <v>0</v>
      </c>
      <c r="N154" s="8">
        <v>0</v>
      </c>
      <c r="O154" s="8">
        <v>0</v>
      </c>
      <c r="P154" s="9">
        <v>0</v>
      </c>
      <c r="Q154" s="8">
        <v>0</v>
      </c>
      <c r="R154" s="8">
        <v>0</v>
      </c>
      <c r="S154" s="8">
        <v>0</v>
      </c>
      <c r="T154" s="8">
        <v>0</v>
      </c>
      <c r="U154" s="8">
        <v>0</v>
      </c>
      <c r="V154" s="8"/>
      <c r="W154" s="7" t="s">
        <v>587</v>
      </c>
      <c r="X154" s="13">
        <f t="shared" si="12"/>
        <v>-8.9697579999999988</v>
      </c>
      <c r="Y154" s="13">
        <f t="shared" si="13"/>
        <v>0</v>
      </c>
      <c r="Z154" s="13">
        <f t="shared" si="14"/>
        <v>0</v>
      </c>
      <c r="AA154" s="13">
        <f t="shared" si="15"/>
        <v>0</v>
      </c>
      <c r="AB154" s="13">
        <f t="shared" si="16"/>
        <v>-8.9697579999999988</v>
      </c>
      <c r="AC154" s="6">
        <f t="shared" si="17"/>
        <v>1</v>
      </c>
    </row>
    <row r="155" spans="1:29" ht="16.5">
      <c r="A155" s="7" t="s">
        <v>39</v>
      </c>
      <c r="B155" s="8">
        <v>-10.4</v>
      </c>
      <c r="C155" s="8">
        <v>-13</v>
      </c>
      <c r="D155" s="8">
        <v>-12.4</v>
      </c>
      <c r="E155" s="8">
        <v>-12</v>
      </c>
      <c r="F155" s="9">
        <v>-11.876190476190477</v>
      </c>
      <c r="G155" s="8">
        <v>0</v>
      </c>
      <c r="H155" s="8">
        <v>0</v>
      </c>
      <c r="I155" s="8">
        <v>0</v>
      </c>
      <c r="J155" s="8">
        <v>0</v>
      </c>
      <c r="K155" s="9">
        <v>0</v>
      </c>
      <c r="L155" s="8">
        <v>0</v>
      </c>
      <c r="M155" s="8">
        <v>0</v>
      </c>
      <c r="N155" s="8">
        <v>0</v>
      </c>
      <c r="O155" s="8">
        <v>0</v>
      </c>
      <c r="P155" s="9">
        <v>0</v>
      </c>
      <c r="Q155" s="8">
        <v>-2.6</v>
      </c>
      <c r="R155" s="8">
        <v>0</v>
      </c>
      <c r="S155" s="8">
        <v>0</v>
      </c>
      <c r="T155" s="8">
        <v>0</v>
      </c>
      <c r="U155" s="8">
        <v>-0.74285714285714288</v>
      </c>
      <c r="V155" s="8"/>
      <c r="W155" s="7" t="s">
        <v>39</v>
      </c>
      <c r="X155" s="13">
        <f t="shared" si="12"/>
        <v>-12.2</v>
      </c>
      <c r="Y155" s="13">
        <f t="shared" si="13"/>
        <v>0</v>
      </c>
      <c r="Z155" s="13">
        <f t="shared" si="14"/>
        <v>0</v>
      </c>
      <c r="AA155" s="13">
        <f t="shared" si="15"/>
        <v>0</v>
      </c>
      <c r="AB155" s="13">
        <f t="shared" si="16"/>
        <v>-12.2</v>
      </c>
      <c r="AC155" s="6">
        <f t="shared" si="17"/>
        <v>1</v>
      </c>
    </row>
    <row r="156" spans="1:29" ht="16.5">
      <c r="A156" s="7" t="s">
        <v>588</v>
      </c>
      <c r="B156" s="8">
        <v>-12.993977999999998</v>
      </c>
      <c r="C156" s="8">
        <v>-14.43261</v>
      </c>
      <c r="D156" s="8">
        <v>-16.590772000000001</v>
      </c>
      <c r="E156" s="8">
        <v>-17.848099999999999</v>
      </c>
      <c r="F156" s="9">
        <v>-15.348632285714286</v>
      </c>
      <c r="G156" s="8">
        <v>0</v>
      </c>
      <c r="H156" s="8">
        <v>0</v>
      </c>
      <c r="I156" s="8">
        <v>0</v>
      </c>
      <c r="J156" s="8">
        <v>0</v>
      </c>
      <c r="K156" s="9">
        <v>0</v>
      </c>
      <c r="L156" s="8">
        <v>0</v>
      </c>
      <c r="M156" s="8">
        <v>0</v>
      </c>
      <c r="N156" s="8">
        <v>0</v>
      </c>
      <c r="O156" s="8">
        <v>0</v>
      </c>
      <c r="P156" s="9">
        <v>0</v>
      </c>
      <c r="Q156" s="8">
        <v>0</v>
      </c>
      <c r="R156" s="8">
        <v>0</v>
      </c>
      <c r="S156" s="8">
        <v>0</v>
      </c>
      <c r="T156" s="8">
        <v>0</v>
      </c>
      <c r="U156" s="8">
        <v>0</v>
      </c>
      <c r="V156" s="8"/>
      <c r="W156" s="7" t="s">
        <v>588</v>
      </c>
      <c r="X156" s="13">
        <f t="shared" si="12"/>
        <v>-17.219436000000002</v>
      </c>
      <c r="Y156" s="13">
        <f t="shared" si="13"/>
        <v>0</v>
      </c>
      <c r="Z156" s="13">
        <f t="shared" si="14"/>
        <v>0</v>
      </c>
      <c r="AA156" s="13">
        <f t="shared" si="15"/>
        <v>0</v>
      </c>
      <c r="AB156" s="13">
        <f t="shared" si="16"/>
        <v>-17.219436000000002</v>
      </c>
      <c r="AC156" s="6">
        <f t="shared" si="17"/>
        <v>1</v>
      </c>
    </row>
    <row r="157" spans="1:29" ht="16.5">
      <c r="A157" s="7" t="s">
        <v>589</v>
      </c>
      <c r="B157" s="8">
        <v>-0.82483799999999996</v>
      </c>
      <c r="C157" s="8">
        <v>-0.82483799999999996</v>
      </c>
      <c r="D157" s="8">
        <v>-0.82483799999999996</v>
      </c>
      <c r="E157" s="8">
        <v>-0.82483799999999996</v>
      </c>
      <c r="F157" s="9">
        <v>-0.82483799999999996</v>
      </c>
      <c r="G157" s="8">
        <v>0</v>
      </c>
      <c r="H157" s="8">
        <v>0</v>
      </c>
      <c r="I157" s="8">
        <v>0</v>
      </c>
      <c r="J157" s="8">
        <v>0</v>
      </c>
      <c r="K157" s="9">
        <v>0</v>
      </c>
      <c r="L157" s="8">
        <v>0</v>
      </c>
      <c r="M157" s="8">
        <v>0</v>
      </c>
      <c r="N157" s="8">
        <v>0</v>
      </c>
      <c r="O157" s="8">
        <v>0</v>
      </c>
      <c r="P157" s="9">
        <v>0</v>
      </c>
      <c r="Q157" s="8">
        <v>0</v>
      </c>
      <c r="R157" s="8">
        <v>0</v>
      </c>
      <c r="S157" s="8">
        <v>0</v>
      </c>
      <c r="T157" s="8">
        <v>0</v>
      </c>
      <c r="U157" s="8">
        <v>0</v>
      </c>
      <c r="V157" s="8"/>
      <c r="W157" s="7" t="s">
        <v>589</v>
      </c>
      <c r="X157" s="13">
        <f t="shared" si="12"/>
        <v>-0.82483799999999996</v>
      </c>
      <c r="Y157" s="13">
        <f t="shared" si="13"/>
        <v>0</v>
      </c>
      <c r="Z157" s="13">
        <f t="shared" si="14"/>
        <v>0</v>
      </c>
      <c r="AA157" s="13">
        <f t="shared" si="15"/>
        <v>0</v>
      </c>
      <c r="AB157" s="13">
        <f t="shared" si="16"/>
        <v>-0.82483799999999996</v>
      </c>
      <c r="AC157" s="6">
        <f t="shared" si="17"/>
        <v>1</v>
      </c>
    </row>
    <row r="158" spans="1:29" ht="16.5">
      <c r="A158" s="7" t="s">
        <v>590</v>
      </c>
      <c r="B158" s="8" t="s">
        <v>494</v>
      </c>
      <c r="C158" s="8" t="s">
        <v>494</v>
      </c>
      <c r="D158" s="8" t="s">
        <v>494</v>
      </c>
      <c r="E158" s="8" t="s">
        <v>494</v>
      </c>
      <c r="F158" s="9" t="s">
        <v>494</v>
      </c>
      <c r="G158" s="8" t="s">
        <v>494</v>
      </c>
      <c r="H158" s="8" t="s">
        <v>494</v>
      </c>
      <c r="I158" s="8" t="s">
        <v>494</v>
      </c>
      <c r="J158" s="8" t="s">
        <v>494</v>
      </c>
      <c r="K158" s="9" t="s">
        <v>494</v>
      </c>
      <c r="L158" s="8">
        <v>0</v>
      </c>
      <c r="M158" s="8">
        <v>0</v>
      </c>
      <c r="N158" s="8">
        <v>0</v>
      </c>
      <c r="O158" s="8">
        <v>0</v>
      </c>
      <c r="P158" s="9">
        <v>0</v>
      </c>
      <c r="Q158" s="8" t="s">
        <v>494</v>
      </c>
      <c r="R158" s="8" t="s">
        <v>494</v>
      </c>
      <c r="S158" s="8" t="s">
        <v>494</v>
      </c>
      <c r="T158" s="8" t="s">
        <v>494</v>
      </c>
      <c r="U158" s="8" t="s">
        <v>494</v>
      </c>
      <c r="V158" s="8"/>
      <c r="W158" s="7" t="s">
        <v>590</v>
      </c>
      <c r="X158" s="13" t="e">
        <f t="shared" si="12"/>
        <v>#DIV/0!</v>
      </c>
      <c r="Y158" s="13" t="e">
        <f t="shared" si="13"/>
        <v>#DIV/0!</v>
      </c>
      <c r="Z158" s="13">
        <f t="shared" si="14"/>
        <v>0</v>
      </c>
      <c r="AA158" s="13" t="e">
        <f t="shared" si="15"/>
        <v>#DIV/0!</v>
      </c>
      <c r="AB158" s="13" t="e">
        <f t="shared" si="16"/>
        <v>#DIV/0!</v>
      </c>
      <c r="AC158" s="6" t="e">
        <f t="shared" si="17"/>
        <v>#DIV/0!</v>
      </c>
    </row>
    <row r="159" spans="1:29" ht="16.5">
      <c r="A159" s="7" t="s">
        <v>591</v>
      </c>
      <c r="B159" s="8">
        <v>-0.23923</v>
      </c>
      <c r="C159" s="8">
        <v>-0.23923</v>
      </c>
      <c r="D159" s="8">
        <v>-0.23923</v>
      </c>
      <c r="E159" s="8">
        <v>-0.23923</v>
      </c>
      <c r="F159" s="9">
        <v>-0.23923</v>
      </c>
      <c r="G159" s="8">
        <v>0</v>
      </c>
      <c r="H159" s="8">
        <v>0</v>
      </c>
      <c r="I159" s="8">
        <v>0</v>
      </c>
      <c r="J159" s="8">
        <v>0</v>
      </c>
      <c r="K159" s="9">
        <v>0</v>
      </c>
      <c r="L159" s="8">
        <v>0</v>
      </c>
      <c r="M159" s="8">
        <v>0</v>
      </c>
      <c r="N159" s="8">
        <v>0</v>
      </c>
      <c r="O159" s="8">
        <v>0</v>
      </c>
      <c r="P159" s="9">
        <v>0</v>
      </c>
      <c r="Q159" s="8">
        <v>0</v>
      </c>
      <c r="R159" s="8">
        <v>0</v>
      </c>
      <c r="S159" s="8">
        <v>0</v>
      </c>
      <c r="T159" s="8">
        <v>0</v>
      </c>
      <c r="U159" s="8">
        <v>0</v>
      </c>
      <c r="V159" s="8"/>
      <c r="W159" s="7" t="s">
        <v>591</v>
      </c>
      <c r="X159" s="13">
        <f t="shared" si="12"/>
        <v>-0.23923</v>
      </c>
      <c r="Y159" s="13">
        <f t="shared" si="13"/>
        <v>0</v>
      </c>
      <c r="Z159" s="13">
        <f t="shared" si="14"/>
        <v>0</v>
      </c>
      <c r="AA159" s="13">
        <f t="shared" si="15"/>
        <v>0</v>
      </c>
      <c r="AB159" s="13">
        <f t="shared" si="16"/>
        <v>-0.23923</v>
      </c>
      <c r="AC159" s="6">
        <f t="shared" si="17"/>
        <v>1</v>
      </c>
    </row>
    <row r="160" spans="1:29" ht="16.5">
      <c r="A160" s="10" t="s">
        <v>592</v>
      </c>
      <c r="B160" s="8">
        <v>-8.9283828510861589</v>
      </c>
      <c r="C160" s="8">
        <v>-6.888076612342088</v>
      </c>
      <c r="D160" s="8">
        <v>-6.4757660435743016</v>
      </c>
      <c r="E160" s="8">
        <v>-6.2241438634874324</v>
      </c>
      <c r="F160" s="9">
        <v>-7.2147728430255276</v>
      </c>
      <c r="G160" s="8">
        <v>0.18050848125718269</v>
      </c>
      <c r="H160" s="8">
        <v>0.19482985211363588</v>
      </c>
      <c r="I160" s="8">
        <v>7.864245368694954E-2</v>
      </c>
      <c r="J160" s="8">
        <v>7.9636925682724111E-2</v>
      </c>
      <c r="K160" s="9">
        <v>0.13564747833141161</v>
      </c>
      <c r="L160" s="8">
        <v>0</v>
      </c>
      <c r="M160" s="8">
        <v>0</v>
      </c>
      <c r="N160" s="8">
        <v>0</v>
      </c>
      <c r="O160" s="8">
        <v>0</v>
      </c>
      <c r="P160" s="9">
        <v>0</v>
      </c>
      <c r="Q160" s="8">
        <v>-1.2508407706666678</v>
      </c>
      <c r="R160" s="8">
        <v>-1.2622301809333343</v>
      </c>
      <c r="S160" s="8">
        <v>-1.1357319886000012</v>
      </c>
      <c r="T160" s="8">
        <v>-1.1585324535297148</v>
      </c>
      <c r="U160" s="8">
        <v>-1.2041675113959647</v>
      </c>
      <c r="V160" s="8"/>
      <c r="W160" s="10" t="s">
        <v>592</v>
      </c>
      <c r="X160" s="13">
        <f t="shared" si="12"/>
        <v>-6.349954953530867</v>
      </c>
      <c r="Y160" s="13">
        <f t="shared" si="13"/>
        <v>7.9139689684836825E-2</v>
      </c>
      <c r="Z160" s="13">
        <f t="shared" si="14"/>
        <v>0</v>
      </c>
      <c r="AA160" s="13">
        <f t="shared" si="15"/>
        <v>-1.147132221064858</v>
      </c>
      <c r="AB160" s="13">
        <f t="shared" si="16"/>
        <v>-7.4179474849108882</v>
      </c>
      <c r="AC160" s="6">
        <f t="shared" si="17"/>
        <v>0.85602587055887591</v>
      </c>
    </row>
    <row r="161" spans="1:29" ht="16.5">
      <c r="A161" s="10" t="s">
        <v>593</v>
      </c>
      <c r="B161" s="8">
        <v>-6.860766506074917</v>
      </c>
      <c r="C161" s="8">
        <v>-7.3970771868164151</v>
      </c>
      <c r="D161" s="8">
        <v>-3.6686418383009505</v>
      </c>
      <c r="E161" s="8">
        <v>-1.2954112380629277</v>
      </c>
      <c r="F161" s="9">
        <v>-4.9033452548738561</v>
      </c>
      <c r="G161" s="8">
        <v>0.42070384198736954</v>
      </c>
      <c r="H161" s="8">
        <v>0.41405716495988709</v>
      </c>
      <c r="I161" s="8">
        <v>0.27407218120375559</v>
      </c>
      <c r="J161" s="8">
        <v>0.19184779199765215</v>
      </c>
      <c r="K161" s="9">
        <v>0.32971946393955676</v>
      </c>
      <c r="L161" s="8">
        <v>7.8329826666666699E-2</v>
      </c>
      <c r="M161" s="8">
        <v>8.2605125166666696E-2</v>
      </c>
      <c r="N161" s="8">
        <v>8.826881708333334E-2</v>
      </c>
      <c r="O161" s="8">
        <v>8.9434216666666663E-2</v>
      </c>
      <c r="P161" s="9">
        <v>8.4659496395833353E-2</v>
      </c>
      <c r="Q161" s="8">
        <v>-0.49290850172742601</v>
      </c>
      <c r="R161" s="8">
        <v>-0.44546156041807805</v>
      </c>
      <c r="S161" s="8">
        <v>-0.36850512433244098</v>
      </c>
      <c r="T161" s="8">
        <v>-0.362421331901155</v>
      </c>
      <c r="U161" s="8">
        <v>-0.42092338541061547</v>
      </c>
      <c r="V161" s="8"/>
      <c r="W161" s="10" t="s">
        <v>593</v>
      </c>
      <c r="X161" s="13">
        <f t="shared" si="12"/>
        <v>-2.4820265381819393</v>
      </c>
      <c r="Y161" s="13">
        <f t="shared" si="13"/>
        <v>0.23295998660070388</v>
      </c>
      <c r="Z161" s="13">
        <f t="shared" si="14"/>
        <v>8.8851516875000008E-2</v>
      </c>
      <c r="AA161" s="13">
        <f t="shared" si="15"/>
        <v>-0.36546322811679799</v>
      </c>
      <c r="AB161" s="13">
        <f t="shared" si="16"/>
        <v>-2.5256782628230332</v>
      </c>
      <c r="AC161" s="6">
        <f t="shared" si="17"/>
        <v>0.98271683084752726</v>
      </c>
    </row>
    <row r="162" spans="1:29" ht="33">
      <c r="A162" s="7" t="s">
        <v>594</v>
      </c>
      <c r="B162" s="8">
        <v>2.1480100000000002</v>
      </c>
      <c r="C162" s="8">
        <v>5.8108900000000006</v>
      </c>
      <c r="D162" s="8">
        <v>10.210448400000001</v>
      </c>
      <c r="E162" s="8">
        <v>15.757280399999999</v>
      </c>
      <c r="F162" s="9">
        <v>8.1800549523809529</v>
      </c>
      <c r="G162" s="8">
        <v>0.27186080000000001</v>
      </c>
      <c r="H162" s="8">
        <v>0.57136819999999999</v>
      </c>
      <c r="I162" s="8">
        <v>8.4275199999999995E-2</v>
      </c>
      <c r="J162" s="8">
        <v>0.31019119999999994</v>
      </c>
      <c r="K162" s="9">
        <v>0.30763513333333331</v>
      </c>
      <c r="L162" s="8">
        <v>0</v>
      </c>
      <c r="M162" s="8">
        <v>0</v>
      </c>
      <c r="N162" s="8">
        <v>0</v>
      </c>
      <c r="O162" s="8">
        <v>0</v>
      </c>
      <c r="P162" s="9"/>
      <c r="Q162" s="8" t="s">
        <v>494</v>
      </c>
      <c r="R162" s="8" t="s">
        <v>494</v>
      </c>
      <c r="S162" s="8" t="s">
        <v>494</v>
      </c>
      <c r="T162" s="8" t="s">
        <v>494</v>
      </c>
      <c r="U162" s="8" t="s">
        <v>494</v>
      </c>
      <c r="V162" s="8"/>
      <c r="W162" s="7" t="s">
        <v>594</v>
      </c>
      <c r="X162" s="13">
        <f t="shared" si="12"/>
        <v>12.9838644</v>
      </c>
      <c r="Y162" s="13">
        <f t="shared" si="13"/>
        <v>0.19723319999999997</v>
      </c>
      <c r="Z162" s="13">
        <f t="shared" si="14"/>
        <v>0</v>
      </c>
      <c r="AA162" s="13" t="e">
        <f t="shared" si="15"/>
        <v>#DIV/0!</v>
      </c>
      <c r="AB162" s="13" t="e">
        <f t="shared" si="16"/>
        <v>#DIV/0!</v>
      </c>
      <c r="AC162" s="6" t="e">
        <f t="shared" si="17"/>
        <v>#DIV/0!</v>
      </c>
    </row>
    <row r="163" spans="1:29" ht="16.5">
      <c r="A163" s="7" t="s">
        <v>40</v>
      </c>
      <c r="B163" s="8">
        <v>-1.3519860000000001</v>
      </c>
      <c r="C163" s="8">
        <v>-1.586252</v>
      </c>
      <c r="D163" s="8">
        <v>-2.0574780000000006</v>
      </c>
      <c r="E163" s="8">
        <v>-2.2157300000000002</v>
      </c>
      <c r="F163" s="9">
        <v>-1.7813912380952384</v>
      </c>
      <c r="G163" s="8">
        <v>-2.0380860000000003</v>
      </c>
      <c r="H163" s="8">
        <v>11.795030000000001</v>
      </c>
      <c r="I163" s="8">
        <v>30.693767999999999</v>
      </c>
      <c r="J163" s="8">
        <v>39.16966</v>
      </c>
      <c r="K163" s="9">
        <v>18.860179714285714</v>
      </c>
      <c r="L163" s="8">
        <v>0</v>
      </c>
      <c r="M163" s="8">
        <v>0</v>
      </c>
      <c r="N163" s="8">
        <v>0</v>
      </c>
      <c r="O163" s="8">
        <v>0</v>
      </c>
      <c r="P163" s="9">
        <v>0</v>
      </c>
      <c r="Q163" s="8">
        <v>-8.8817841970012528E-17</v>
      </c>
      <c r="R163" s="8">
        <v>7.1054273576010023E-16</v>
      </c>
      <c r="S163" s="8">
        <v>1.4210854715202005E-15</v>
      </c>
      <c r="T163" s="8">
        <v>0</v>
      </c>
      <c r="U163" s="8">
        <v>4.8215399926578233E-16</v>
      </c>
      <c r="V163" s="8"/>
      <c r="W163" s="7" t="s">
        <v>40</v>
      </c>
      <c r="X163" s="13">
        <f t="shared" si="12"/>
        <v>-2.1366040000000002</v>
      </c>
      <c r="Y163" s="13">
        <f t="shared" si="13"/>
        <v>34.931713999999999</v>
      </c>
      <c r="Z163" s="13">
        <f t="shared" si="14"/>
        <v>0</v>
      </c>
      <c r="AA163" s="13">
        <f t="shared" si="15"/>
        <v>7.1054273576010023E-16</v>
      </c>
      <c r="AB163" s="13">
        <f t="shared" si="16"/>
        <v>32.795110000000001</v>
      </c>
      <c r="AC163" s="6">
        <f t="shared" si="17"/>
        <v>-6.5150078776988404E-2</v>
      </c>
    </row>
    <row r="164" spans="1:29" ht="16.5">
      <c r="A164" s="7" t="s">
        <v>595</v>
      </c>
      <c r="B164" s="8">
        <v>-12.29646</v>
      </c>
      <c r="C164" s="8">
        <v>-7.043000000000001</v>
      </c>
      <c r="D164" s="8">
        <v>-17.735900000000001</v>
      </c>
      <c r="E164" s="8">
        <v>-31.017479999999999</v>
      </c>
      <c r="F164" s="9">
        <v>-16.798126666666668</v>
      </c>
      <c r="G164" s="8">
        <v>16.056819999999998</v>
      </c>
      <c r="H164" s="8">
        <v>16.13044</v>
      </c>
      <c r="I164" s="8">
        <v>15.7165</v>
      </c>
      <c r="J164" s="8">
        <v>15.367219999999998</v>
      </c>
      <c r="K164" s="9">
        <v>15.829129523809522</v>
      </c>
      <c r="L164" s="8">
        <v>0</v>
      </c>
      <c r="M164" s="8">
        <v>0</v>
      </c>
      <c r="N164" s="8">
        <v>0</v>
      </c>
      <c r="O164" s="8">
        <v>0</v>
      </c>
      <c r="P164" s="9">
        <v>0</v>
      </c>
      <c r="Q164" s="8">
        <v>-16.127760000000002</v>
      </c>
      <c r="R164" s="8">
        <v>-15.704599999999999</v>
      </c>
      <c r="S164" s="8">
        <v>-14.494620000000001</v>
      </c>
      <c r="T164" s="8">
        <v>-15.458219999999997</v>
      </c>
      <c r="U164" s="8">
        <v>-15.478750476190474</v>
      </c>
      <c r="V164" s="8"/>
      <c r="W164" s="7" t="s">
        <v>595</v>
      </c>
      <c r="X164" s="13">
        <f t="shared" si="12"/>
        <v>-24.37669</v>
      </c>
      <c r="Y164" s="13">
        <f t="shared" si="13"/>
        <v>15.54186</v>
      </c>
      <c r="Z164" s="13">
        <f t="shared" si="14"/>
        <v>0</v>
      </c>
      <c r="AA164" s="13">
        <f t="shared" si="15"/>
        <v>-14.976419999999999</v>
      </c>
      <c r="AB164" s="13">
        <f t="shared" si="16"/>
        <v>-23.811250000000001</v>
      </c>
      <c r="AC164" s="6">
        <f t="shared" si="17"/>
        <v>1.0237467583600188</v>
      </c>
    </row>
    <row r="165" spans="1:29" ht="16.5">
      <c r="A165" s="7" t="s">
        <v>596</v>
      </c>
      <c r="B165" s="8">
        <v>0</v>
      </c>
      <c r="C165" s="8">
        <v>0</v>
      </c>
      <c r="D165" s="8">
        <v>0</v>
      </c>
      <c r="E165" s="8">
        <v>0</v>
      </c>
      <c r="F165" s="9">
        <v>0</v>
      </c>
      <c r="G165" s="8">
        <v>2.8E-3</v>
      </c>
      <c r="H165" s="8">
        <v>2.8E-3</v>
      </c>
      <c r="I165" s="8">
        <v>2.8E-3</v>
      </c>
      <c r="J165" s="8">
        <v>2.8E-3</v>
      </c>
      <c r="K165" s="9">
        <v>2.8E-3</v>
      </c>
      <c r="L165" s="8">
        <v>0</v>
      </c>
      <c r="M165" s="8">
        <v>0</v>
      </c>
      <c r="N165" s="8">
        <v>0</v>
      </c>
      <c r="O165" s="8">
        <v>0</v>
      </c>
      <c r="P165" s="9">
        <v>0</v>
      </c>
      <c r="Q165" s="8">
        <v>0</v>
      </c>
      <c r="R165" s="8">
        <v>0</v>
      </c>
      <c r="S165" s="8">
        <v>0</v>
      </c>
      <c r="T165" s="8">
        <v>0</v>
      </c>
      <c r="U165" s="8">
        <v>0</v>
      </c>
      <c r="V165" s="8"/>
      <c r="W165" s="7" t="s">
        <v>596</v>
      </c>
      <c r="X165" s="13">
        <f t="shared" si="12"/>
        <v>0</v>
      </c>
      <c r="Y165" s="13">
        <f t="shared" si="13"/>
        <v>2.8E-3</v>
      </c>
      <c r="Z165" s="13">
        <f t="shared" si="14"/>
        <v>0</v>
      </c>
      <c r="AA165" s="13">
        <f t="shared" si="15"/>
        <v>0</v>
      </c>
      <c r="AB165" s="13">
        <f t="shared" si="16"/>
        <v>2.8E-3</v>
      </c>
      <c r="AC165" s="6">
        <f t="shared" si="17"/>
        <v>0</v>
      </c>
    </row>
    <row r="166" spans="1:29" ht="16.5">
      <c r="A166" s="10" t="s">
        <v>597</v>
      </c>
      <c r="B166" s="8">
        <v>-40.03159504042624</v>
      </c>
      <c r="C166" s="8">
        <v>-37.651957297017347</v>
      </c>
      <c r="D166" s="8">
        <v>-36.013684217581066</v>
      </c>
      <c r="E166" s="8">
        <v>-35.37370261190965</v>
      </c>
      <c r="F166" s="9">
        <v>-37.399347184528466</v>
      </c>
      <c r="G166" s="8">
        <v>0.88078761725667365</v>
      </c>
      <c r="H166" s="8">
        <v>0.71526030443728972</v>
      </c>
      <c r="I166" s="8">
        <v>0.58265616003883669</v>
      </c>
      <c r="J166" s="8">
        <v>0.58273619193795434</v>
      </c>
      <c r="K166" s="9">
        <v>0.69942804693383076</v>
      </c>
      <c r="L166" s="8">
        <v>0</v>
      </c>
      <c r="M166" s="8">
        <v>0</v>
      </c>
      <c r="N166" s="8">
        <v>0</v>
      </c>
      <c r="O166" s="8">
        <v>0</v>
      </c>
      <c r="P166" s="9">
        <v>0</v>
      </c>
      <c r="Q166" s="8">
        <v>-0.66334107519568863</v>
      </c>
      <c r="R166" s="8">
        <v>-0.67703991998628799</v>
      </c>
      <c r="S166" s="8">
        <v>-0.79115503111717023</v>
      </c>
      <c r="T166" s="8">
        <v>-2.9062684253482187</v>
      </c>
      <c r="U166" s="8">
        <v>-1.2310649206396438</v>
      </c>
      <c r="V166" s="8"/>
      <c r="W166" s="10" t="s">
        <v>597</v>
      </c>
      <c r="X166" s="13">
        <f t="shared" si="12"/>
        <v>-35.693693414745354</v>
      </c>
      <c r="Y166" s="13">
        <f t="shared" si="13"/>
        <v>0.58269617598839551</v>
      </c>
      <c r="Z166" s="13">
        <f t="shared" si="14"/>
        <v>0</v>
      </c>
      <c r="AA166" s="13">
        <f t="shared" si="15"/>
        <v>-1.8487117282326944</v>
      </c>
      <c r="AB166" s="13">
        <f t="shared" si="16"/>
        <v>-36.959708966989652</v>
      </c>
      <c r="AC166" s="6">
        <f t="shared" si="17"/>
        <v>0.96574606273618036</v>
      </c>
    </row>
    <row r="167" spans="1:29" ht="16.5">
      <c r="A167" s="7" t="s">
        <v>41</v>
      </c>
      <c r="B167" s="8">
        <v>-7.1999999999999995E-2</v>
      </c>
      <c r="C167" s="8">
        <v>-7.1999999999999995E-2</v>
      </c>
      <c r="D167" s="8">
        <v>-7.1999999999999995E-2</v>
      </c>
      <c r="E167" s="8">
        <v>-7.1999999999999995E-2</v>
      </c>
      <c r="F167" s="9">
        <v>-7.1999999999999995E-2</v>
      </c>
      <c r="G167" s="8">
        <v>4.3650000000000002</v>
      </c>
      <c r="H167" s="8">
        <v>4.3650000000000002</v>
      </c>
      <c r="I167" s="8">
        <v>4.3650000000000002</v>
      </c>
      <c r="J167" s="8">
        <v>4.3650000000000002</v>
      </c>
      <c r="K167" s="9">
        <v>4.3650000000000002</v>
      </c>
      <c r="L167" s="8">
        <v>0</v>
      </c>
      <c r="M167" s="8">
        <v>0</v>
      </c>
      <c r="N167" s="8">
        <v>0</v>
      </c>
      <c r="O167" s="8">
        <v>0</v>
      </c>
      <c r="P167" s="9">
        <v>0</v>
      </c>
      <c r="Q167" s="8">
        <v>0</v>
      </c>
      <c r="R167" s="8">
        <v>0</v>
      </c>
      <c r="S167" s="8">
        <v>0</v>
      </c>
      <c r="T167" s="8">
        <v>0</v>
      </c>
      <c r="U167" s="8">
        <v>0</v>
      </c>
      <c r="V167" s="8"/>
      <c r="W167" s="7" t="s">
        <v>41</v>
      </c>
      <c r="X167" s="13">
        <f t="shared" si="12"/>
        <v>-7.1999999999999995E-2</v>
      </c>
      <c r="Y167" s="13">
        <f t="shared" si="13"/>
        <v>4.3650000000000002</v>
      </c>
      <c r="Z167" s="13">
        <f t="shared" si="14"/>
        <v>0</v>
      </c>
      <c r="AA167" s="13">
        <f t="shared" si="15"/>
        <v>0</v>
      </c>
      <c r="AB167" s="13">
        <f t="shared" si="16"/>
        <v>4.2930000000000001</v>
      </c>
      <c r="AC167" s="6">
        <f t="shared" si="17"/>
        <v>-1.6771488469601675E-2</v>
      </c>
    </row>
    <row r="168" spans="1:29" ht="16.5">
      <c r="A168" s="7" t="s">
        <v>598</v>
      </c>
      <c r="B168" s="8">
        <v>-13.780799999999999</v>
      </c>
      <c r="C168" s="8">
        <v>-13.780799999999999</v>
      </c>
      <c r="D168" s="8">
        <v>-13.780799999999999</v>
      </c>
      <c r="E168" s="8">
        <v>-13.780799999999999</v>
      </c>
      <c r="F168" s="9">
        <v>-13.780799999999999</v>
      </c>
      <c r="G168" s="8">
        <v>23.923999999999999</v>
      </c>
      <c r="H168" s="8">
        <v>23.923999999999999</v>
      </c>
      <c r="I168" s="8">
        <v>23.923999999999999</v>
      </c>
      <c r="J168" s="8">
        <v>23.923999999999999</v>
      </c>
      <c r="K168" s="9">
        <v>23.923999999999999</v>
      </c>
      <c r="L168" s="8">
        <v>0</v>
      </c>
      <c r="M168" s="8">
        <v>0</v>
      </c>
      <c r="N168" s="8">
        <v>0</v>
      </c>
      <c r="O168" s="8">
        <v>0</v>
      </c>
      <c r="P168" s="9">
        <v>0</v>
      </c>
      <c r="Q168" s="8">
        <v>0</v>
      </c>
      <c r="R168" s="8">
        <v>0</v>
      </c>
      <c r="S168" s="8">
        <v>0</v>
      </c>
      <c r="T168" s="8">
        <v>0</v>
      </c>
      <c r="U168" s="8">
        <v>0</v>
      </c>
      <c r="V168" s="8"/>
      <c r="W168" s="7" t="s">
        <v>598</v>
      </c>
      <c r="X168" s="13">
        <f t="shared" si="12"/>
        <v>-13.780799999999999</v>
      </c>
      <c r="Y168" s="13">
        <f t="shared" si="13"/>
        <v>23.923999999999999</v>
      </c>
      <c r="Z168" s="13">
        <f t="shared" si="14"/>
        <v>0</v>
      </c>
      <c r="AA168" s="13">
        <f t="shared" si="15"/>
        <v>0</v>
      </c>
      <c r="AB168" s="13">
        <f t="shared" si="16"/>
        <v>10.1432</v>
      </c>
      <c r="AC168" s="6">
        <f t="shared" si="17"/>
        <v>-1.3586244972000945</v>
      </c>
    </row>
    <row r="169" spans="1:29" ht="16.5">
      <c r="A169" s="7" t="s">
        <v>599</v>
      </c>
      <c r="B169" s="8">
        <v>1.7290029999999998</v>
      </c>
      <c r="C169" s="8">
        <v>2.0963597999999997</v>
      </c>
      <c r="D169" s="8">
        <v>3.7986385999999994</v>
      </c>
      <c r="E169" s="8">
        <v>7.1161565999999992</v>
      </c>
      <c r="F169" s="9">
        <v>3.5918949047619044</v>
      </c>
      <c r="G169" s="8">
        <v>2.6147649999999998</v>
      </c>
      <c r="H169" s="8">
        <v>3.8256598000000004</v>
      </c>
      <c r="I169" s="8">
        <v>7.3384037219999998</v>
      </c>
      <c r="J169" s="8">
        <v>6.7813002460000007</v>
      </c>
      <c r="K169" s="9">
        <v>5.0197813733333332</v>
      </c>
      <c r="L169" s="8">
        <v>0</v>
      </c>
      <c r="M169" s="8">
        <v>0</v>
      </c>
      <c r="N169" s="8">
        <v>0</v>
      </c>
      <c r="O169" s="8">
        <v>0</v>
      </c>
      <c r="P169" s="9">
        <v>0</v>
      </c>
      <c r="Q169" s="8">
        <v>4.4408920985006262E-16</v>
      </c>
      <c r="R169" s="8">
        <v>6.2172489379008762E-16</v>
      </c>
      <c r="S169" s="8">
        <v>7.1054273576010023E-16</v>
      </c>
      <c r="T169" s="8">
        <v>1.4210854715202005E-15</v>
      </c>
      <c r="U169" s="8">
        <v>7.824428935453484E-16</v>
      </c>
      <c r="V169" s="8"/>
      <c r="W169" s="7" t="s">
        <v>599</v>
      </c>
      <c r="X169" s="13">
        <f t="shared" si="12"/>
        <v>5.4573975999999993</v>
      </c>
      <c r="Y169" s="13">
        <f t="shared" si="13"/>
        <v>7.0598519839999998</v>
      </c>
      <c r="Z169" s="13">
        <f t="shared" si="14"/>
        <v>0</v>
      </c>
      <c r="AA169" s="13">
        <f t="shared" si="15"/>
        <v>1.0658141036401504E-15</v>
      </c>
      <c r="AB169" s="13">
        <f t="shared" si="16"/>
        <v>12.517249584</v>
      </c>
      <c r="AC169" s="6">
        <f t="shared" si="17"/>
        <v>0.43599015609434216</v>
      </c>
    </row>
    <row r="170" spans="1:29" ht="16.5">
      <c r="A170" s="7" t="s">
        <v>600</v>
      </c>
      <c r="B170" s="8">
        <v>-4.1879957999999995</v>
      </c>
      <c r="C170" s="8">
        <v>-4.073983199999998</v>
      </c>
      <c r="D170" s="8">
        <v>-4.0359789999999993</v>
      </c>
      <c r="E170" s="8">
        <v>-4.0359789999999993</v>
      </c>
      <c r="F170" s="9">
        <v>-4.0884609904761886</v>
      </c>
      <c r="G170" s="8">
        <v>0.47340720000000003</v>
      </c>
      <c r="H170" s="8">
        <v>0.42060179999999991</v>
      </c>
      <c r="I170" s="8">
        <v>0.40300000000000002</v>
      </c>
      <c r="J170" s="8">
        <v>0.40300000000000002</v>
      </c>
      <c r="K170" s="9">
        <v>0.42730724761904765</v>
      </c>
      <c r="L170" s="8">
        <v>0</v>
      </c>
      <c r="M170" s="8">
        <v>0</v>
      </c>
      <c r="N170" s="8">
        <v>0</v>
      </c>
      <c r="O170" s="8">
        <v>0</v>
      </c>
      <c r="P170" s="9">
        <v>0</v>
      </c>
      <c r="Q170" s="8">
        <v>0.14822999999999981</v>
      </c>
      <c r="R170" s="8">
        <v>0.14823000000000003</v>
      </c>
      <c r="S170" s="8">
        <v>0.14822999999999986</v>
      </c>
      <c r="T170" s="8">
        <v>0.14822999999999986</v>
      </c>
      <c r="U170" s="8">
        <v>0.14822999999999989</v>
      </c>
      <c r="V170" s="8"/>
      <c r="W170" s="7" t="s">
        <v>600</v>
      </c>
      <c r="X170" s="13">
        <f t="shared" si="12"/>
        <v>-4.0359789999999993</v>
      </c>
      <c r="Y170" s="13">
        <f t="shared" si="13"/>
        <v>0.40300000000000002</v>
      </c>
      <c r="Z170" s="13">
        <f t="shared" si="14"/>
        <v>0</v>
      </c>
      <c r="AA170" s="13">
        <f t="shared" si="15"/>
        <v>0.14822999999999986</v>
      </c>
      <c r="AB170" s="13">
        <f t="shared" si="16"/>
        <v>-3.4847489999999994</v>
      </c>
      <c r="AC170" s="6">
        <f t="shared" si="17"/>
        <v>1.1581835592750009</v>
      </c>
    </row>
    <row r="171" spans="1:29" ht="16.5">
      <c r="A171" s="10" t="s">
        <v>601</v>
      </c>
      <c r="B171" s="8">
        <v>-54.173546874169666</v>
      </c>
      <c r="C171" s="8">
        <v>-54.715995929177879</v>
      </c>
      <c r="D171" s="8">
        <v>-55.525806600594954</v>
      </c>
      <c r="E171" s="8">
        <v>-50.841983475272869</v>
      </c>
      <c r="F171" s="9">
        <v>-53.831438631916505</v>
      </c>
      <c r="G171" s="8">
        <v>2.3527332673203354</v>
      </c>
      <c r="H171" s="8">
        <v>2.859403004714669</v>
      </c>
      <c r="I171" s="8">
        <v>2.9142011856466694</v>
      </c>
      <c r="J171" s="8">
        <v>2.5386659641933358</v>
      </c>
      <c r="K171" s="9">
        <v>2.651321446509304</v>
      </c>
      <c r="L171" s="8">
        <v>9.7738900490000002</v>
      </c>
      <c r="M171" s="8">
        <v>9.281358496666666</v>
      </c>
      <c r="N171" s="8">
        <v>8.5975038137999995</v>
      </c>
      <c r="O171" s="8">
        <v>8.9041666970666657</v>
      </c>
      <c r="P171" s="9">
        <v>9.1392297641333329</v>
      </c>
      <c r="Q171" s="8">
        <v>0.93720476721299628</v>
      </c>
      <c r="R171" s="8">
        <v>0.49594058028533861</v>
      </c>
      <c r="S171" s="8">
        <v>0.96159773255333825</v>
      </c>
      <c r="T171" s="8">
        <v>0.77705697894000747</v>
      </c>
      <c r="U171" s="8">
        <v>0.79981928867482854</v>
      </c>
      <c r="V171" s="8"/>
      <c r="W171" s="10" t="s">
        <v>601</v>
      </c>
      <c r="X171" s="13">
        <f t="shared" si="12"/>
        <v>-53.183895037933908</v>
      </c>
      <c r="Y171" s="13">
        <f t="shared" si="13"/>
        <v>2.7264335749200024</v>
      </c>
      <c r="Z171" s="13">
        <f t="shared" si="14"/>
        <v>8.7508352554333335</v>
      </c>
      <c r="AA171" s="13">
        <f t="shared" si="15"/>
        <v>0.86932735574667286</v>
      </c>
      <c r="AB171" s="13">
        <f t="shared" si="16"/>
        <v>-40.8372988518339</v>
      </c>
      <c r="AC171" s="6">
        <f t="shared" si="17"/>
        <v>1.3023362595772063</v>
      </c>
    </row>
    <row r="172" spans="1:29" ht="16.5">
      <c r="A172" s="7" t="s">
        <v>602</v>
      </c>
      <c r="B172" s="8">
        <v>-2.027554136168801</v>
      </c>
      <c r="C172" s="8">
        <v>-3.233776935220869</v>
      </c>
      <c r="D172" s="8">
        <v>-3.0720975682100691</v>
      </c>
      <c r="E172" s="8">
        <v>-3.0257343798129357</v>
      </c>
      <c r="F172" s="9">
        <v>-2.8011128206301033</v>
      </c>
      <c r="G172" s="8">
        <v>0.58809061328757362</v>
      </c>
      <c r="H172" s="8">
        <v>0.61580213171611609</v>
      </c>
      <c r="I172" s="8">
        <v>0.64035465236988531</v>
      </c>
      <c r="J172" s="8">
        <v>0.67306560550936856</v>
      </c>
      <c r="K172" s="9">
        <v>0.62736455370010913</v>
      </c>
      <c r="L172" s="8">
        <v>0.60597726117793338</v>
      </c>
      <c r="M172" s="8">
        <v>0.59961724248653336</v>
      </c>
      <c r="N172" s="8">
        <v>0.59539331961266673</v>
      </c>
      <c r="O172" s="8">
        <v>0.59162720916493328</v>
      </c>
      <c r="P172" s="9">
        <v>0.59815375811051663</v>
      </c>
      <c r="Q172" s="8">
        <v>1.6525354822427098E-2</v>
      </c>
      <c r="R172" s="8">
        <v>-0.27493627651811553</v>
      </c>
      <c r="S172" s="8">
        <v>0.12944558268231571</v>
      </c>
      <c r="T172" s="8">
        <v>-5.3160960828434065E-2</v>
      </c>
      <c r="U172" s="8">
        <v>-4.2576483066028903E-2</v>
      </c>
      <c r="V172" s="8"/>
      <c r="W172" s="7" t="s">
        <v>602</v>
      </c>
      <c r="X172" s="13">
        <f t="shared" si="12"/>
        <v>-3.0489159740115026</v>
      </c>
      <c r="Y172" s="13">
        <f t="shared" si="13"/>
        <v>0.65671012893962688</v>
      </c>
      <c r="Z172" s="13">
        <f t="shared" si="14"/>
        <v>0.59351026438879995</v>
      </c>
      <c r="AA172" s="13">
        <f t="shared" si="15"/>
        <v>3.8142310926940821E-2</v>
      </c>
      <c r="AB172" s="13">
        <f t="shared" si="16"/>
        <v>-1.760553269756135</v>
      </c>
      <c r="AC172" s="6">
        <f t="shared" si="17"/>
        <v>1.7317942185491646</v>
      </c>
    </row>
    <row r="173" spans="1:29" ht="33">
      <c r="A173" s="7" t="s">
        <v>603</v>
      </c>
      <c r="B173" s="8">
        <v>-0.04</v>
      </c>
      <c r="C173" s="8">
        <v>-4.2999999999999997E-2</v>
      </c>
      <c r="D173" s="8">
        <v>-4.2999999999999997E-2</v>
      </c>
      <c r="E173" s="8">
        <v>-4.2999999999999997E-2</v>
      </c>
      <c r="F173" s="9">
        <v>-4.2142857142857135E-2</v>
      </c>
      <c r="G173" s="8">
        <v>0</v>
      </c>
      <c r="H173" s="8">
        <v>0</v>
      </c>
      <c r="I173" s="8">
        <v>0</v>
      </c>
      <c r="J173" s="8">
        <v>0</v>
      </c>
      <c r="K173" s="9">
        <v>0</v>
      </c>
      <c r="L173" s="8">
        <v>0</v>
      </c>
      <c r="M173" s="8">
        <v>0</v>
      </c>
      <c r="N173" s="8">
        <v>0</v>
      </c>
      <c r="O173" s="8">
        <v>0</v>
      </c>
      <c r="P173" s="9">
        <v>0</v>
      </c>
      <c r="Q173" s="8">
        <v>0</v>
      </c>
      <c r="R173" s="8">
        <v>0</v>
      </c>
      <c r="S173" s="8">
        <v>0</v>
      </c>
      <c r="T173" s="8">
        <v>0</v>
      </c>
      <c r="U173" s="8">
        <v>0</v>
      </c>
      <c r="V173" s="8"/>
      <c r="W173" s="7" t="s">
        <v>603</v>
      </c>
      <c r="X173" s="13">
        <f t="shared" si="12"/>
        <v>-4.2999999999999997E-2</v>
      </c>
      <c r="Y173" s="13">
        <f t="shared" si="13"/>
        <v>0</v>
      </c>
      <c r="Z173" s="13">
        <f t="shared" si="14"/>
        <v>0</v>
      </c>
      <c r="AA173" s="13">
        <f t="shared" si="15"/>
        <v>0</v>
      </c>
      <c r="AB173" s="13">
        <f t="shared" si="16"/>
        <v>-4.2999999999999997E-2</v>
      </c>
      <c r="AC173" s="6">
        <f t="shared" si="17"/>
        <v>1</v>
      </c>
    </row>
    <row r="174" spans="1:29" ht="16.5">
      <c r="A174" s="7" t="s">
        <v>604</v>
      </c>
      <c r="B174" s="8">
        <v>-1.456</v>
      </c>
      <c r="C174" s="8">
        <v>-1.8199999999999998</v>
      </c>
      <c r="D174" s="8">
        <v>-1.8199999999999998</v>
      </c>
      <c r="E174" s="8">
        <v>-1.8199999999999998</v>
      </c>
      <c r="F174" s="9">
        <v>-1.716</v>
      </c>
      <c r="G174" s="8">
        <v>0</v>
      </c>
      <c r="H174" s="8">
        <v>0</v>
      </c>
      <c r="I174" s="8">
        <v>0</v>
      </c>
      <c r="J174" s="8">
        <v>0</v>
      </c>
      <c r="K174" s="9">
        <v>0</v>
      </c>
      <c r="L174" s="8">
        <v>0</v>
      </c>
      <c r="M174" s="8">
        <v>0</v>
      </c>
      <c r="N174" s="8">
        <v>0</v>
      </c>
      <c r="O174" s="8">
        <v>0</v>
      </c>
      <c r="P174" s="9">
        <v>0</v>
      </c>
      <c r="Q174" s="8">
        <v>-0.36399999999999999</v>
      </c>
      <c r="R174" s="8">
        <v>0</v>
      </c>
      <c r="S174" s="8">
        <v>0</v>
      </c>
      <c r="T174" s="8">
        <v>0</v>
      </c>
      <c r="U174" s="8">
        <v>-0.10400000000000001</v>
      </c>
      <c r="V174" s="8"/>
      <c r="W174" s="7" t="s">
        <v>604</v>
      </c>
      <c r="X174" s="13">
        <f t="shared" si="12"/>
        <v>-1.8199999999999998</v>
      </c>
      <c r="Y174" s="13">
        <f t="shared" si="13"/>
        <v>0</v>
      </c>
      <c r="Z174" s="13">
        <f t="shared" si="14"/>
        <v>0</v>
      </c>
      <c r="AA174" s="13">
        <f t="shared" si="15"/>
        <v>0</v>
      </c>
      <c r="AB174" s="13">
        <f t="shared" si="16"/>
        <v>-1.8199999999999998</v>
      </c>
      <c r="AC174" s="6">
        <f t="shared" si="17"/>
        <v>1</v>
      </c>
    </row>
    <row r="175" spans="1:29" ht="16.5">
      <c r="A175" s="7" t="s">
        <v>605</v>
      </c>
      <c r="B175" s="8">
        <v>-31.511648999999998</v>
      </c>
      <c r="C175" s="8">
        <v>-31.511648999999998</v>
      </c>
      <c r="D175" s="8">
        <v>-31.511648999999998</v>
      </c>
      <c r="E175" s="8">
        <v>-31.511648999999998</v>
      </c>
      <c r="F175" s="9">
        <v>-31.511649000000002</v>
      </c>
      <c r="G175" s="8">
        <v>15.326055999999999</v>
      </c>
      <c r="H175" s="8">
        <v>15.326055999999999</v>
      </c>
      <c r="I175" s="8">
        <v>15.326055999999999</v>
      </c>
      <c r="J175" s="8">
        <v>15.326055999999999</v>
      </c>
      <c r="K175" s="9">
        <v>15.326055999999999</v>
      </c>
      <c r="L175" s="8">
        <v>0</v>
      </c>
      <c r="M175" s="8">
        <v>0</v>
      </c>
      <c r="N175" s="8">
        <v>0</v>
      </c>
      <c r="O175" s="8">
        <v>0</v>
      </c>
      <c r="P175" s="9">
        <v>0</v>
      </c>
      <c r="Q175" s="8">
        <v>0</v>
      </c>
      <c r="R175" s="8">
        <v>0</v>
      </c>
      <c r="S175" s="8">
        <v>0</v>
      </c>
      <c r="T175" s="8">
        <v>0</v>
      </c>
      <c r="U175" s="8">
        <v>0</v>
      </c>
      <c r="V175" s="8"/>
      <c r="W175" s="7" t="s">
        <v>605</v>
      </c>
      <c r="X175" s="13">
        <f t="shared" si="12"/>
        <v>-31.511648999999998</v>
      </c>
      <c r="Y175" s="13">
        <f t="shared" si="13"/>
        <v>15.326055999999999</v>
      </c>
      <c r="Z175" s="13">
        <f t="shared" si="14"/>
        <v>0</v>
      </c>
      <c r="AA175" s="13">
        <f t="shared" si="15"/>
        <v>0</v>
      </c>
      <c r="AB175" s="13">
        <f t="shared" si="16"/>
        <v>-16.185592999999997</v>
      </c>
      <c r="AC175" s="6">
        <f t="shared" si="17"/>
        <v>1.9468949330432319</v>
      </c>
    </row>
    <row r="176" spans="1:29" ht="16.5">
      <c r="A176" s="7" t="s">
        <v>606</v>
      </c>
      <c r="B176" s="8">
        <v>-1.2</v>
      </c>
      <c r="C176" s="8">
        <v>-1.3599999999999999</v>
      </c>
      <c r="D176" s="8">
        <v>-1.22</v>
      </c>
      <c r="E176" s="8">
        <v>-2.6999999999999997</v>
      </c>
      <c r="F176" s="9">
        <v>-1.5999999999999996</v>
      </c>
      <c r="G176" s="8">
        <v>0</v>
      </c>
      <c r="H176" s="8">
        <v>0</v>
      </c>
      <c r="I176" s="8">
        <v>0</v>
      </c>
      <c r="J176" s="8">
        <v>0</v>
      </c>
      <c r="K176" s="9">
        <v>0</v>
      </c>
      <c r="L176" s="8">
        <v>0</v>
      </c>
      <c r="M176" s="8">
        <v>0</v>
      </c>
      <c r="N176" s="8">
        <v>0</v>
      </c>
      <c r="O176" s="8">
        <v>0</v>
      </c>
      <c r="P176" s="9">
        <v>0</v>
      </c>
      <c r="Q176" s="8">
        <v>-0.3</v>
      </c>
      <c r="R176" s="8">
        <v>0</v>
      </c>
      <c r="S176" s="8">
        <v>0</v>
      </c>
      <c r="T176" s="8">
        <v>0</v>
      </c>
      <c r="U176" s="8">
        <v>-8.5714285714285701E-2</v>
      </c>
      <c r="V176" s="8"/>
      <c r="W176" s="7" t="s">
        <v>606</v>
      </c>
      <c r="X176" s="13">
        <f t="shared" si="12"/>
        <v>-1.96</v>
      </c>
      <c r="Y176" s="13">
        <f t="shared" si="13"/>
        <v>0</v>
      </c>
      <c r="Z176" s="13">
        <f t="shared" si="14"/>
        <v>0</v>
      </c>
      <c r="AA176" s="13">
        <f t="shared" si="15"/>
        <v>0</v>
      </c>
      <c r="AB176" s="13">
        <f t="shared" si="16"/>
        <v>-1.96</v>
      </c>
      <c r="AC176" s="6">
        <f t="shared" si="17"/>
        <v>1</v>
      </c>
    </row>
    <row r="177" spans="1:29" ht="16.5">
      <c r="A177" s="7" t="s">
        <v>607</v>
      </c>
      <c r="B177" s="8">
        <v>-0.30299999999999999</v>
      </c>
      <c r="C177" s="8">
        <v>-2.3338000000000001</v>
      </c>
      <c r="D177" s="8">
        <v>-1.7936000000000001</v>
      </c>
      <c r="E177" s="8">
        <v>-1.478</v>
      </c>
      <c r="F177" s="9">
        <v>-1.4211904761904761</v>
      </c>
      <c r="G177" s="8">
        <v>0.56399999999999995</v>
      </c>
      <c r="H177" s="8">
        <v>0.56399999999999995</v>
      </c>
      <c r="I177" s="8">
        <v>0.56399999999999995</v>
      </c>
      <c r="J177" s="8">
        <v>0.56399999999999995</v>
      </c>
      <c r="K177" s="9">
        <v>0.56399999999999995</v>
      </c>
      <c r="L177" s="8">
        <v>0</v>
      </c>
      <c r="M177" s="8">
        <v>0</v>
      </c>
      <c r="N177" s="8">
        <v>0</v>
      </c>
      <c r="O177" s="8">
        <v>0</v>
      </c>
      <c r="P177" s="9">
        <v>0</v>
      </c>
      <c r="Q177" s="8">
        <v>1.1102230246251565E-16</v>
      </c>
      <c r="R177" s="8">
        <v>1.1102230246251565E-16</v>
      </c>
      <c r="S177" s="8">
        <v>8.8817841970012528E-17</v>
      </c>
      <c r="T177" s="8">
        <v>0</v>
      </c>
      <c r="U177" s="8">
        <v>7.9301644616082612E-17</v>
      </c>
      <c r="V177" s="8"/>
      <c r="W177" s="7" t="s">
        <v>607</v>
      </c>
      <c r="X177" s="13">
        <f t="shared" si="12"/>
        <v>-1.6358000000000001</v>
      </c>
      <c r="Y177" s="13">
        <f t="shared" si="13"/>
        <v>0.56399999999999995</v>
      </c>
      <c r="Z177" s="13">
        <f t="shared" si="14"/>
        <v>0</v>
      </c>
      <c r="AA177" s="13">
        <f t="shared" si="15"/>
        <v>4.4408920985006264E-17</v>
      </c>
      <c r="AB177" s="13">
        <f t="shared" si="16"/>
        <v>-1.0718000000000001</v>
      </c>
      <c r="AC177" s="6">
        <f t="shared" si="17"/>
        <v>1.5262175779063258</v>
      </c>
    </row>
    <row r="178" spans="1:29" ht="16.5">
      <c r="A178" s="7" t="s">
        <v>42</v>
      </c>
      <c r="B178" s="8">
        <v>-0.11551399999999998</v>
      </c>
      <c r="C178" s="8">
        <v>-0.11551399999999998</v>
      </c>
      <c r="D178" s="8">
        <v>-0.11551399999999998</v>
      </c>
      <c r="E178" s="8">
        <v>-0.11551399999999998</v>
      </c>
      <c r="F178" s="9">
        <v>-0.11551399999999999</v>
      </c>
      <c r="G178" s="8">
        <v>0.84503399999999984</v>
      </c>
      <c r="H178" s="8">
        <v>0.84503399999999984</v>
      </c>
      <c r="I178" s="8">
        <v>0.84503399999999984</v>
      </c>
      <c r="J178" s="8">
        <v>0.84503399999999984</v>
      </c>
      <c r="K178" s="9">
        <v>0.84503399999999984</v>
      </c>
      <c r="L178" s="8">
        <v>0</v>
      </c>
      <c r="M178" s="8">
        <v>0</v>
      </c>
      <c r="N178" s="8">
        <v>0</v>
      </c>
      <c r="O178" s="8">
        <v>0</v>
      </c>
      <c r="P178" s="9">
        <v>0</v>
      </c>
      <c r="Q178" s="8">
        <v>0</v>
      </c>
      <c r="R178" s="8">
        <v>0</v>
      </c>
      <c r="S178" s="8">
        <v>0</v>
      </c>
      <c r="T178" s="8">
        <v>0</v>
      </c>
      <c r="U178" s="8">
        <v>0</v>
      </c>
      <c r="V178" s="8"/>
      <c r="W178" s="7" t="s">
        <v>42</v>
      </c>
      <c r="X178" s="13">
        <f t="shared" si="12"/>
        <v>-0.11551399999999998</v>
      </c>
      <c r="Y178" s="13">
        <f t="shared" si="13"/>
        <v>0.84503399999999984</v>
      </c>
      <c r="Z178" s="13">
        <f t="shared" si="14"/>
        <v>0</v>
      </c>
      <c r="AA178" s="13">
        <f t="shared" si="15"/>
        <v>0</v>
      </c>
      <c r="AB178" s="13">
        <f t="shared" si="16"/>
        <v>0.72951999999999984</v>
      </c>
      <c r="AC178" s="6">
        <f t="shared" si="17"/>
        <v>-0.15834247176225463</v>
      </c>
    </row>
    <row r="179" spans="1:29" ht="16.5">
      <c r="A179" s="7" t="s">
        <v>608</v>
      </c>
      <c r="B179" s="8">
        <v>-1.9970000000000003</v>
      </c>
      <c r="C179" s="8">
        <v>-1.9734000000000003</v>
      </c>
      <c r="D179" s="8">
        <v>-1.9970000000000003</v>
      </c>
      <c r="E179" s="8">
        <v>-1.9970000000000003</v>
      </c>
      <c r="F179" s="9">
        <v>-1.9913809523809525</v>
      </c>
      <c r="G179" s="8">
        <v>0</v>
      </c>
      <c r="H179" s="8">
        <v>0</v>
      </c>
      <c r="I179" s="8">
        <v>0</v>
      </c>
      <c r="J179" s="8">
        <v>0</v>
      </c>
      <c r="K179" s="9">
        <v>0</v>
      </c>
      <c r="L179" s="8">
        <v>0</v>
      </c>
      <c r="M179" s="8">
        <v>0</v>
      </c>
      <c r="N179" s="8">
        <v>0</v>
      </c>
      <c r="O179" s="8">
        <v>0</v>
      </c>
      <c r="P179" s="9">
        <v>0</v>
      </c>
      <c r="Q179" s="8">
        <v>0</v>
      </c>
      <c r="R179" s="8">
        <v>0</v>
      </c>
      <c r="S179" s="8">
        <v>0</v>
      </c>
      <c r="T179" s="8">
        <v>0</v>
      </c>
      <c r="U179" s="8">
        <v>0</v>
      </c>
      <c r="V179" s="8"/>
      <c r="W179" s="7" t="s">
        <v>608</v>
      </c>
      <c r="X179" s="13">
        <f t="shared" si="12"/>
        <v>-1.9970000000000003</v>
      </c>
      <c r="Y179" s="13">
        <f t="shared" si="13"/>
        <v>0</v>
      </c>
      <c r="Z179" s="13">
        <f t="shared" si="14"/>
        <v>0</v>
      </c>
      <c r="AA179" s="13">
        <f t="shared" si="15"/>
        <v>0</v>
      </c>
      <c r="AB179" s="13">
        <f t="shared" si="16"/>
        <v>-1.9970000000000003</v>
      </c>
      <c r="AC179" s="6">
        <f t="shared" si="17"/>
        <v>1</v>
      </c>
    </row>
    <row r="180" spans="1:29" ht="33">
      <c r="A180" s="7" t="s">
        <v>609</v>
      </c>
      <c r="B180" s="8">
        <v>-2.3041300000000002</v>
      </c>
      <c r="C180" s="8">
        <v>-2.2030380000000003</v>
      </c>
      <c r="D180" s="8">
        <v>-2.2140960000000001</v>
      </c>
      <c r="E180" s="8">
        <v>-2.1623460000000003</v>
      </c>
      <c r="F180" s="9">
        <v>-2.224865714285714</v>
      </c>
      <c r="G180" s="8">
        <v>0</v>
      </c>
      <c r="H180" s="8">
        <v>0</v>
      </c>
      <c r="I180" s="8">
        <v>0</v>
      </c>
      <c r="J180" s="8">
        <v>0</v>
      </c>
      <c r="K180" s="9">
        <v>0</v>
      </c>
      <c r="L180" s="8">
        <v>0</v>
      </c>
      <c r="M180" s="8">
        <v>0</v>
      </c>
      <c r="N180" s="8">
        <v>0</v>
      </c>
      <c r="O180" s="8">
        <v>0</v>
      </c>
      <c r="P180" s="9">
        <v>0</v>
      </c>
      <c r="Q180" s="8">
        <v>0</v>
      </c>
      <c r="R180" s="8">
        <v>0</v>
      </c>
      <c r="S180" s="8">
        <v>0</v>
      </c>
      <c r="T180" s="8">
        <v>0</v>
      </c>
      <c r="U180" s="8">
        <v>0</v>
      </c>
      <c r="V180" s="8"/>
      <c r="W180" s="7" t="s">
        <v>609</v>
      </c>
      <c r="X180" s="13">
        <f t="shared" si="12"/>
        <v>-2.1882210000000004</v>
      </c>
      <c r="Y180" s="13">
        <f t="shared" si="13"/>
        <v>0</v>
      </c>
      <c r="Z180" s="13">
        <f t="shared" si="14"/>
        <v>0</v>
      </c>
      <c r="AA180" s="13">
        <f t="shared" si="15"/>
        <v>0</v>
      </c>
      <c r="AB180" s="13">
        <f t="shared" si="16"/>
        <v>-2.1882210000000004</v>
      </c>
      <c r="AC180" s="6">
        <f t="shared" si="17"/>
        <v>1</v>
      </c>
    </row>
    <row r="181" spans="1:29" ht="16.5">
      <c r="A181" s="7" t="s">
        <v>610</v>
      </c>
      <c r="B181" s="8">
        <v>-1.6158000000000001</v>
      </c>
      <c r="C181" s="8">
        <v>-2.1972000000000005</v>
      </c>
      <c r="D181" s="8">
        <v>-2.9256000000000002</v>
      </c>
      <c r="E181" s="8">
        <v>-2.8780000000000001</v>
      </c>
      <c r="F181" s="9">
        <v>-2.3666095238095242</v>
      </c>
      <c r="G181" s="8">
        <v>8.475200000000001</v>
      </c>
      <c r="H181" s="8">
        <v>8.5976000000000035</v>
      </c>
      <c r="I181" s="8">
        <v>11.067399999999999</v>
      </c>
      <c r="J181" s="8">
        <v>11.15</v>
      </c>
      <c r="K181" s="9">
        <v>9.7583904761904776</v>
      </c>
      <c r="L181" s="8">
        <v>0</v>
      </c>
      <c r="M181" s="8">
        <v>0</v>
      </c>
      <c r="N181" s="8">
        <v>0</v>
      </c>
      <c r="O181" s="8">
        <v>0</v>
      </c>
      <c r="P181" s="9">
        <v>0</v>
      </c>
      <c r="Q181" s="8">
        <v>-4.3800000000000008</v>
      </c>
      <c r="R181" s="8">
        <v>-4.38</v>
      </c>
      <c r="S181" s="8">
        <v>-4.3800000000000008</v>
      </c>
      <c r="T181" s="8">
        <v>-4.3800000000000008</v>
      </c>
      <c r="U181" s="8">
        <v>-4.3800000000000008</v>
      </c>
      <c r="V181" s="8"/>
      <c r="W181" s="7" t="s">
        <v>610</v>
      </c>
      <c r="X181" s="13">
        <f t="shared" si="12"/>
        <v>-2.9018000000000002</v>
      </c>
      <c r="Y181" s="13">
        <f t="shared" si="13"/>
        <v>11.108699999999999</v>
      </c>
      <c r="Z181" s="13">
        <f t="shared" si="14"/>
        <v>0</v>
      </c>
      <c r="AA181" s="13">
        <f t="shared" si="15"/>
        <v>-4.3800000000000008</v>
      </c>
      <c r="AB181" s="13">
        <f t="shared" si="16"/>
        <v>3.8268999999999984</v>
      </c>
      <c r="AC181" s="6">
        <f t="shared" si="17"/>
        <v>-0.75826386892785314</v>
      </c>
    </row>
    <row r="182" spans="1:29" ht="16.5">
      <c r="A182" s="7" t="s">
        <v>13</v>
      </c>
      <c r="B182" s="8">
        <v>-70.575078946915255</v>
      </c>
      <c r="C182" s="8">
        <v>-75.240830699212097</v>
      </c>
      <c r="D182" s="8">
        <v>-83.301147457817038</v>
      </c>
      <c r="E182" s="8">
        <v>-88.7992288560649</v>
      </c>
      <c r="F182" s="9">
        <v>-79.055071845093408</v>
      </c>
      <c r="G182" s="8">
        <v>0.69525424003048353</v>
      </c>
      <c r="H182" s="8">
        <v>1.5240671288918199</v>
      </c>
      <c r="I182" s="8">
        <v>1.6103237636276817</v>
      </c>
      <c r="J182" s="8">
        <v>1.7575779488977179</v>
      </c>
      <c r="K182" s="9">
        <v>1.363398554631857</v>
      </c>
      <c r="L182" s="8">
        <v>7.1802500000000007E-4</v>
      </c>
      <c r="M182" s="8">
        <v>7.1802500000000007E-4</v>
      </c>
      <c r="N182" s="8">
        <v>7.1802500000000007E-4</v>
      </c>
      <c r="O182" s="8">
        <v>7.1802500000000007E-4</v>
      </c>
      <c r="P182" s="9">
        <v>7.1802500000000007E-4</v>
      </c>
      <c r="Q182" s="8">
        <v>0.2569382768710346</v>
      </c>
      <c r="R182" s="8">
        <v>0.40192996479603516</v>
      </c>
      <c r="S182" s="8">
        <v>0.59668204846600548</v>
      </c>
      <c r="T182" s="8">
        <v>0.59607616127969165</v>
      </c>
      <c r="U182" s="8">
        <v>0.4530985968540413</v>
      </c>
      <c r="V182" s="8"/>
      <c r="W182" s="7" t="s">
        <v>13</v>
      </c>
      <c r="X182" s="13">
        <f t="shared" si="12"/>
        <v>-86.050188156940976</v>
      </c>
      <c r="Y182" s="13">
        <f t="shared" si="13"/>
        <v>1.6839508562626997</v>
      </c>
      <c r="Z182" s="13">
        <f t="shared" si="14"/>
        <v>7.1802500000000007E-4</v>
      </c>
      <c r="AA182" s="13">
        <f t="shared" si="15"/>
        <v>0.59637910487284862</v>
      </c>
      <c r="AB182" s="13">
        <f t="shared" si="16"/>
        <v>-83.769140170805429</v>
      </c>
      <c r="AC182" s="6">
        <f t="shared" si="17"/>
        <v>1.0272301706987141</v>
      </c>
    </row>
    <row r="183" spans="1:29" ht="16.5">
      <c r="A183" s="7" t="s">
        <v>611</v>
      </c>
      <c r="B183" s="8">
        <v>-0.78807700000000003</v>
      </c>
      <c r="C183" s="8">
        <v>-0.86651600000000006</v>
      </c>
      <c r="D183" s="8">
        <v>-0.86651600000000006</v>
      </c>
      <c r="E183" s="8">
        <v>-0.86651600000000006</v>
      </c>
      <c r="F183" s="9">
        <v>-0.84410485714285721</v>
      </c>
      <c r="G183" s="8">
        <v>0</v>
      </c>
      <c r="H183" s="8">
        <v>0</v>
      </c>
      <c r="I183" s="8">
        <v>0</v>
      </c>
      <c r="J183" s="8">
        <v>0</v>
      </c>
      <c r="K183" s="9">
        <v>0</v>
      </c>
      <c r="L183" s="8">
        <v>0</v>
      </c>
      <c r="M183" s="8">
        <v>0</v>
      </c>
      <c r="N183" s="8">
        <v>0</v>
      </c>
      <c r="O183" s="8">
        <v>0</v>
      </c>
      <c r="P183" s="9">
        <v>0</v>
      </c>
      <c r="Q183" s="8">
        <v>0</v>
      </c>
      <c r="R183" s="8">
        <v>0</v>
      </c>
      <c r="S183" s="8">
        <v>0</v>
      </c>
      <c r="T183" s="8">
        <v>0</v>
      </c>
      <c r="U183" s="8">
        <v>0</v>
      </c>
      <c r="V183" s="8"/>
      <c r="W183" s="7" t="s">
        <v>611</v>
      </c>
      <c r="X183" s="13">
        <f t="shared" si="12"/>
        <v>-0.86651600000000006</v>
      </c>
      <c r="Y183" s="13">
        <f t="shared" si="13"/>
        <v>0</v>
      </c>
      <c r="Z183" s="13">
        <f t="shared" si="14"/>
        <v>0</v>
      </c>
      <c r="AA183" s="13">
        <f t="shared" si="15"/>
        <v>0</v>
      </c>
      <c r="AB183" s="13">
        <f t="shared" si="16"/>
        <v>-0.86651600000000006</v>
      </c>
      <c r="AC183" s="6">
        <f t="shared" si="17"/>
        <v>1</v>
      </c>
    </row>
    <row r="184" spans="1:29" ht="16.5">
      <c r="A184" s="7" t="s">
        <v>612</v>
      </c>
      <c r="B184" s="8">
        <v>-3.4E-5</v>
      </c>
      <c r="C184" s="8">
        <v>-3.4E-5</v>
      </c>
      <c r="D184" s="8">
        <v>-3.4E-5</v>
      </c>
      <c r="E184" s="8">
        <v>-3.4E-5</v>
      </c>
      <c r="F184" s="9">
        <v>-3.4E-5</v>
      </c>
      <c r="G184" s="8">
        <v>0</v>
      </c>
      <c r="H184" s="8">
        <v>0</v>
      </c>
      <c r="I184" s="8">
        <v>0</v>
      </c>
      <c r="J184" s="8">
        <v>0</v>
      </c>
      <c r="K184" s="9">
        <v>0</v>
      </c>
      <c r="L184" s="8">
        <v>0</v>
      </c>
      <c r="M184" s="8">
        <v>0</v>
      </c>
      <c r="N184" s="8">
        <v>0</v>
      </c>
      <c r="O184" s="8">
        <v>0</v>
      </c>
      <c r="P184" s="9">
        <v>0</v>
      </c>
      <c r="Q184" s="8">
        <v>0</v>
      </c>
      <c r="R184" s="8">
        <v>0</v>
      </c>
      <c r="S184" s="8">
        <v>0</v>
      </c>
      <c r="T184" s="8">
        <v>0</v>
      </c>
      <c r="U184" s="8">
        <v>0</v>
      </c>
      <c r="V184" s="8"/>
      <c r="W184" s="7" t="s">
        <v>612</v>
      </c>
      <c r="X184" s="13">
        <f t="shared" si="12"/>
        <v>-3.4E-5</v>
      </c>
      <c r="Y184" s="13">
        <f t="shared" si="13"/>
        <v>0</v>
      </c>
      <c r="Z184" s="13">
        <f t="shared" si="14"/>
        <v>0</v>
      </c>
      <c r="AA184" s="13">
        <f t="shared" si="15"/>
        <v>0</v>
      </c>
      <c r="AB184" s="13">
        <f t="shared" si="16"/>
        <v>-3.4E-5</v>
      </c>
      <c r="AC184" s="6">
        <f t="shared" si="17"/>
        <v>1</v>
      </c>
    </row>
    <row r="185" spans="1:29" ht="16.5">
      <c r="A185" s="7" t="s">
        <v>613</v>
      </c>
      <c r="B185" s="8">
        <v>16</v>
      </c>
      <c r="C185" s="8">
        <v>23.2</v>
      </c>
      <c r="D185" s="8">
        <v>35.200000000000003</v>
      </c>
      <c r="E185" s="8">
        <v>40</v>
      </c>
      <c r="F185" s="9">
        <v>28</v>
      </c>
      <c r="G185" s="8">
        <v>13</v>
      </c>
      <c r="H185" s="8">
        <v>13</v>
      </c>
      <c r="I185" s="8">
        <v>13</v>
      </c>
      <c r="J185" s="8">
        <v>13</v>
      </c>
      <c r="K185" s="9">
        <v>13</v>
      </c>
      <c r="L185" s="8">
        <v>0</v>
      </c>
      <c r="M185" s="8">
        <v>0</v>
      </c>
      <c r="N185" s="8">
        <v>0</v>
      </c>
      <c r="O185" s="8">
        <v>0</v>
      </c>
      <c r="P185" s="9">
        <v>0</v>
      </c>
      <c r="Q185" s="8">
        <v>0</v>
      </c>
      <c r="R185" s="8">
        <v>0</v>
      </c>
      <c r="S185" s="8">
        <v>0</v>
      </c>
      <c r="T185" s="8">
        <v>0</v>
      </c>
      <c r="U185" s="8">
        <v>0</v>
      </c>
      <c r="V185" s="8"/>
      <c r="W185" s="7" t="s">
        <v>613</v>
      </c>
      <c r="X185" s="13">
        <f t="shared" si="12"/>
        <v>37.6</v>
      </c>
      <c r="Y185" s="13">
        <f t="shared" si="13"/>
        <v>13</v>
      </c>
      <c r="Z185" s="13">
        <f t="shared" si="14"/>
        <v>0</v>
      </c>
      <c r="AA185" s="13">
        <f t="shared" si="15"/>
        <v>0</v>
      </c>
      <c r="AB185" s="13">
        <f t="shared" si="16"/>
        <v>50.6</v>
      </c>
      <c r="AC185" s="6">
        <f t="shared" si="17"/>
        <v>0.74308300395256921</v>
      </c>
    </row>
    <row r="186" spans="1:29" ht="16.5">
      <c r="A186" s="7" t="s">
        <v>614</v>
      </c>
      <c r="B186" s="8">
        <v>-36.797064595088763</v>
      </c>
      <c r="C186" s="8">
        <v>-32.335535333126096</v>
      </c>
      <c r="D186" s="8">
        <v>-27.202741536803408</v>
      </c>
      <c r="E186" s="8">
        <v>-27.153518515785095</v>
      </c>
      <c r="F186" s="9">
        <v>-31.154350690433596</v>
      </c>
      <c r="G186" s="8">
        <v>0.85372924191388011</v>
      </c>
      <c r="H186" s="8">
        <v>1.5559878488906462</v>
      </c>
      <c r="I186" s="8">
        <v>0.70612969769605194</v>
      </c>
      <c r="J186" s="8">
        <v>-0.43037305147996935</v>
      </c>
      <c r="K186" s="9">
        <v>0.68005228223890113</v>
      </c>
      <c r="L186" s="8">
        <v>4.5895242472398543</v>
      </c>
      <c r="M186" s="8">
        <v>3.2179833629577708</v>
      </c>
      <c r="N186" s="8">
        <v>2.8276402832738419</v>
      </c>
      <c r="O186" s="8">
        <v>2.7946418071067058</v>
      </c>
      <c r="P186" s="9">
        <v>3.3574474251445432</v>
      </c>
      <c r="Q186" s="8">
        <v>13.865039368417024</v>
      </c>
      <c r="R186" s="8">
        <v>19.414956181963216</v>
      </c>
      <c r="S186" s="8">
        <v>37.952875301514929</v>
      </c>
      <c r="T186" s="8">
        <v>42.626424232263879</v>
      </c>
      <c r="U186" s="8">
        <v>27.769595942343443</v>
      </c>
      <c r="V186" s="8"/>
      <c r="W186" s="7" t="s">
        <v>614</v>
      </c>
      <c r="X186" s="13">
        <f t="shared" si="12"/>
        <v>-27.178130026294252</v>
      </c>
      <c r="Y186" s="13">
        <f t="shared" si="13"/>
        <v>0.1378783231080413</v>
      </c>
      <c r="Z186" s="13">
        <f t="shared" si="14"/>
        <v>2.8111410451902739</v>
      </c>
      <c r="AA186" s="13">
        <f t="shared" si="15"/>
        <v>40.289649766889404</v>
      </c>
      <c r="AB186" s="13">
        <f t="shared" si="16"/>
        <v>16.060539108893465</v>
      </c>
      <c r="AC186" s="6">
        <f t="shared" si="17"/>
        <v>-1.6922302447023376</v>
      </c>
    </row>
    <row r="187" spans="1:29" ht="33">
      <c r="A187" s="7" t="s">
        <v>615</v>
      </c>
      <c r="B187" s="8">
        <v>-10.854333333333333</v>
      </c>
      <c r="C187" s="8">
        <v>-11.633457333333336</v>
      </c>
      <c r="D187" s="8">
        <v>-9.0741890666666709</v>
      </c>
      <c r="E187" s="8">
        <v>-8.4343719999999998</v>
      </c>
      <c r="F187" s="9">
        <v>-10.039813904761905</v>
      </c>
      <c r="G187" s="8">
        <v>0</v>
      </c>
      <c r="H187" s="8">
        <v>0</v>
      </c>
      <c r="I187" s="8">
        <v>0</v>
      </c>
      <c r="J187" s="8">
        <v>0</v>
      </c>
      <c r="K187" s="9">
        <v>0</v>
      </c>
      <c r="L187" s="8">
        <v>0</v>
      </c>
      <c r="M187" s="8">
        <v>0</v>
      </c>
      <c r="N187" s="8">
        <v>0</v>
      </c>
      <c r="O187" s="8">
        <v>0</v>
      </c>
      <c r="P187" s="9">
        <v>0</v>
      </c>
      <c r="Q187" s="8">
        <v>0</v>
      </c>
      <c r="R187" s="8">
        <v>0</v>
      </c>
      <c r="S187" s="8">
        <v>0</v>
      </c>
      <c r="T187" s="8">
        <v>0</v>
      </c>
      <c r="U187" s="8">
        <v>0</v>
      </c>
      <c r="V187" s="8"/>
      <c r="W187" s="7" t="s">
        <v>615</v>
      </c>
      <c r="X187" s="13">
        <f t="shared" si="12"/>
        <v>-8.7542805333333362</v>
      </c>
      <c r="Y187" s="13">
        <f t="shared" si="13"/>
        <v>0</v>
      </c>
      <c r="Z187" s="13">
        <f t="shared" si="14"/>
        <v>0</v>
      </c>
      <c r="AA187" s="13">
        <f t="shared" si="15"/>
        <v>0</v>
      </c>
      <c r="AB187" s="13">
        <f t="shared" si="16"/>
        <v>-8.7542805333333362</v>
      </c>
      <c r="AC187" s="6">
        <f t="shared" si="17"/>
        <v>1</v>
      </c>
    </row>
    <row r="188" spans="1:29" ht="33">
      <c r="A188" s="7" t="s">
        <v>616</v>
      </c>
      <c r="B188" s="8">
        <v>-21.61608913379564</v>
      </c>
      <c r="C188" s="8">
        <v>-22.255417695574977</v>
      </c>
      <c r="D188" s="8">
        <v>-21.761413710228599</v>
      </c>
      <c r="E188" s="8">
        <v>-20.680552106731962</v>
      </c>
      <c r="F188" s="9">
        <v>-21.580164398354835</v>
      </c>
      <c r="G188" s="8">
        <v>0.91048608968160583</v>
      </c>
      <c r="H188" s="8">
        <v>1.0338509279218051</v>
      </c>
      <c r="I188" s="8">
        <v>1.0261599416993479</v>
      </c>
      <c r="J188" s="8">
        <v>1.2564726773096209</v>
      </c>
      <c r="K188" s="9">
        <v>1.0497778225115955</v>
      </c>
      <c r="L188" s="8">
        <v>13.48421659192447</v>
      </c>
      <c r="M188" s="8">
        <v>12.755190756528552</v>
      </c>
      <c r="N188" s="8">
        <v>12.203505199347353</v>
      </c>
      <c r="O188" s="8">
        <v>11.790228129442538</v>
      </c>
      <c r="P188" s="9">
        <v>12.558285169310729</v>
      </c>
      <c r="Q188" s="8">
        <v>7.3868339114183232</v>
      </c>
      <c r="R188" s="8">
        <v>5.9677684880618909</v>
      </c>
      <c r="S188" s="8">
        <v>5.0384317873943356</v>
      </c>
      <c r="T188" s="8">
        <v>4.584326356521391</v>
      </c>
      <c r="U188" s="8">
        <v>5.8225541251618109</v>
      </c>
      <c r="V188" s="8"/>
      <c r="W188" s="7" t="s">
        <v>616</v>
      </c>
      <c r="X188" s="13">
        <f t="shared" si="12"/>
        <v>-21.220982908480281</v>
      </c>
      <c r="Y188" s="13">
        <f t="shared" si="13"/>
        <v>1.1413163095044845</v>
      </c>
      <c r="Z188" s="13">
        <f t="shared" si="14"/>
        <v>11.996866664394945</v>
      </c>
      <c r="AA188" s="13">
        <f t="shared" si="15"/>
        <v>4.8113790719578633</v>
      </c>
      <c r="AB188" s="13">
        <f t="shared" si="16"/>
        <v>-3.2714208626229864</v>
      </c>
      <c r="AC188" s="6">
        <f t="shared" si="17"/>
        <v>6.4867786199374997</v>
      </c>
    </row>
    <row r="189" spans="1:29" ht="33">
      <c r="A189" s="7" t="s">
        <v>617</v>
      </c>
      <c r="B189" s="8">
        <v>0</v>
      </c>
      <c r="C189" s="8">
        <v>0</v>
      </c>
      <c r="D189" s="8">
        <v>0</v>
      </c>
      <c r="E189" s="8">
        <v>0</v>
      </c>
      <c r="F189" s="9">
        <v>0</v>
      </c>
      <c r="G189" s="8">
        <v>76.66</v>
      </c>
      <c r="H189" s="8">
        <v>76.66</v>
      </c>
      <c r="I189" s="8">
        <v>76.66</v>
      </c>
      <c r="J189" s="8">
        <v>76.66</v>
      </c>
      <c r="K189" s="9">
        <v>76.66</v>
      </c>
      <c r="L189" s="8">
        <v>0</v>
      </c>
      <c r="M189" s="8">
        <v>0</v>
      </c>
      <c r="N189" s="8">
        <v>0</v>
      </c>
      <c r="O189" s="8">
        <v>0</v>
      </c>
      <c r="P189" s="9">
        <v>0</v>
      </c>
      <c r="Q189" s="8">
        <v>0</v>
      </c>
      <c r="R189" s="8">
        <v>0</v>
      </c>
      <c r="S189" s="8">
        <v>0</v>
      </c>
      <c r="T189" s="8">
        <v>0</v>
      </c>
      <c r="U189" s="8">
        <v>0</v>
      </c>
      <c r="V189" s="8"/>
      <c r="W189" s="7" t="s">
        <v>617</v>
      </c>
      <c r="X189" s="13">
        <f t="shared" si="12"/>
        <v>0</v>
      </c>
      <c r="Y189" s="13">
        <f t="shared" si="13"/>
        <v>76.66</v>
      </c>
      <c r="Z189" s="13">
        <f t="shared" si="14"/>
        <v>0</v>
      </c>
      <c r="AA189" s="13">
        <f t="shared" si="15"/>
        <v>0</v>
      </c>
      <c r="AB189" s="13">
        <f t="shared" si="16"/>
        <v>76.66</v>
      </c>
      <c r="AC189" s="6">
        <f t="shared" si="17"/>
        <v>0</v>
      </c>
    </row>
    <row r="190" spans="1:29" ht="33">
      <c r="A190" s="7" t="s">
        <v>15</v>
      </c>
      <c r="B190" s="8">
        <v>-792.58879508195218</v>
      </c>
      <c r="C190" s="8">
        <v>-775.43330720729989</v>
      </c>
      <c r="D190" s="8">
        <v>-776.05286373987803</v>
      </c>
      <c r="E190" s="8">
        <v>-780.07908494988123</v>
      </c>
      <c r="F190" s="9">
        <v>-781.58852618938124</v>
      </c>
      <c r="G190" s="8">
        <v>122.56323704097244</v>
      </c>
      <c r="H190" s="8">
        <v>124.62843339365104</v>
      </c>
      <c r="I190" s="8">
        <v>126.14010209429691</v>
      </c>
      <c r="J190" s="8">
        <v>126.90679405390472</v>
      </c>
      <c r="K190" s="9">
        <v>124.94076523595706</v>
      </c>
      <c r="L190" s="8">
        <v>44.697363632011538</v>
      </c>
      <c r="M190" s="8">
        <v>44.309675595094255</v>
      </c>
      <c r="N190" s="8">
        <v>44.133868666138291</v>
      </c>
      <c r="O190" s="8">
        <v>45.165770456674991</v>
      </c>
      <c r="P190" s="9">
        <v>44.57666958747977</v>
      </c>
      <c r="Q190" s="8">
        <v>-212.13770110203177</v>
      </c>
      <c r="R190" s="8">
        <v>-201.54133825515666</v>
      </c>
      <c r="S190" s="8">
        <v>-202.58151437034024</v>
      </c>
      <c r="T190" s="8">
        <v>-206.14025210290441</v>
      </c>
      <c r="U190" s="8">
        <v>-205.91151096448556</v>
      </c>
      <c r="V190" s="8"/>
      <c r="W190" s="7" t="s">
        <v>15</v>
      </c>
      <c r="X190" s="13">
        <f t="shared" si="12"/>
        <v>-778.06597434487958</v>
      </c>
      <c r="Y190" s="13">
        <f t="shared" si="13"/>
        <v>126.52344807410081</v>
      </c>
      <c r="Z190" s="13">
        <f t="shared" si="14"/>
        <v>44.649819561406645</v>
      </c>
      <c r="AA190" s="13">
        <f t="shared" si="15"/>
        <v>-204.36088323662233</v>
      </c>
      <c r="AB190" s="13">
        <f t="shared" si="16"/>
        <v>-811.25358994599446</v>
      </c>
      <c r="AC190" s="6">
        <f t="shared" si="17"/>
        <v>0.95909094762425129</v>
      </c>
    </row>
    <row r="191" spans="1:29" ht="16.5">
      <c r="A191" s="7" t="s">
        <v>618</v>
      </c>
      <c r="B191" s="8">
        <v>-16.777407999999998</v>
      </c>
      <c r="C191" s="8">
        <v>-15.382339000000002</v>
      </c>
      <c r="D191" s="8">
        <v>-19.592572000000001</v>
      </c>
      <c r="E191" s="8">
        <v>-15.162544000000002</v>
      </c>
      <c r="F191" s="9">
        <v>-16.731034428571427</v>
      </c>
      <c r="G191" s="8">
        <v>4.0979999999999999</v>
      </c>
      <c r="H191" s="8">
        <v>4.0979999999999999</v>
      </c>
      <c r="I191" s="8">
        <v>4.0979999999999999</v>
      </c>
      <c r="J191" s="8">
        <v>3.2572000000000001</v>
      </c>
      <c r="K191" s="9">
        <v>3.8978095238095238</v>
      </c>
      <c r="L191" s="8">
        <v>0</v>
      </c>
      <c r="M191" s="8">
        <v>0</v>
      </c>
      <c r="N191" s="8">
        <v>0</v>
      </c>
      <c r="O191" s="8">
        <v>0</v>
      </c>
      <c r="P191" s="9">
        <v>0</v>
      </c>
      <c r="Q191" s="8">
        <v>-0.22900000000000009</v>
      </c>
      <c r="R191" s="8">
        <v>-0.22900000000000009</v>
      </c>
      <c r="S191" s="8">
        <v>-0.22900000000000009</v>
      </c>
      <c r="T191" s="8">
        <v>-0.2298</v>
      </c>
      <c r="U191" s="8">
        <v>-0.22919047619047625</v>
      </c>
      <c r="V191" s="8"/>
      <c r="W191" s="7" t="s">
        <v>618</v>
      </c>
      <c r="X191" s="13">
        <f t="shared" si="12"/>
        <v>-17.377558000000001</v>
      </c>
      <c r="Y191" s="13">
        <f t="shared" si="13"/>
        <v>3.6776</v>
      </c>
      <c r="Z191" s="13">
        <f t="shared" si="14"/>
        <v>0</v>
      </c>
      <c r="AA191" s="13">
        <f t="shared" si="15"/>
        <v>-0.22940000000000005</v>
      </c>
      <c r="AB191" s="13">
        <f t="shared" si="16"/>
        <v>-13.929358000000001</v>
      </c>
      <c r="AC191" s="6">
        <f t="shared" si="17"/>
        <v>1.2475490973812289</v>
      </c>
    </row>
    <row r="192" spans="1:29" ht="16.5">
      <c r="A192" s="7" t="s">
        <v>619</v>
      </c>
      <c r="B192" s="8">
        <v>-10.654999999999999</v>
      </c>
      <c r="C192" s="8">
        <v>-19.274000000000001</v>
      </c>
      <c r="D192" s="8">
        <v>-18.9682</v>
      </c>
      <c r="E192" s="8">
        <v>-12.576400000000001</v>
      </c>
      <c r="F192" s="9">
        <v>-15.143952380952381</v>
      </c>
      <c r="G192" s="8">
        <v>2.9596000000000005</v>
      </c>
      <c r="H192" s="8">
        <v>7.6383999999999999</v>
      </c>
      <c r="I192" s="8">
        <v>6.4177999999999997</v>
      </c>
      <c r="J192" s="8">
        <v>3.5631999999999997</v>
      </c>
      <c r="K192" s="9">
        <v>5.0406952380952381</v>
      </c>
      <c r="L192" s="8">
        <v>0</v>
      </c>
      <c r="M192" s="8">
        <v>0</v>
      </c>
      <c r="N192" s="8">
        <v>0</v>
      </c>
      <c r="O192" s="8">
        <v>0</v>
      </c>
      <c r="P192" s="9">
        <v>0</v>
      </c>
      <c r="Q192" s="8">
        <v>5.3290705182007512E-16</v>
      </c>
      <c r="R192" s="8">
        <v>-3.5527136788005011E-16</v>
      </c>
      <c r="S192" s="8">
        <v>-7.9936057773011273E-16</v>
      </c>
      <c r="T192" s="8">
        <v>7.1054273576010023E-16</v>
      </c>
      <c r="U192" s="8">
        <v>4.6523631508101781E-17</v>
      </c>
      <c r="V192" s="8"/>
      <c r="W192" s="7" t="s">
        <v>619</v>
      </c>
      <c r="X192" s="13">
        <f t="shared" si="12"/>
        <v>-15.772300000000001</v>
      </c>
      <c r="Y192" s="13">
        <f t="shared" si="13"/>
        <v>4.9904999999999999</v>
      </c>
      <c r="Z192" s="13">
        <f t="shared" si="14"/>
        <v>0</v>
      </c>
      <c r="AA192" s="13">
        <f t="shared" si="15"/>
        <v>-4.4408920985006252E-17</v>
      </c>
      <c r="AB192" s="13">
        <f t="shared" si="16"/>
        <v>-10.7818</v>
      </c>
      <c r="AC192" s="6">
        <f t="shared" si="17"/>
        <v>1.4628633437830418</v>
      </c>
    </row>
    <row r="193" spans="1:29" ht="16.5">
      <c r="A193" s="7" t="s">
        <v>620</v>
      </c>
      <c r="B193" s="8">
        <v>-7.020999999999999</v>
      </c>
      <c r="C193" s="8">
        <v>-7.020999999999999</v>
      </c>
      <c r="D193" s="8">
        <v>-6.9370000000000003</v>
      </c>
      <c r="E193" s="8">
        <v>-6.9370000000000003</v>
      </c>
      <c r="F193" s="9">
        <v>-6.9809999999999999</v>
      </c>
      <c r="G193" s="8">
        <v>0</v>
      </c>
      <c r="H193" s="8">
        <v>0</v>
      </c>
      <c r="I193" s="8">
        <v>0</v>
      </c>
      <c r="J193" s="8">
        <v>0</v>
      </c>
      <c r="K193" s="9">
        <v>0</v>
      </c>
      <c r="L193" s="8">
        <v>0</v>
      </c>
      <c r="M193" s="8">
        <v>0</v>
      </c>
      <c r="N193" s="8">
        <v>0</v>
      </c>
      <c r="O193" s="8">
        <v>0</v>
      </c>
      <c r="P193" s="9">
        <v>0</v>
      </c>
      <c r="Q193" s="8">
        <v>0</v>
      </c>
      <c r="R193" s="8">
        <v>0</v>
      </c>
      <c r="S193" s="8">
        <v>0</v>
      </c>
      <c r="T193" s="8">
        <v>0</v>
      </c>
      <c r="U193" s="8">
        <v>0</v>
      </c>
      <c r="V193" s="8"/>
      <c r="W193" s="7" t="s">
        <v>620</v>
      </c>
      <c r="X193" s="13">
        <f t="shared" si="12"/>
        <v>-6.9370000000000003</v>
      </c>
      <c r="Y193" s="13">
        <f t="shared" si="13"/>
        <v>0</v>
      </c>
      <c r="Z193" s="13">
        <f t="shared" si="14"/>
        <v>0</v>
      </c>
      <c r="AA193" s="13">
        <f t="shared" si="15"/>
        <v>0</v>
      </c>
      <c r="AB193" s="13">
        <f t="shared" si="16"/>
        <v>-6.9370000000000003</v>
      </c>
      <c r="AC193" s="6">
        <f t="shared" si="17"/>
        <v>1</v>
      </c>
    </row>
    <row r="194" spans="1:29" ht="16.5">
      <c r="A194" s="7" t="s">
        <v>621</v>
      </c>
      <c r="B194" s="8">
        <v>-89.977000000000004</v>
      </c>
      <c r="C194" s="8">
        <v>-89.977000000000004</v>
      </c>
      <c r="D194" s="8">
        <v>-89.977000000000004</v>
      </c>
      <c r="E194" s="8">
        <v>-89.977000000000004</v>
      </c>
      <c r="F194" s="9">
        <v>-89.977000000000004</v>
      </c>
      <c r="G194" s="8">
        <v>59.738</v>
      </c>
      <c r="H194" s="8">
        <v>59.738</v>
      </c>
      <c r="I194" s="8">
        <v>59.738</v>
      </c>
      <c r="J194" s="8">
        <v>59.738</v>
      </c>
      <c r="K194" s="9">
        <v>59.738</v>
      </c>
      <c r="L194" s="8">
        <v>0</v>
      </c>
      <c r="M194" s="8">
        <v>0</v>
      </c>
      <c r="N194" s="8">
        <v>0</v>
      </c>
      <c r="O194" s="8">
        <v>0</v>
      </c>
      <c r="P194" s="9">
        <v>0</v>
      </c>
      <c r="Q194" s="8">
        <v>0</v>
      </c>
      <c r="R194" s="8">
        <v>0</v>
      </c>
      <c r="S194" s="8">
        <v>0</v>
      </c>
      <c r="T194" s="8">
        <v>0</v>
      </c>
      <c r="U194" s="8">
        <v>0</v>
      </c>
      <c r="V194" s="8"/>
      <c r="W194" s="7" t="s">
        <v>621</v>
      </c>
      <c r="X194" s="13">
        <f t="shared" si="12"/>
        <v>-89.977000000000004</v>
      </c>
      <c r="Y194" s="13">
        <f t="shared" si="13"/>
        <v>59.738</v>
      </c>
      <c r="Z194" s="13">
        <f t="shared" si="14"/>
        <v>0</v>
      </c>
      <c r="AA194" s="13">
        <f t="shared" si="15"/>
        <v>0</v>
      </c>
      <c r="AB194" s="13">
        <f t="shared" si="16"/>
        <v>-30.239000000000004</v>
      </c>
      <c r="AC194" s="6">
        <f t="shared" si="17"/>
        <v>2.9755282912794732</v>
      </c>
    </row>
    <row r="195" spans="1:29" ht="16.5">
      <c r="A195" s="7" t="s">
        <v>43</v>
      </c>
      <c r="B195" s="8">
        <v>-54.657789999999999</v>
      </c>
      <c r="C195" s="8">
        <v>-54.657789999999999</v>
      </c>
      <c r="D195" s="8">
        <v>-54.657789999999999</v>
      </c>
      <c r="E195" s="8">
        <v>-54.657789999999999</v>
      </c>
      <c r="F195" s="9">
        <v>-54.657789999999999</v>
      </c>
      <c r="G195" s="8">
        <v>16.192589999999999</v>
      </c>
      <c r="H195" s="8">
        <v>16.192589999999999</v>
      </c>
      <c r="I195" s="8">
        <v>16.192589999999999</v>
      </c>
      <c r="J195" s="8">
        <v>16.192589999999999</v>
      </c>
      <c r="K195" s="9">
        <v>16.192589999999999</v>
      </c>
      <c r="L195" s="8">
        <v>0</v>
      </c>
      <c r="M195" s="8">
        <v>0</v>
      </c>
      <c r="N195" s="8">
        <v>0</v>
      </c>
      <c r="O195" s="8">
        <v>0</v>
      </c>
      <c r="P195" s="9">
        <v>0</v>
      </c>
      <c r="Q195" s="8">
        <v>-0.706039999999998</v>
      </c>
      <c r="R195" s="8">
        <v>-0.706039999999998</v>
      </c>
      <c r="S195" s="8">
        <v>-0.706039999999998</v>
      </c>
      <c r="T195" s="8">
        <v>-0.706039999999998</v>
      </c>
      <c r="U195" s="8">
        <v>-0.706039999999998</v>
      </c>
      <c r="V195" s="8"/>
      <c r="W195" s="7" t="s">
        <v>43</v>
      </c>
      <c r="X195" s="13">
        <f t="shared" si="12"/>
        <v>-54.657789999999999</v>
      </c>
      <c r="Y195" s="13">
        <f t="shared" si="13"/>
        <v>16.192589999999999</v>
      </c>
      <c r="Z195" s="13">
        <f t="shared" si="14"/>
        <v>0</v>
      </c>
      <c r="AA195" s="13">
        <f t="shared" si="15"/>
        <v>-0.706039999999998</v>
      </c>
      <c r="AB195" s="13">
        <f t="shared" si="16"/>
        <v>-39.171239999999997</v>
      </c>
      <c r="AC195" s="6">
        <f t="shared" si="17"/>
        <v>1.3953551125774932</v>
      </c>
    </row>
    <row r="196" spans="1:29" ht="16.5">
      <c r="A196" s="7" t="s">
        <v>622</v>
      </c>
      <c r="B196" s="8">
        <v>-11.743</v>
      </c>
      <c r="C196" s="8">
        <v>-11.743</v>
      </c>
      <c r="D196" s="8">
        <v>-11.743</v>
      </c>
      <c r="E196" s="8">
        <v>-11.743</v>
      </c>
      <c r="F196" s="9">
        <v>-11.743</v>
      </c>
      <c r="G196" s="8">
        <v>9.8559999999999999</v>
      </c>
      <c r="H196" s="8">
        <v>9.8559999999999999</v>
      </c>
      <c r="I196" s="8">
        <v>9.8559999999999999</v>
      </c>
      <c r="J196" s="8">
        <v>9.8559999999999999</v>
      </c>
      <c r="K196" s="9">
        <v>9.8559999999999999</v>
      </c>
      <c r="L196" s="8">
        <v>0</v>
      </c>
      <c r="M196" s="8">
        <v>0</v>
      </c>
      <c r="N196" s="8">
        <v>0</v>
      </c>
      <c r="O196" s="8">
        <v>0</v>
      </c>
      <c r="P196" s="9">
        <v>0</v>
      </c>
      <c r="Q196" s="8">
        <v>0</v>
      </c>
      <c r="R196" s="8">
        <v>0</v>
      </c>
      <c r="S196" s="8">
        <v>0</v>
      </c>
      <c r="T196" s="8">
        <v>0</v>
      </c>
      <c r="U196" s="8">
        <v>0</v>
      </c>
      <c r="V196" s="8"/>
      <c r="W196" s="7" t="s">
        <v>622</v>
      </c>
      <c r="X196" s="13">
        <f t="shared" si="12"/>
        <v>-11.743</v>
      </c>
      <c r="Y196" s="13">
        <f t="shared" si="13"/>
        <v>9.8559999999999999</v>
      </c>
      <c r="Z196" s="13">
        <f t="shared" si="14"/>
        <v>0</v>
      </c>
      <c r="AA196" s="13">
        <f t="shared" si="15"/>
        <v>0</v>
      </c>
      <c r="AB196" s="13">
        <f t="shared" si="16"/>
        <v>-1.8870000000000005</v>
      </c>
      <c r="AC196" s="6">
        <f t="shared" si="17"/>
        <v>6.2231054583995746</v>
      </c>
    </row>
    <row r="197" spans="1:29" ht="16.5">
      <c r="A197" s="7" t="s">
        <v>623</v>
      </c>
      <c r="B197" s="8">
        <v>-70.766000000000005</v>
      </c>
      <c r="C197" s="8">
        <v>-70.766000000000005</v>
      </c>
      <c r="D197" s="8">
        <v>-70.766000000000005</v>
      </c>
      <c r="E197" s="8">
        <v>-70.766000000000005</v>
      </c>
      <c r="F197" s="9">
        <v>-70.766000000000005</v>
      </c>
      <c r="G197" s="8">
        <v>100.57108000000001</v>
      </c>
      <c r="H197" s="8">
        <v>106.98122000000001</v>
      </c>
      <c r="I197" s="8">
        <v>114.39841999999999</v>
      </c>
      <c r="J197" s="8">
        <v>117.8875</v>
      </c>
      <c r="K197" s="9">
        <v>109.51248476190477</v>
      </c>
      <c r="L197" s="8">
        <v>0</v>
      </c>
      <c r="M197" s="8">
        <v>0</v>
      </c>
      <c r="N197" s="8">
        <v>0</v>
      </c>
      <c r="O197" s="8">
        <v>0</v>
      </c>
      <c r="P197" s="9">
        <v>0</v>
      </c>
      <c r="Q197" s="8">
        <v>5.6843418860808018E-15</v>
      </c>
      <c r="R197" s="8">
        <v>5.6843418860808018E-15</v>
      </c>
      <c r="S197" s="8">
        <v>2.8421709430404009E-15</v>
      </c>
      <c r="T197" s="8">
        <v>0</v>
      </c>
      <c r="U197" s="8">
        <v>3.6542197839090871E-15</v>
      </c>
      <c r="V197" s="8"/>
      <c r="W197" s="7" t="s">
        <v>623</v>
      </c>
      <c r="X197" s="13">
        <f>AVERAGE(D197:E197)</f>
        <v>-70.766000000000005</v>
      </c>
      <c r="Y197" s="13">
        <f>AVERAGE(I197:J197)</f>
        <v>116.14295999999999</v>
      </c>
      <c r="Z197" s="13">
        <f>AVERAGE(N197:O197)</f>
        <v>0</v>
      </c>
      <c r="AA197" s="13">
        <f>AVERAGE(S197:T197)</f>
        <v>1.4210854715202005E-15</v>
      </c>
      <c r="AB197" s="13">
        <f t="shared" ref="AB197:AB200" si="18">SUM(X197:AA197)</f>
        <v>45.376959999999983</v>
      </c>
      <c r="AC197" s="6">
        <f t="shared" si="17"/>
        <v>-1.5595139030909084</v>
      </c>
    </row>
    <row r="198" spans="1:29" ht="16.5">
      <c r="A198" s="7" t="s">
        <v>44</v>
      </c>
      <c r="B198" s="8">
        <v>-26.935000000000002</v>
      </c>
      <c r="C198" s="8">
        <v>-15.343</v>
      </c>
      <c r="D198" s="8">
        <v>-11.478999999999999</v>
      </c>
      <c r="E198" s="8">
        <v>-11.478999999999999</v>
      </c>
      <c r="F198" s="9">
        <v>-16.815000000000001</v>
      </c>
      <c r="G198" s="8">
        <v>27.75</v>
      </c>
      <c r="H198" s="8">
        <v>27.75</v>
      </c>
      <c r="I198" s="8">
        <v>27.75</v>
      </c>
      <c r="J198" s="8">
        <v>27.75</v>
      </c>
      <c r="K198" s="9">
        <v>27.75</v>
      </c>
      <c r="L198" s="8">
        <v>0</v>
      </c>
      <c r="M198" s="8">
        <v>0</v>
      </c>
      <c r="N198" s="8">
        <v>0</v>
      </c>
      <c r="O198" s="8">
        <v>0</v>
      </c>
      <c r="P198" s="9">
        <v>0</v>
      </c>
      <c r="Q198" s="8">
        <v>0</v>
      </c>
      <c r="R198" s="8">
        <v>0</v>
      </c>
      <c r="S198" s="8">
        <v>0</v>
      </c>
      <c r="T198" s="8">
        <v>0</v>
      </c>
      <c r="U198" s="8">
        <v>0</v>
      </c>
      <c r="V198" s="8"/>
      <c r="W198" s="7" t="s">
        <v>44</v>
      </c>
      <c r="X198" s="13">
        <f>AVERAGE(D198:E198)</f>
        <v>-11.478999999999999</v>
      </c>
      <c r="Y198" s="13">
        <f>AVERAGE(I198:J198)</f>
        <v>27.75</v>
      </c>
      <c r="Z198" s="13">
        <f>AVERAGE(N198:O198)</f>
        <v>0</v>
      </c>
      <c r="AA198" s="13">
        <f>AVERAGE(S198:T198)</f>
        <v>0</v>
      </c>
      <c r="AB198" s="13">
        <f t="shared" si="18"/>
        <v>16.271000000000001</v>
      </c>
      <c r="AC198" s="6">
        <f t="shared" ref="AC198:AC200" si="19">X198/AB198</f>
        <v>-0.7054882920533464</v>
      </c>
    </row>
    <row r="199" spans="1:29">
      <c r="X199" s="13"/>
      <c r="Y199" s="13"/>
      <c r="Z199" s="13"/>
      <c r="AA199" s="13"/>
      <c r="AB199" s="13"/>
    </row>
    <row r="200" spans="1:29" s="13" customFormat="1" ht="16.5">
      <c r="A200" s="11" t="s">
        <v>24</v>
      </c>
      <c r="B200" s="12">
        <v>-6200.4490558289981</v>
      </c>
      <c r="C200" s="12">
        <v>-6470.6924661517487</v>
      </c>
      <c r="D200" s="12">
        <v>-6403.1051799999577</v>
      </c>
      <c r="E200" s="12">
        <v>-6422.2088247111278</v>
      </c>
      <c r="F200" s="12">
        <v>-6365.8441280613406</v>
      </c>
      <c r="G200" s="12">
        <v>4988.8205359549429</v>
      </c>
      <c r="H200" s="12">
        <v>4180.1766216214646</v>
      </c>
      <c r="I200" s="12">
        <v>4131.8724389976178</v>
      </c>
      <c r="J200" s="12">
        <v>4005.5571852863995</v>
      </c>
      <c r="K200" s="12">
        <v>4358.1406878693842</v>
      </c>
      <c r="L200" s="12">
        <v>766.20581192026998</v>
      </c>
      <c r="M200" s="12">
        <v>957.70210750933313</v>
      </c>
      <c r="N200" s="12">
        <v>1075.3950088421027</v>
      </c>
      <c r="O200" s="12">
        <v>916.85674360887117</v>
      </c>
      <c r="P200" s="12">
        <v>929.0399179701443</v>
      </c>
      <c r="Q200" s="12">
        <v>-449.4694167652047</v>
      </c>
      <c r="R200" s="12">
        <v>-505.2158020410775</v>
      </c>
      <c r="S200" s="12">
        <v>-629.39917687226375</v>
      </c>
      <c r="T200" s="12">
        <v>-671.2492779111011</v>
      </c>
      <c r="U200" s="12">
        <v>-558.38751355778277</v>
      </c>
      <c r="V200" s="12"/>
      <c r="W200" s="11" t="s">
        <v>24</v>
      </c>
      <c r="X200" s="13">
        <f>AVERAGE(D200:E200)</f>
        <v>-6412.6570023555432</v>
      </c>
      <c r="Y200" s="13">
        <f>AVERAGE(I200:J200)</f>
        <v>4068.7148121420087</v>
      </c>
      <c r="Z200" s="13">
        <f>AVERAGE(N200:O200)</f>
        <v>996.12587622548699</v>
      </c>
      <c r="AA200" s="13">
        <f>AVERAGE(S200:T200)</f>
        <v>-650.32422739168237</v>
      </c>
      <c r="AB200" s="13">
        <f t="shared" si="18"/>
        <v>-1998.1405413797299</v>
      </c>
      <c r="AC200" s="6">
        <f t="shared" si="19"/>
        <v>3.2093122928818407</v>
      </c>
    </row>
    <row r="201" spans="1:29" s="13" customFormat="1" ht="16.5">
      <c r="A201" s="7" t="s">
        <v>624</v>
      </c>
      <c r="B201" s="12">
        <v>-2267.0531613278727</v>
      </c>
      <c r="C201" s="12">
        <v>-2329.6009220576329</v>
      </c>
      <c r="D201" s="12">
        <v>-2346.7614627116577</v>
      </c>
      <c r="E201" s="12">
        <v>-2232.2347675231895</v>
      </c>
      <c r="F201" s="12">
        <v>-2292.6335585442685</v>
      </c>
      <c r="G201" s="12">
        <v>257.52875837494503</v>
      </c>
      <c r="H201" s="12">
        <v>275.0125738814645</v>
      </c>
      <c r="I201" s="12">
        <v>234.44636291562119</v>
      </c>
      <c r="J201" s="12">
        <v>221.45309064040123</v>
      </c>
      <c r="K201" s="12">
        <v>247.60631844938592</v>
      </c>
      <c r="L201" s="12">
        <v>318.51600792027</v>
      </c>
      <c r="M201" s="12">
        <v>308.39887150933311</v>
      </c>
      <c r="N201" s="12">
        <v>302.29612884210252</v>
      </c>
      <c r="O201" s="12">
        <v>298.03386360887123</v>
      </c>
      <c r="P201" s="12">
        <v>306.81121797014418</v>
      </c>
      <c r="Q201" s="12">
        <v>-216.46229404845144</v>
      </c>
      <c r="R201" s="12">
        <v>-246.49226617873802</v>
      </c>
      <c r="S201" s="12">
        <v>-256.74762827226363</v>
      </c>
      <c r="T201" s="12">
        <v>-262.35934091110096</v>
      </c>
      <c r="U201" s="12">
        <v>-244.13190195720102</v>
      </c>
      <c r="V201" s="12"/>
      <c r="W201" s="7" t="s">
        <v>624</v>
      </c>
    </row>
    <row r="202" spans="1:29" s="13" customFormat="1" ht="16.5">
      <c r="A202" s="7" t="s">
        <v>625</v>
      </c>
      <c r="B202" s="12">
        <v>-3933.3958945011268</v>
      </c>
      <c r="C202" s="12">
        <v>-4141.0915440941199</v>
      </c>
      <c r="D202" s="12">
        <v>-4056.3437172883032</v>
      </c>
      <c r="E202" s="12">
        <v>-4189.9740571879411</v>
      </c>
      <c r="F202" s="12">
        <v>-4073.2105695170749</v>
      </c>
      <c r="G202" s="12">
        <v>4731.2917775799997</v>
      </c>
      <c r="H202" s="12">
        <v>3905.1640477399997</v>
      </c>
      <c r="I202" s="12">
        <v>3897.426076081998</v>
      </c>
      <c r="J202" s="12">
        <v>3784.1040946460002</v>
      </c>
      <c r="K202" s="12">
        <v>4110.5343694200001</v>
      </c>
      <c r="L202" s="12">
        <v>447.68980399999992</v>
      </c>
      <c r="M202" s="12">
        <v>649.30323600000008</v>
      </c>
      <c r="N202" s="12">
        <v>773.09888000000001</v>
      </c>
      <c r="O202" s="12">
        <v>618.82288000000005</v>
      </c>
      <c r="P202" s="12">
        <v>622.2287</v>
      </c>
      <c r="Q202" s="12">
        <v>-233.00712271675334</v>
      </c>
      <c r="R202" s="12">
        <v>-258.72353586233936</v>
      </c>
      <c r="S202" s="12">
        <v>-372.65154859999996</v>
      </c>
      <c r="T202" s="12">
        <v>-408.88993700000015</v>
      </c>
      <c r="U202" s="12">
        <v>-314.25561160058174</v>
      </c>
      <c r="V202" s="12"/>
      <c r="W202" s="7" t="s">
        <v>625</v>
      </c>
    </row>
  </sheetData>
  <mergeCells count="25">
    <mergeCell ref="Q1:U1"/>
    <mergeCell ref="B2:B3"/>
    <mergeCell ref="C2:C3"/>
    <mergeCell ref="D2:D3"/>
    <mergeCell ref="E2:E3"/>
    <mergeCell ref="K2:K3"/>
    <mergeCell ref="R2:R3"/>
    <mergeCell ref="S2:S3"/>
    <mergeCell ref="T2:T3"/>
    <mergeCell ref="U2:U3"/>
    <mergeCell ref="Q2:Q3"/>
    <mergeCell ref="A1:A3"/>
    <mergeCell ref="B1:F1"/>
    <mergeCell ref="G1:K1"/>
    <mergeCell ref="L1:P1"/>
    <mergeCell ref="F2:F3"/>
    <mergeCell ref="G2:G3"/>
    <mergeCell ref="H2:H3"/>
    <mergeCell ref="I2:I3"/>
    <mergeCell ref="J2:J3"/>
    <mergeCell ref="L2:L3"/>
    <mergeCell ref="M2:M3"/>
    <mergeCell ref="N2:N3"/>
    <mergeCell ref="O2:O3"/>
    <mergeCell ref="P2:P3"/>
  </mergeCells>
  <dataValidations count="1">
    <dataValidation allowBlank="1" showInputMessage="1" showErrorMessage="1" sqref="A4:A198 A200:A202 W4:W198 W200:W202"/>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A28" workbookViewId="0">
      <selection activeCell="A39" sqref="A39"/>
    </sheetView>
  </sheetViews>
  <sheetFormatPr baseColWidth="10" defaultRowHeight="15"/>
  <cols>
    <col min="2" max="2" width="96.140625" customWidth="1"/>
    <col min="8" max="8" width="16.7109375" customWidth="1"/>
    <col min="11" max="11" width="16" customWidth="1"/>
    <col min="12" max="12" width="18.140625" customWidth="1"/>
    <col min="13" max="13" width="145" customWidth="1"/>
    <col min="14" max="14" width="12.42578125" customWidth="1"/>
  </cols>
  <sheetData>
    <row r="1" spans="1:13">
      <c r="A1" s="2" t="s">
        <v>45</v>
      </c>
      <c r="B1" s="2" t="s">
        <v>46</v>
      </c>
      <c r="C1" s="2" t="s">
        <v>47</v>
      </c>
      <c r="D1" s="2" t="s">
        <v>48</v>
      </c>
      <c r="E1" s="2" t="s">
        <v>49</v>
      </c>
      <c r="F1" s="2" t="s">
        <v>50</v>
      </c>
      <c r="G1" s="2" t="s">
        <v>652</v>
      </c>
      <c r="H1" s="2" t="s">
        <v>51</v>
      </c>
      <c r="I1" s="2" t="s">
        <v>52</v>
      </c>
      <c r="J1" s="2" t="s">
        <v>53</v>
      </c>
      <c r="K1" s="2" t="s">
        <v>54</v>
      </c>
      <c r="L1" s="2" t="s">
        <v>55</v>
      </c>
      <c r="M1" s="2" t="s">
        <v>56</v>
      </c>
    </row>
    <row r="2" spans="1:13">
      <c r="A2" s="2">
        <v>1</v>
      </c>
      <c r="B2" s="2" t="s">
        <v>57</v>
      </c>
      <c r="C2" s="2" t="s">
        <v>58</v>
      </c>
      <c r="D2" s="2" t="s">
        <v>59</v>
      </c>
      <c r="E2" s="2" t="s">
        <v>60</v>
      </c>
      <c r="F2" s="2" t="s">
        <v>60</v>
      </c>
      <c r="G2" s="2" t="s">
        <v>653</v>
      </c>
      <c r="H2" s="2">
        <v>2700</v>
      </c>
      <c r="I2" s="2" t="s">
        <v>61</v>
      </c>
      <c r="J2" s="2">
        <v>2022</v>
      </c>
      <c r="K2" s="2" t="s">
        <v>62</v>
      </c>
      <c r="L2" s="2" t="s">
        <v>63</v>
      </c>
      <c r="M2" s="2" t="s">
        <v>64</v>
      </c>
    </row>
    <row r="3" spans="1:13">
      <c r="A3" s="2">
        <v>2</v>
      </c>
      <c r="B3" s="2" t="s">
        <v>65</v>
      </c>
      <c r="C3" s="2" t="s">
        <v>58</v>
      </c>
      <c r="D3" s="2" t="s">
        <v>59</v>
      </c>
      <c r="E3" s="2" t="s">
        <v>60</v>
      </c>
      <c r="F3" s="2" t="s">
        <v>60</v>
      </c>
      <c r="G3" s="2" t="s">
        <v>653</v>
      </c>
      <c r="H3" s="2">
        <v>1245</v>
      </c>
      <c r="I3" s="2" t="s">
        <v>61</v>
      </c>
      <c r="J3" s="2">
        <v>2022</v>
      </c>
      <c r="K3" s="2" t="s">
        <v>62</v>
      </c>
      <c r="L3" s="2" t="s">
        <v>66</v>
      </c>
      <c r="M3" s="2" t="s">
        <v>67</v>
      </c>
    </row>
    <row r="4" spans="1:13">
      <c r="A4" s="2">
        <v>3</v>
      </c>
      <c r="B4" s="2" t="s">
        <v>68</v>
      </c>
      <c r="C4" s="2" t="s">
        <v>58</v>
      </c>
      <c r="D4" s="2" t="s">
        <v>59</v>
      </c>
      <c r="E4" s="2" t="s">
        <v>60</v>
      </c>
      <c r="F4" s="2" t="s">
        <v>60</v>
      </c>
      <c r="G4" s="2" t="s">
        <v>653</v>
      </c>
      <c r="H4" s="2">
        <v>250</v>
      </c>
      <c r="I4" s="2" t="s">
        <v>61</v>
      </c>
      <c r="J4" s="2">
        <v>2022</v>
      </c>
      <c r="K4" s="2" t="s">
        <v>62</v>
      </c>
      <c r="L4" s="2" t="s">
        <v>63</v>
      </c>
      <c r="M4" s="2" t="s">
        <v>69</v>
      </c>
    </row>
    <row r="5" spans="1:13">
      <c r="A5" s="2">
        <v>4</v>
      </c>
      <c r="B5" s="2" t="s">
        <v>70</v>
      </c>
      <c r="C5" s="2" t="s">
        <v>58</v>
      </c>
      <c r="D5" s="2" t="s">
        <v>59</v>
      </c>
      <c r="E5" s="2" t="s">
        <v>60</v>
      </c>
      <c r="F5" s="2" t="s">
        <v>60</v>
      </c>
      <c r="G5" s="2" t="s">
        <v>653</v>
      </c>
      <c r="H5" s="2">
        <v>100</v>
      </c>
      <c r="I5" s="2" t="s">
        <v>61</v>
      </c>
      <c r="J5" s="2">
        <v>2022</v>
      </c>
      <c r="K5" s="2" t="s">
        <v>62</v>
      </c>
      <c r="L5" s="2" t="s">
        <v>71</v>
      </c>
      <c r="M5" s="2" t="s">
        <v>72</v>
      </c>
    </row>
    <row r="6" spans="1:13">
      <c r="A6" s="2">
        <v>5</v>
      </c>
      <c r="B6" s="2" t="s">
        <v>73</v>
      </c>
      <c r="C6" s="2" t="s">
        <v>74</v>
      </c>
      <c r="D6" s="2" t="s">
        <v>75</v>
      </c>
      <c r="E6" s="2" t="s">
        <v>60</v>
      </c>
      <c r="F6" s="2" t="s">
        <v>60</v>
      </c>
      <c r="G6" s="2" t="s">
        <v>75</v>
      </c>
      <c r="H6" s="2">
        <v>100000</v>
      </c>
      <c r="I6" s="2" t="s">
        <v>61</v>
      </c>
      <c r="J6" s="2">
        <v>2022</v>
      </c>
      <c r="K6" s="2" t="s">
        <v>62</v>
      </c>
      <c r="L6" s="2" t="s">
        <v>76</v>
      </c>
      <c r="M6" s="2" t="s">
        <v>77</v>
      </c>
    </row>
    <row r="7" spans="1:13">
      <c r="A7" s="2">
        <v>6</v>
      </c>
      <c r="B7" s="2" t="s">
        <v>78</v>
      </c>
      <c r="C7" s="2" t="s">
        <v>74</v>
      </c>
      <c r="D7" s="2" t="s">
        <v>75</v>
      </c>
      <c r="E7" s="2" t="s">
        <v>60</v>
      </c>
      <c r="F7" s="2" t="s">
        <v>60</v>
      </c>
      <c r="G7" s="2" t="s">
        <v>75</v>
      </c>
      <c r="H7" s="2">
        <f>45000*2.35</f>
        <v>105750</v>
      </c>
      <c r="I7" s="2" t="s">
        <v>61</v>
      </c>
      <c r="J7" s="2">
        <v>2022</v>
      </c>
      <c r="K7" s="2" t="s">
        <v>62</v>
      </c>
      <c r="L7" s="2" t="s">
        <v>79</v>
      </c>
      <c r="M7" s="2" t="s">
        <v>80</v>
      </c>
    </row>
    <row r="8" spans="1:13">
      <c r="A8" s="2">
        <v>7</v>
      </c>
      <c r="B8" s="2" t="s">
        <v>81</v>
      </c>
      <c r="C8" s="2" t="s">
        <v>74</v>
      </c>
      <c r="D8" s="2" t="s">
        <v>82</v>
      </c>
      <c r="E8" s="2" t="s">
        <v>83</v>
      </c>
      <c r="F8" s="2" t="s">
        <v>60</v>
      </c>
      <c r="G8" s="2" t="s">
        <v>654</v>
      </c>
      <c r="H8" s="2">
        <v>50000</v>
      </c>
      <c r="I8" s="2" t="s">
        <v>61</v>
      </c>
      <c r="J8" s="2">
        <v>2022</v>
      </c>
      <c r="K8" s="2" t="s">
        <v>62</v>
      </c>
      <c r="L8" s="2" t="s">
        <v>84</v>
      </c>
      <c r="M8" s="2" t="s">
        <v>85</v>
      </c>
    </row>
    <row r="9" spans="1:13">
      <c r="A9" s="2">
        <v>8</v>
      </c>
      <c r="B9" s="2" t="s">
        <v>86</v>
      </c>
      <c r="C9" s="2" t="s">
        <v>74</v>
      </c>
      <c r="D9" s="2" t="s">
        <v>82</v>
      </c>
      <c r="E9" s="2" t="s">
        <v>83</v>
      </c>
      <c r="F9" s="2" t="s">
        <v>60</v>
      </c>
      <c r="G9" s="2" t="s">
        <v>654</v>
      </c>
      <c r="H9" s="2">
        <v>80000</v>
      </c>
      <c r="I9" s="2" t="s">
        <v>61</v>
      </c>
      <c r="J9" s="2">
        <v>2022</v>
      </c>
      <c r="K9" s="2" t="s">
        <v>62</v>
      </c>
      <c r="L9" s="2" t="s">
        <v>87</v>
      </c>
      <c r="M9" s="2" t="s">
        <v>88</v>
      </c>
    </row>
    <row r="10" spans="1:13">
      <c r="A10" s="2">
        <v>9</v>
      </c>
      <c r="B10" s="2" t="s">
        <v>89</v>
      </c>
      <c r="C10" s="2" t="s">
        <v>74</v>
      </c>
      <c r="D10" s="2" t="s">
        <v>82</v>
      </c>
      <c r="E10" s="2" t="s">
        <v>83</v>
      </c>
      <c r="F10" s="2" t="s">
        <v>60</v>
      </c>
      <c r="G10" s="2" t="s">
        <v>654</v>
      </c>
      <c r="H10" s="2">
        <v>1000000</v>
      </c>
      <c r="I10" s="2" t="s">
        <v>61</v>
      </c>
      <c r="J10" s="2">
        <v>2022</v>
      </c>
      <c r="K10" s="2" t="s">
        <v>62</v>
      </c>
      <c r="L10" s="2" t="s">
        <v>90</v>
      </c>
      <c r="M10" s="2" t="s">
        <v>91</v>
      </c>
    </row>
    <row r="11" spans="1:13">
      <c r="A11" s="2">
        <v>10</v>
      </c>
      <c r="B11" s="2" t="s">
        <v>92</v>
      </c>
      <c r="C11" s="2" t="s">
        <v>74</v>
      </c>
      <c r="D11" s="2" t="s">
        <v>82</v>
      </c>
      <c r="E11" s="2" t="s">
        <v>83</v>
      </c>
      <c r="F11" s="2" t="s">
        <v>60</v>
      </c>
      <c r="G11" s="2" t="s">
        <v>654</v>
      </c>
      <c r="H11" s="2">
        <v>7300</v>
      </c>
      <c r="I11" s="2" t="s">
        <v>61</v>
      </c>
      <c r="J11" s="2">
        <v>2022</v>
      </c>
      <c r="K11" s="2" t="s">
        <v>62</v>
      </c>
      <c r="L11" s="2" t="s">
        <v>93</v>
      </c>
      <c r="M11" s="2" t="s">
        <v>94</v>
      </c>
    </row>
    <row r="12" spans="1:13">
      <c r="A12" s="2">
        <v>11</v>
      </c>
      <c r="B12" s="2" t="s">
        <v>95</v>
      </c>
      <c r="C12" s="2" t="s">
        <v>74</v>
      </c>
      <c r="D12" s="2" t="s">
        <v>82</v>
      </c>
      <c r="E12" s="2" t="s">
        <v>83</v>
      </c>
      <c r="F12" s="2" t="s">
        <v>60</v>
      </c>
      <c r="G12" s="2" t="s">
        <v>654</v>
      </c>
      <c r="H12" s="2">
        <v>230000</v>
      </c>
      <c r="I12" s="2" t="s">
        <v>61</v>
      </c>
      <c r="J12" s="2">
        <v>2022</v>
      </c>
      <c r="K12" s="2" t="s">
        <v>62</v>
      </c>
      <c r="L12" s="2" t="s">
        <v>96</v>
      </c>
      <c r="M12" s="2" t="s">
        <v>88</v>
      </c>
    </row>
    <row r="13" spans="1:13">
      <c r="A13" s="2">
        <v>12</v>
      </c>
      <c r="B13" s="2" t="s">
        <v>97</v>
      </c>
      <c r="C13" s="2" t="s">
        <v>74</v>
      </c>
      <c r="D13" s="2" t="s">
        <v>82</v>
      </c>
      <c r="E13" s="2" t="s">
        <v>83</v>
      </c>
      <c r="F13" s="2" t="s">
        <v>60</v>
      </c>
      <c r="G13" s="2" t="s">
        <v>654</v>
      </c>
      <c r="H13" s="2">
        <v>350000</v>
      </c>
      <c r="I13" s="2" t="s">
        <v>61</v>
      </c>
      <c r="J13" s="2">
        <v>2022</v>
      </c>
      <c r="K13" s="2" t="s">
        <v>62</v>
      </c>
      <c r="L13" s="2" t="s">
        <v>98</v>
      </c>
      <c r="M13" s="2" t="s">
        <v>88</v>
      </c>
    </row>
    <row r="14" spans="1:13">
      <c r="A14" s="2">
        <v>13</v>
      </c>
      <c r="B14" s="2" t="s">
        <v>99</v>
      </c>
      <c r="C14" s="2" t="s">
        <v>74</v>
      </c>
      <c r="D14" s="2" t="s">
        <v>82</v>
      </c>
      <c r="E14" s="2" t="s">
        <v>83</v>
      </c>
      <c r="F14" s="2" t="s">
        <v>60</v>
      </c>
      <c r="G14" s="2" t="s">
        <v>654</v>
      </c>
      <c r="H14" s="2">
        <v>100000</v>
      </c>
      <c r="I14" s="2" t="s">
        <v>61</v>
      </c>
      <c r="J14" s="2">
        <v>2022</v>
      </c>
      <c r="K14" s="2" t="s">
        <v>62</v>
      </c>
      <c r="L14" s="2" t="s">
        <v>100</v>
      </c>
      <c r="M14" s="2" t="s">
        <v>101</v>
      </c>
    </row>
    <row r="15" spans="1:13">
      <c r="A15" s="2">
        <v>14</v>
      </c>
      <c r="B15" s="2" t="s">
        <v>102</v>
      </c>
      <c r="C15" s="2" t="s">
        <v>74</v>
      </c>
      <c r="D15" s="2" t="s">
        <v>103</v>
      </c>
      <c r="E15" s="2" t="s">
        <v>83</v>
      </c>
      <c r="F15" s="2" t="s">
        <v>60</v>
      </c>
      <c r="G15" s="2" t="s">
        <v>654</v>
      </c>
      <c r="H15" s="2">
        <v>2000</v>
      </c>
      <c r="I15" s="2" t="s">
        <v>61</v>
      </c>
      <c r="J15" s="2">
        <v>2022</v>
      </c>
      <c r="K15" s="2" t="s">
        <v>62</v>
      </c>
      <c r="L15" s="2" t="s">
        <v>104</v>
      </c>
      <c r="M15" s="2" t="s">
        <v>105</v>
      </c>
    </row>
    <row r="16" spans="1:13">
      <c r="A16" s="2">
        <v>15</v>
      </c>
      <c r="B16" s="2" t="s">
        <v>106</v>
      </c>
      <c r="C16" s="2" t="s">
        <v>82</v>
      </c>
      <c r="D16" s="2" t="s">
        <v>83</v>
      </c>
      <c r="E16" s="2" t="s">
        <v>60</v>
      </c>
      <c r="F16" s="2" t="s">
        <v>60</v>
      </c>
      <c r="G16" s="2" t="s">
        <v>655</v>
      </c>
      <c r="H16" s="2">
        <f>500*8</f>
        <v>4000</v>
      </c>
      <c r="I16" s="2" t="s">
        <v>61</v>
      </c>
      <c r="J16" s="2">
        <v>2022</v>
      </c>
      <c r="K16" s="2" t="s">
        <v>62</v>
      </c>
      <c r="L16" s="2" t="s">
        <v>107</v>
      </c>
      <c r="M16" s="2" t="s">
        <v>108</v>
      </c>
    </row>
    <row r="17" spans="1:13" ht="15.75" customHeight="1">
      <c r="A17" s="2">
        <v>16</v>
      </c>
      <c r="B17" s="2" t="s">
        <v>109</v>
      </c>
      <c r="C17" s="2" t="s">
        <v>82</v>
      </c>
      <c r="D17" s="2" t="s">
        <v>83</v>
      </c>
      <c r="E17" s="2" t="s">
        <v>60</v>
      </c>
      <c r="F17" s="2" t="s">
        <v>60</v>
      </c>
      <c r="G17" s="2" t="s">
        <v>655</v>
      </c>
      <c r="H17" s="2">
        <v>365</v>
      </c>
      <c r="I17" s="2" t="s">
        <v>61</v>
      </c>
      <c r="J17" s="3">
        <v>2022</v>
      </c>
      <c r="K17" s="2" t="s">
        <v>62</v>
      </c>
      <c r="L17" s="2" t="s">
        <v>109</v>
      </c>
      <c r="M17" s="2" t="s">
        <v>88</v>
      </c>
    </row>
    <row r="18" spans="1:13" ht="15.75" customHeight="1">
      <c r="A18" s="2">
        <v>17</v>
      </c>
      <c r="B18" s="2" t="s">
        <v>110</v>
      </c>
      <c r="C18" s="2" t="s">
        <v>82</v>
      </c>
      <c r="D18" s="2" t="s">
        <v>83</v>
      </c>
      <c r="E18" s="2" t="s">
        <v>60</v>
      </c>
      <c r="F18" s="2" t="s">
        <v>60</v>
      </c>
      <c r="G18" s="2" t="s">
        <v>655</v>
      </c>
      <c r="H18" s="2">
        <v>100</v>
      </c>
      <c r="I18" s="2" t="s">
        <v>61</v>
      </c>
      <c r="J18" s="3">
        <v>2022</v>
      </c>
      <c r="K18" s="2" t="s">
        <v>62</v>
      </c>
      <c r="L18" s="2" t="s">
        <v>111</v>
      </c>
      <c r="M18" s="2" t="s">
        <v>112</v>
      </c>
    </row>
    <row r="19" spans="1:13" ht="15.75" customHeight="1">
      <c r="A19" s="2">
        <v>18</v>
      </c>
      <c r="B19" s="2" t="s">
        <v>113</v>
      </c>
      <c r="C19" s="2" t="s">
        <v>82</v>
      </c>
      <c r="D19" s="2" t="s">
        <v>83</v>
      </c>
      <c r="E19" s="2" t="s">
        <v>60</v>
      </c>
      <c r="F19" s="2" t="s">
        <v>60</v>
      </c>
      <c r="G19" s="2" t="s">
        <v>655</v>
      </c>
      <c r="H19" s="2">
        <v>1000</v>
      </c>
      <c r="I19" s="2" t="s">
        <v>61</v>
      </c>
      <c r="J19" s="3">
        <v>2022</v>
      </c>
      <c r="K19" s="2" t="s">
        <v>62</v>
      </c>
      <c r="L19" s="2" t="s">
        <v>113</v>
      </c>
      <c r="M19" s="2" t="s">
        <v>88</v>
      </c>
    </row>
    <row r="20" spans="1:13">
      <c r="A20" s="2">
        <v>19</v>
      </c>
      <c r="B20" s="2" t="s">
        <v>114</v>
      </c>
      <c r="C20" s="2" t="s">
        <v>82</v>
      </c>
      <c r="D20" s="2" t="s">
        <v>83</v>
      </c>
      <c r="E20" s="2" t="s">
        <v>60</v>
      </c>
      <c r="F20" s="2" t="s">
        <v>60</v>
      </c>
      <c r="G20" s="2" t="s">
        <v>655</v>
      </c>
      <c r="H20" s="2">
        <v>1000</v>
      </c>
      <c r="I20" s="2" t="s">
        <v>61</v>
      </c>
      <c r="J20" s="2">
        <v>2022</v>
      </c>
      <c r="K20" s="2" t="s">
        <v>62</v>
      </c>
      <c r="L20" s="2" t="s">
        <v>114</v>
      </c>
      <c r="M20" s="2" t="s">
        <v>115</v>
      </c>
    </row>
    <row r="21" spans="1:13" ht="15.75" customHeight="1">
      <c r="A21" s="2">
        <v>20</v>
      </c>
      <c r="B21" s="2" t="s">
        <v>116</v>
      </c>
      <c r="C21" s="2" t="s">
        <v>82</v>
      </c>
      <c r="D21" s="2" t="s">
        <v>117</v>
      </c>
      <c r="E21" s="2" t="s">
        <v>60</v>
      </c>
      <c r="F21" s="2" t="s">
        <v>60</v>
      </c>
      <c r="G21" s="2" t="s">
        <v>653</v>
      </c>
      <c r="H21" s="2">
        <v>99</v>
      </c>
      <c r="I21" s="2" t="s">
        <v>61</v>
      </c>
      <c r="J21" s="3">
        <v>2022</v>
      </c>
      <c r="K21" s="3" t="s">
        <v>62</v>
      </c>
      <c r="L21" s="2" t="s">
        <v>116</v>
      </c>
      <c r="M21" s="2" t="s">
        <v>88</v>
      </c>
    </row>
    <row r="22" spans="1:13" ht="15.75" customHeight="1">
      <c r="A22" s="2">
        <v>21</v>
      </c>
      <c r="B22" s="2" t="s">
        <v>118</v>
      </c>
      <c r="C22" s="2" t="s">
        <v>119</v>
      </c>
      <c r="D22" s="2" t="s">
        <v>120</v>
      </c>
      <c r="E22" s="2" t="s">
        <v>60</v>
      </c>
      <c r="F22" s="2" t="s">
        <v>60</v>
      </c>
      <c r="G22" s="2" t="s">
        <v>653</v>
      </c>
      <c r="H22" s="2">
        <v>365</v>
      </c>
      <c r="I22" s="3" t="s">
        <v>61</v>
      </c>
      <c r="J22" s="3">
        <v>2022</v>
      </c>
      <c r="K22" s="3" t="s">
        <v>62</v>
      </c>
      <c r="L22" s="2" t="s">
        <v>121</v>
      </c>
      <c r="M22" s="2" t="s">
        <v>122</v>
      </c>
    </row>
    <row r="23" spans="1:13" ht="15.75" customHeight="1">
      <c r="A23" s="2">
        <v>22</v>
      </c>
      <c r="B23" s="2" t="s">
        <v>123</v>
      </c>
      <c r="C23" s="2" t="s">
        <v>117</v>
      </c>
      <c r="D23" s="2" t="s">
        <v>60</v>
      </c>
      <c r="E23" s="2" t="s">
        <v>60</v>
      </c>
      <c r="F23" s="2" t="s">
        <v>60</v>
      </c>
      <c r="G23" s="2" t="s">
        <v>653</v>
      </c>
      <c r="H23" s="2">
        <v>200</v>
      </c>
      <c r="I23" s="2" t="s">
        <v>61</v>
      </c>
      <c r="J23" s="3">
        <v>2022</v>
      </c>
      <c r="K23" s="3" t="s">
        <v>62</v>
      </c>
      <c r="L23" s="2" t="s">
        <v>124</v>
      </c>
      <c r="M23" s="2" t="s">
        <v>125</v>
      </c>
    </row>
    <row r="24" spans="1:13" ht="15.75" customHeight="1">
      <c r="A24" s="2">
        <v>23</v>
      </c>
      <c r="B24" s="2" t="s">
        <v>126</v>
      </c>
      <c r="C24" s="2" t="s">
        <v>117</v>
      </c>
      <c r="D24" s="2" t="s">
        <v>60</v>
      </c>
      <c r="E24" s="2" t="s">
        <v>60</v>
      </c>
      <c r="F24" s="2" t="s">
        <v>60</v>
      </c>
      <c r="G24" s="2" t="s">
        <v>653</v>
      </c>
      <c r="H24" s="2">
        <v>378</v>
      </c>
      <c r="I24" s="2" t="s">
        <v>61</v>
      </c>
      <c r="J24" s="3">
        <v>2022</v>
      </c>
      <c r="K24" s="3" t="s">
        <v>62</v>
      </c>
      <c r="L24" s="2" t="s">
        <v>127</v>
      </c>
      <c r="M24" s="2" t="s">
        <v>128</v>
      </c>
    </row>
    <row r="25" spans="1:13" ht="15.75" customHeight="1">
      <c r="A25" s="2">
        <v>24</v>
      </c>
      <c r="B25" s="2" t="s">
        <v>129</v>
      </c>
      <c r="C25" s="2" t="s">
        <v>117</v>
      </c>
      <c r="D25" s="2" t="s">
        <v>60</v>
      </c>
      <c r="E25" s="2" t="s">
        <v>60</v>
      </c>
      <c r="F25" s="2" t="s">
        <v>60</v>
      </c>
      <c r="G25" s="2" t="s">
        <v>653</v>
      </c>
      <c r="H25" s="2">
        <v>300</v>
      </c>
      <c r="I25" s="2" t="s">
        <v>61</v>
      </c>
      <c r="J25" s="3">
        <v>2022</v>
      </c>
      <c r="K25" s="2" t="s">
        <v>62</v>
      </c>
      <c r="L25" s="2" t="s">
        <v>130</v>
      </c>
      <c r="M25" s="2" t="s">
        <v>72</v>
      </c>
    </row>
    <row r="26" spans="1:13">
      <c r="A26" s="2">
        <v>25</v>
      </c>
      <c r="B26" s="2" t="s">
        <v>131</v>
      </c>
      <c r="C26" s="2" t="s">
        <v>117</v>
      </c>
      <c r="D26" s="2" t="s">
        <v>60</v>
      </c>
      <c r="E26" s="2" t="s">
        <v>60</v>
      </c>
      <c r="F26" s="2" t="s">
        <v>60</v>
      </c>
      <c r="G26" s="2" t="s">
        <v>653</v>
      </c>
      <c r="H26" s="2">
        <v>500</v>
      </c>
      <c r="I26" s="2" t="s">
        <v>61</v>
      </c>
      <c r="J26" s="2">
        <v>2022</v>
      </c>
      <c r="K26" s="2" t="s">
        <v>62</v>
      </c>
      <c r="L26" s="2" t="s">
        <v>132</v>
      </c>
      <c r="M26" s="2" t="s">
        <v>133</v>
      </c>
    </row>
    <row r="27" spans="1:13" ht="15.75" customHeight="1">
      <c r="A27" s="2">
        <v>26</v>
      </c>
      <c r="B27" s="2" t="s">
        <v>134</v>
      </c>
      <c r="C27" s="2" t="s">
        <v>117</v>
      </c>
      <c r="D27" s="2" t="s">
        <v>60</v>
      </c>
      <c r="E27" s="2" t="s">
        <v>60</v>
      </c>
      <c r="F27" s="2" t="s">
        <v>60</v>
      </c>
      <c r="G27" s="2" t="s">
        <v>653</v>
      </c>
      <c r="H27" s="2">
        <v>2000</v>
      </c>
      <c r="I27" s="2" t="s">
        <v>61</v>
      </c>
      <c r="J27" s="3">
        <v>2022</v>
      </c>
      <c r="K27" s="3" t="s">
        <v>62</v>
      </c>
      <c r="L27" s="2" t="s">
        <v>135</v>
      </c>
      <c r="M27" s="2" t="s">
        <v>136</v>
      </c>
    </row>
    <row r="28" spans="1:13" ht="15.75" customHeight="1">
      <c r="A28" s="2">
        <v>27</v>
      </c>
      <c r="B28" s="2" t="s">
        <v>137</v>
      </c>
      <c r="C28" s="2" t="s">
        <v>117</v>
      </c>
      <c r="D28" s="2" t="s">
        <v>60</v>
      </c>
      <c r="E28" s="2" t="s">
        <v>60</v>
      </c>
      <c r="F28" s="2" t="s">
        <v>60</v>
      </c>
      <c r="G28" s="2" t="s">
        <v>653</v>
      </c>
      <c r="H28" s="2">
        <v>1000</v>
      </c>
      <c r="I28" s="2" t="s">
        <v>61</v>
      </c>
      <c r="J28" s="2">
        <v>2022</v>
      </c>
      <c r="K28" s="3" t="s">
        <v>62</v>
      </c>
      <c r="L28" s="2" t="s">
        <v>137</v>
      </c>
      <c r="M28" s="2" t="s">
        <v>115</v>
      </c>
    </row>
    <row r="29" spans="1:13" ht="15.75" customHeight="1">
      <c r="A29" s="2">
        <v>28</v>
      </c>
      <c r="B29" s="2" t="s">
        <v>138</v>
      </c>
      <c r="C29" s="2" t="s">
        <v>74</v>
      </c>
      <c r="D29" s="2" t="s">
        <v>82</v>
      </c>
      <c r="E29" s="2" t="s">
        <v>139</v>
      </c>
      <c r="F29" s="2" t="s">
        <v>60</v>
      </c>
      <c r="G29" s="2" t="s">
        <v>653</v>
      </c>
      <c r="H29" s="2">
        <v>100</v>
      </c>
      <c r="I29" s="2" t="s">
        <v>61</v>
      </c>
      <c r="J29" s="3">
        <v>2022</v>
      </c>
      <c r="K29" s="3" t="s">
        <v>62</v>
      </c>
      <c r="L29" s="2" t="s">
        <v>138</v>
      </c>
      <c r="M29" s="2" t="s">
        <v>140</v>
      </c>
    </row>
    <row r="30" spans="1:13" ht="15.75" customHeight="1">
      <c r="A30" s="2">
        <v>29</v>
      </c>
      <c r="B30" s="2" t="s">
        <v>141</v>
      </c>
      <c r="C30" s="2" t="s">
        <v>117</v>
      </c>
      <c r="D30" s="2" t="s">
        <v>60</v>
      </c>
      <c r="E30" s="2" t="s">
        <v>60</v>
      </c>
      <c r="F30" s="2" t="s">
        <v>60</v>
      </c>
      <c r="G30" s="2" t="s">
        <v>653</v>
      </c>
      <c r="H30" s="2">
        <v>500</v>
      </c>
      <c r="I30" s="2" t="s">
        <v>61</v>
      </c>
      <c r="J30" s="2">
        <v>2022</v>
      </c>
      <c r="K30" s="3" t="s">
        <v>62</v>
      </c>
      <c r="L30" s="2" t="s">
        <v>141</v>
      </c>
      <c r="M30" s="2" t="s">
        <v>142</v>
      </c>
    </row>
    <row r="31" spans="1:13" s="26" customFormat="1">
      <c r="A31" s="25">
        <v>30</v>
      </c>
      <c r="B31" s="25" t="s">
        <v>143</v>
      </c>
      <c r="C31" s="25" t="s">
        <v>58</v>
      </c>
      <c r="D31" s="25" t="s">
        <v>59</v>
      </c>
      <c r="E31" s="25" t="s">
        <v>60</v>
      </c>
      <c r="F31" s="25" t="s">
        <v>60</v>
      </c>
      <c r="G31" s="2" t="s">
        <v>653</v>
      </c>
      <c r="H31" s="25">
        <v>1000</v>
      </c>
      <c r="I31" s="25" t="s">
        <v>61</v>
      </c>
      <c r="J31" s="25">
        <v>2023</v>
      </c>
      <c r="K31" s="25" t="s">
        <v>62</v>
      </c>
      <c r="L31" s="25" t="s">
        <v>144</v>
      </c>
      <c r="M31" s="25" t="s">
        <v>145</v>
      </c>
    </row>
    <row r="32" spans="1:13">
      <c r="A32" s="2">
        <v>31</v>
      </c>
      <c r="B32" s="2" t="s">
        <v>73</v>
      </c>
      <c r="C32" s="2" t="s">
        <v>74</v>
      </c>
      <c r="D32" s="2" t="s">
        <v>75</v>
      </c>
      <c r="E32" s="2" t="s">
        <v>60</v>
      </c>
      <c r="F32" s="2" t="s">
        <v>60</v>
      </c>
      <c r="G32" s="2" t="s">
        <v>75</v>
      </c>
      <c r="H32" s="2">
        <v>180000</v>
      </c>
      <c r="I32" s="2" t="s">
        <v>61</v>
      </c>
      <c r="J32" s="2">
        <v>2023</v>
      </c>
      <c r="K32" s="2" t="s">
        <v>62</v>
      </c>
      <c r="L32" s="2" t="s">
        <v>76</v>
      </c>
      <c r="M32" s="2" t="s">
        <v>77</v>
      </c>
    </row>
    <row r="33" spans="1:13">
      <c r="A33" s="2">
        <v>32</v>
      </c>
      <c r="B33" s="2" t="s">
        <v>146</v>
      </c>
      <c r="C33" s="2" t="s">
        <v>74</v>
      </c>
      <c r="D33" s="2" t="s">
        <v>82</v>
      </c>
      <c r="E33" s="2" t="s">
        <v>83</v>
      </c>
      <c r="F33" s="2" t="s">
        <v>60</v>
      </c>
      <c r="G33" s="2" t="s">
        <v>654</v>
      </c>
      <c r="H33" s="1">
        <v>249233.33333333334</v>
      </c>
      <c r="I33" s="2" t="s">
        <v>61</v>
      </c>
      <c r="J33" s="2">
        <v>2023</v>
      </c>
      <c r="K33" s="2" t="s">
        <v>62</v>
      </c>
      <c r="L33" s="2" t="s">
        <v>100</v>
      </c>
      <c r="M33" s="2" t="s">
        <v>101</v>
      </c>
    </row>
    <row r="34" spans="1:13" ht="15.75" customHeight="1">
      <c r="A34" s="2">
        <v>33</v>
      </c>
      <c r="B34" s="2" t="s">
        <v>147</v>
      </c>
      <c r="C34" s="2" t="s">
        <v>82</v>
      </c>
      <c r="D34" s="2" t="s">
        <v>117</v>
      </c>
      <c r="E34" s="2" t="s">
        <v>139</v>
      </c>
      <c r="F34" s="2" t="s">
        <v>60</v>
      </c>
      <c r="G34" s="2" t="s">
        <v>655</v>
      </c>
      <c r="H34" s="2">
        <v>100</v>
      </c>
      <c r="I34" s="3" t="s">
        <v>61</v>
      </c>
      <c r="J34" s="3">
        <v>2023</v>
      </c>
      <c r="K34" s="3" t="s">
        <v>62</v>
      </c>
      <c r="L34" s="2" t="s">
        <v>148</v>
      </c>
      <c r="M34" s="2" t="s">
        <v>149</v>
      </c>
    </row>
    <row r="35" spans="1:13">
      <c r="A35" s="2">
        <v>34</v>
      </c>
      <c r="B35" s="2" t="s">
        <v>150</v>
      </c>
      <c r="C35" s="2" t="s">
        <v>119</v>
      </c>
      <c r="D35" s="2" t="s">
        <v>120</v>
      </c>
      <c r="E35" s="2" t="s">
        <v>60</v>
      </c>
      <c r="F35" s="2" t="s">
        <v>60</v>
      </c>
      <c r="G35" s="2" t="s">
        <v>653</v>
      </c>
      <c r="H35" s="2">
        <v>1000</v>
      </c>
      <c r="I35" s="2" t="s">
        <v>61</v>
      </c>
      <c r="J35" s="2">
        <v>2023</v>
      </c>
      <c r="K35" s="2" t="s">
        <v>62</v>
      </c>
      <c r="L35" s="2" t="s">
        <v>150</v>
      </c>
      <c r="M35" s="2" t="s">
        <v>72</v>
      </c>
    </row>
    <row r="36" spans="1:13">
      <c r="A36" s="2">
        <v>35</v>
      </c>
      <c r="B36" s="2" t="s">
        <v>151</v>
      </c>
      <c r="C36" s="2" t="s">
        <v>82</v>
      </c>
      <c r="D36" s="2" t="s">
        <v>83</v>
      </c>
      <c r="E36" s="2" t="s">
        <v>60</v>
      </c>
      <c r="F36" s="2" t="s">
        <v>60</v>
      </c>
      <c r="G36" s="2" t="s">
        <v>653</v>
      </c>
      <c r="H36" s="2">
        <v>1000</v>
      </c>
      <c r="I36" s="2" t="s">
        <v>61</v>
      </c>
      <c r="J36" s="2">
        <v>2023</v>
      </c>
      <c r="K36" s="2" t="s">
        <v>62</v>
      </c>
      <c r="L36" s="2" t="s">
        <v>151</v>
      </c>
      <c r="M36" s="2" t="s">
        <v>72</v>
      </c>
    </row>
    <row r="37" spans="1:13">
      <c r="A37" s="2">
        <v>36</v>
      </c>
      <c r="B37" s="2" t="s">
        <v>152</v>
      </c>
      <c r="C37" s="2" t="s">
        <v>82</v>
      </c>
      <c r="D37" s="2" t="s">
        <v>83</v>
      </c>
      <c r="E37" s="2" t="s">
        <v>60</v>
      </c>
      <c r="F37" s="2" t="s">
        <v>60</v>
      </c>
      <c r="G37" s="2" t="s">
        <v>653</v>
      </c>
      <c r="H37" s="2">
        <v>1000</v>
      </c>
      <c r="I37" s="2" t="s">
        <v>61</v>
      </c>
      <c r="J37" s="2">
        <v>2023</v>
      </c>
      <c r="K37" s="2" t="s">
        <v>62</v>
      </c>
      <c r="L37" s="2" t="s">
        <v>152</v>
      </c>
      <c r="M37" s="2" t="s">
        <v>153</v>
      </c>
    </row>
    <row r="38" spans="1:13" ht="15.75" customHeight="1">
      <c r="A38" s="2">
        <v>37</v>
      </c>
      <c r="B38" s="2" t="s">
        <v>124</v>
      </c>
      <c r="C38" s="2" t="s">
        <v>117</v>
      </c>
      <c r="D38" s="2" t="s">
        <v>60</v>
      </c>
      <c r="E38" s="2" t="s">
        <v>60</v>
      </c>
      <c r="F38" s="2" t="s">
        <v>60</v>
      </c>
      <c r="G38" s="2" t="s">
        <v>653</v>
      </c>
      <c r="H38" s="2">
        <v>300</v>
      </c>
      <c r="I38" s="2" t="s">
        <v>61</v>
      </c>
      <c r="J38" s="2">
        <v>2023</v>
      </c>
      <c r="K38" s="3" t="s">
        <v>62</v>
      </c>
      <c r="L38" s="2" t="s">
        <v>124</v>
      </c>
      <c r="M38" s="2" t="s">
        <v>154</v>
      </c>
    </row>
    <row r="39" spans="1:13" ht="15.75" customHeight="1">
      <c r="A39" s="2">
        <v>38</v>
      </c>
      <c r="B39" s="2" t="s">
        <v>155</v>
      </c>
      <c r="C39" s="2" t="s">
        <v>82</v>
      </c>
      <c r="D39" s="2" t="s">
        <v>83</v>
      </c>
      <c r="E39" s="2" t="s">
        <v>60</v>
      </c>
      <c r="F39" s="2" t="s">
        <v>60</v>
      </c>
      <c r="G39" s="2" t="s">
        <v>653</v>
      </c>
      <c r="H39" s="2">
        <v>100</v>
      </c>
      <c r="I39" s="2" t="s">
        <v>61</v>
      </c>
      <c r="J39" s="2">
        <v>2023</v>
      </c>
      <c r="K39" s="3" t="s">
        <v>62</v>
      </c>
      <c r="L39" s="2" t="s">
        <v>156</v>
      </c>
      <c r="M39" s="2" t="s">
        <v>157</v>
      </c>
    </row>
    <row r="40" spans="1:13" s="26" customFormat="1">
      <c r="A40" s="25">
        <v>39</v>
      </c>
      <c r="B40" s="25" t="s">
        <v>158</v>
      </c>
      <c r="C40" s="25" t="s">
        <v>58</v>
      </c>
      <c r="D40" s="25" t="s">
        <v>59</v>
      </c>
      <c r="E40" s="25" t="s">
        <v>60</v>
      </c>
      <c r="F40" s="25" t="s">
        <v>60</v>
      </c>
      <c r="G40" s="25"/>
      <c r="H40" s="25">
        <v>2000</v>
      </c>
      <c r="I40" s="25" t="s">
        <v>61</v>
      </c>
      <c r="J40" s="25">
        <v>2024</v>
      </c>
      <c r="K40" s="25" t="s">
        <v>62</v>
      </c>
      <c r="L40" s="25" t="s">
        <v>144</v>
      </c>
      <c r="M40" s="25" t="s">
        <v>145</v>
      </c>
    </row>
    <row r="41" spans="1:13">
      <c r="A41" s="2">
        <v>40</v>
      </c>
      <c r="B41" s="2" t="s">
        <v>159</v>
      </c>
      <c r="C41" s="2" t="s">
        <v>74</v>
      </c>
      <c r="D41" s="2" t="s">
        <v>82</v>
      </c>
      <c r="E41" s="2" t="s">
        <v>83</v>
      </c>
      <c r="F41" s="2" t="s">
        <v>60</v>
      </c>
      <c r="G41" s="2"/>
      <c r="H41" s="2">
        <v>458000</v>
      </c>
      <c r="I41" s="2" t="s">
        <v>61</v>
      </c>
      <c r="J41" s="2">
        <v>2024</v>
      </c>
      <c r="K41" s="2" t="s">
        <v>62</v>
      </c>
      <c r="L41" s="2" t="s">
        <v>100</v>
      </c>
      <c r="M41" s="2" t="s">
        <v>101</v>
      </c>
    </row>
    <row r="42" spans="1:13">
      <c r="A42" s="2">
        <v>41</v>
      </c>
      <c r="B42" s="2" t="s">
        <v>160</v>
      </c>
      <c r="C42" s="2" t="s">
        <v>74</v>
      </c>
      <c r="D42" s="2" t="s">
        <v>82</v>
      </c>
      <c r="E42" s="2" t="s">
        <v>83</v>
      </c>
      <c r="F42" s="2" t="s">
        <v>60</v>
      </c>
      <c r="G42" s="2"/>
      <c r="H42" s="2">
        <v>343000</v>
      </c>
      <c r="I42" s="2" t="s">
        <v>61</v>
      </c>
      <c r="J42" s="2">
        <v>2024</v>
      </c>
      <c r="K42" s="2" t="s">
        <v>62</v>
      </c>
      <c r="L42" s="2" t="s">
        <v>100</v>
      </c>
      <c r="M42" s="2" t="s">
        <v>101</v>
      </c>
    </row>
    <row r="43" spans="1:13">
      <c r="A43" s="2">
        <v>42</v>
      </c>
      <c r="B43" s="2" t="s">
        <v>161</v>
      </c>
      <c r="C43" s="2" t="s">
        <v>74</v>
      </c>
      <c r="D43" s="2" t="s">
        <v>82</v>
      </c>
      <c r="E43" s="2" t="s">
        <v>83</v>
      </c>
      <c r="F43" s="2" t="s">
        <v>60</v>
      </c>
      <c r="G43" s="2"/>
      <c r="H43" s="2">
        <v>157000</v>
      </c>
      <c r="I43" s="2" t="s">
        <v>61</v>
      </c>
      <c r="J43" s="2">
        <v>2024</v>
      </c>
      <c r="K43" s="2" t="s">
        <v>62</v>
      </c>
      <c r="L43" s="2" t="s">
        <v>100</v>
      </c>
      <c r="M43" s="2" t="s">
        <v>101</v>
      </c>
    </row>
    <row r="44" spans="1:13">
      <c r="A44" s="2">
        <v>43</v>
      </c>
      <c r="B44" s="2" t="s">
        <v>162</v>
      </c>
      <c r="C44" s="2" t="s">
        <v>74</v>
      </c>
      <c r="D44" s="2" t="s">
        <v>82</v>
      </c>
      <c r="E44" s="2" t="s">
        <v>83</v>
      </c>
      <c r="F44" s="2" t="s">
        <v>60</v>
      </c>
      <c r="G44" s="2"/>
      <c r="H44" s="2">
        <v>400000</v>
      </c>
      <c r="I44" s="2" t="s">
        <v>61</v>
      </c>
      <c r="J44" s="2">
        <v>2024</v>
      </c>
      <c r="K44" s="2" t="s">
        <v>62</v>
      </c>
      <c r="L44" s="2" t="s">
        <v>100</v>
      </c>
      <c r="M44" s="2" t="s">
        <v>101</v>
      </c>
    </row>
    <row r="45" spans="1:13">
      <c r="A45" s="2">
        <v>44</v>
      </c>
      <c r="B45" s="2" t="s">
        <v>163</v>
      </c>
      <c r="C45" s="2" t="s">
        <v>74</v>
      </c>
      <c r="D45" s="2" t="s">
        <v>82</v>
      </c>
      <c r="E45" s="2" t="s">
        <v>83</v>
      </c>
      <c r="F45" s="2" t="s">
        <v>60</v>
      </c>
      <c r="G45" s="2"/>
      <c r="H45" s="2">
        <v>257000</v>
      </c>
      <c r="I45" s="2" t="s">
        <v>61</v>
      </c>
      <c r="J45" s="2">
        <v>2024</v>
      </c>
      <c r="K45" s="2" t="s">
        <v>62</v>
      </c>
      <c r="L45" s="2" t="s">
        <v>100</v>
      </c>
      <c r="M45" s="2" t="s">
        <v>101</v>
      </c>
    </row>
    <row r="46" spans="1:13">
      <c r="A46" s="2">
        <v>45</v>
      </c>
      <c r="B46" s="2" t="s">
        <v>164</v>
      </c>
      <c r="C46" s="2" t="s">
        <v>74</v>
      </c>
      <c r="D46" s="2" t="s">
        <v>82</v>
      </c>
      <c r="E46" s="2" t="s">
        <v>83</v>
      </c>
      <c r="F46" s="2" t="s">
        <v>60</v>
      </c>
      <c r="G46" s="2"/>
      <c r="H46" s="2">
        <v>152000</v>
      </c>
      <c r="I46" s="2" t="s">
        <v>61</v>
      </c>
      <c r="J46" s="2">
        <v>2024</v>
      </c>
      <c r="K46" s="2" t="s">
        <v>62</v>
      </c>
      <c r="L46" s="2" t="s">
        <v>100</v>
      </c>
      <c r="M46" s="2" t="s">
        <v>101</v>
      </c>
    </row>
    <row r="47" spans="1:13">
      <c r="A47" s="2">
        <v>46</v>
      </c>
      <c r="B47" s="2" t="s">
        <v>165</v>
      </c>
      <c r="C47" s="2" t="s">
        <v>74</v>
      </c>
      <c r="D47" s="2" t="s">
        <v>82</v>
      </c>
      <c r="E47" s="2" t="s">
        <v>83</v>
      </c>
      <c r="F47" s="2" t="s">
        <v>60</v>
      </c>
      <c r="G47" s="2"/>
      <c r="H47" s="2">
        <v>229000</v>
      </c>
      <c r="I47" s="2" t="s">
        <v>61</v>
      </c>
      <c r="J47" s="2">
        <v>2024</v>
      </c>
      <c r="K47" s="2" t="s">
        <v>62</v>
      </c>
      <c r="L47" s="2" t="s">
        <v>100</v>
      </c>
      <c r="M47" s="2" t="s">
        <v>101</v>
      </c>
    </row>
    <row r="48" spans="1:13">
      <c r="A48" s="2">
        <v>47</v>
      </c>
      <c r="B48" s="2" t="s">
        <v>166</v>
      </c>
      <c r="C48" s="2" t="s">
        <v>74</v>
      </c>
      <c r="D48" s="2" t="s">
        <v>82</v>
      </c>
      <c r="E48" s="2" t="s">
        <v>83</v>
      </c>
      <c r="F48" s="2" t="s">
        <v>60</v>
      </c>
      <c r="G48" s="2"/>
      <c r="H48" s="2">
        <v>172000</v>
      </c>
      <c r="I48" s="2" t="s">
        <v>61</v>
      </c>
      <c r="J48" s="2">
        <v>2024</v>
      </c>
      <c r="K48" s="2" t="s">
        <v>62</v>
      </c>
      <c r="L48" s="2" t="s">
        <v>100</v>
      </c>
      <c r="M48" s="2" t="s">
        <v>101</v>
      </c>
    </row>
    <row r="49" spans="1:13">
      <c r="A49" s="2">
        <v>48</v>
      </c>
      <c r="B49" s="2" t="s">
        <v>167</v>
      </c>
      <c r="C49" s="2" t="s">
        <v>74</v>
      </c>
      <c r="D49" s="2" t="s">
        <v>82</v>
      </c>
      <c r="E49" s="2" t="s">
        <v>83</v>
      </c>
      <c r="F49" s="2" t="s">
        <v>60</v>
      </c>
      <c r="G49" s="2"/>
      <c r="H49" s="2">
        <v>315000</v>
      </c>
      <c r="I49" s="2" t="s">
        <v>61</v>
      </c>
      <c r="J49" s="2">
        <v>2024</v>
      </c>
      <c r="K49" s="2" t="s">
        <v>62</v>
      </c>
      <c r="L49" s="2" t="s">
        <v>100</v>
      </c>
      <c r="M49" s="2" t="s">
        <v>101</v>
      </c>
    </row>
    <row r="50" spans="1:13">
      <c r="A50" s="2">
        <v>49</v>
      </c>
      <c r="B50" s="2" t="s">
        <v>168</v>
      </c>
      <c r="C50" s="2" t="s">
        <v>74</v>
      </c>
      <c r="D50" s="2" t="s">
        <v>82</v>
      </c>
      <c r="E50" s="2" t="s">
        <v>83</v>
      </c>
      <c r="F50" s="2" t="s">
        <v>60</v>
      </c>
      <c r="G50" s="2"/>
      <c r="H50" s="2">
        <v>143000</v>
      </c>
      <c r="I50" s="2" t="s">
        <v>61</v>
      </c>
      <c r="J50" s="2">
        <v>2024</v>
      </c>
      <c r="K50" s="2" t="s">
        <v>62</v>
      </c>
      <c r="L50" s="2" t="s">
        <v>100</v>
      </c>
      <c r="M50" s="2" t="s">
        <v>101</v>
      </c>
    </row>
    <row r="51" spans="1:13">
      <c r="A51" s="2">
        <v>50</v>
      </c>
      <c r="B51" s="2" t="s">
        <v>169</v>
      </c>
      <c r="C51" s="2" t="s">
        <v>74</v>
      </c>
      <c r="D51" s="2" t="s">
        <v>82</v>
      </c>
      <c r="E51" s="2" t="s">
        <v>83</v>
      </c>
      <c r="F51" s="2" t="s">
        <v>60</v>
      </c>
      <c r="G51" s="2"/>
      <c r="H51" s="2">
        <v>157000</v>
      </c>
      <c r="I51" s="2" t="s">
        <v>61</v>
      </c>
      <c r="J51" s="2">
        <v>2024</v>
      </c>
      <c r="K51" s="2" t="s">
        <v>62</v>
      </c>
      <c r="L51" s="2" t="s">
        <v>100</v>
      </c>
      <c r="M51" s="2" t="s">
        <v>101</v>
      </c>
    </row>
    <row r="52" spans="1:13">
      <c r="A52" s="2">
        <v>51</v>
      </c>
      <c r="B52" s="2" t="s">
        <v>170</v>
      </c>
      <c r="C52" s="2" t="s">
        <v>74</v>
      </c>
      <c r="D52" s="2" t="s">
        <v>82</v>
      </c>
      <c r="E52" s="2" t="s">
        <v>83</v>
      </c>
      <c r="F52" s="2" t="s">
        <v>60</v>
      </c>
      <c r="G52" s="2"/>
      <c r="H52" s="2">
        <v>501000</v>
      </c>
      <c r="I52" s="2" t="s">
        <v>61</v>
      </c>
      <c r="J52" s="2">
        <v>2024</v>
      </c>
      <c r="K52" s="2" t="s">
        <v>62</v>
      </c>
      <c r="L52" s="2" t="s">
        <v>100</v>
      </c>
      <c r="M52" s="2" t="s">
        <v>101</v>
      </c>
    </row>
    <row r="53" spans="1:13">
      <c r="A53" s="2">
        <v>52</v>
      </c>
      <c r="B53" s="2" t="s">
        <v>171</v>
      </c>
      <c r="C53" s="2" t="s">
        <v>74</v>
      </c>
      <c r="D53" s="2" t="s">
        <v>82</v>
      </c>
      <c r="E53" s="2" t="s">
        <v>83</v>
      </c>
      <c r="F53" s="2" t="s">
        <v>60</v>
      </c>
      <c r="G53" s="2"/>
      <c r="H53" s="2">
        <v>332000</v>
      </c>
      <c r="I53" s="2" t="s">
        <v>61</v>
      </c>
      <c r="J53" s="2">
        <v>2024</v>
      </c>
      <c r="K53" s="2" t="s">
        <v>62</v>
      </c>
      <c r="L53" s="2" t="s">
        <v>100</v>
      </c>
      <c r="M53" s="2" t="s">
        <v>101</v>
      </c>
    </row>
    <row r="54" spans="1:13">
      <c r="A54" s="2">
        <v>53</v>
      </c>
      <c r="B54" s="2" t="s">
        <v>172</v>
      </c>
      <c r="C54" s="2" t="s">
        <v>74</v>
      </c>
      <c r="D54" s="2" t="s">
        <v>82</v>
      </c>
      <c r="E54" s="2" t="s">
        <v>83</v>
      </c>
      <c r="F54" s="2" t="s">
        <v>60</v>
      </c>
      <c r="G54" s="2"/>
      <c r="H54" s="2">
        <v>143000</v>
      </c>
      <c r="I54" s="2" t="s">
        <v>61</v>
      </c>
      <c r="J54" s="2">
        <v>2024</v>
      </c>
      <c r="K54" s="2" t="s">
        <v>62</v>
      </c>
      <c r="L54" s="2" t="s">
        <v>100</v>
      </c>
      <c r="M54" s="2" t="s">
        <v>101</v>
      </c>
    </row>
    <row r="55" spans="1:13">
      <c r="A55" s="2">
        <v>54</v>
      </c>
      <c r="B55" s="2" t="s">
        <v>173</v>
      </c>
      <c r="C55" s="2" t="s">
        <v>74</v>
      </c>
      <c r="D55" s="2" t="s">
        <v>82</v>
      </c>
      <c r="E55" s="2" t="s">
        <v>83</v>
      </c>
      <c r="F55" s="2" t="s">
        <v>60</v>
      </c>
      <c r="G55" s="2"/>
      <c r="H55" s="2">
        <v>343000</v>
      </c>
      <c r="I55" s="2" t="s">
        <v>61</v>
      </c>
      <c r="J55" s="2">
        <v>2024</v>
      </c>
      <c r="K55" s="2" t="s">
        <v>62</v>
      </c>
      <c r="L55" s="2" t="s">
        <v>100</v>
      </c>
      <c r="M55" s="2" t="s">
        <v>101</v>
      </c>
    </row>
    <row r="56" spans="1:13">
      <c r="A56" s="2">
        <v>55</v>
      </c>
      <c r="B56" s="2" t="s">
        <v>174</v>
      </c>
      <c r="C56" s="2" t="s">
        <v>74</v>
      </c>
      <c r="D56" s="2" t="s">
        <v>82</v>
      </c>
      <c r="E56" s="2" t="s">
        <v>83</v>
      </c>
      <c r="F56" s="2" t="s">
        <v>60</v>
      </c>
      <c r="G56" s="2"/>
      <c r="H56" s="2">
        <v>235000</v>
      </c>
      <c r="I56" s="2" t="s">
        <v>61</v>
      </c>
      <c r="J56" s="2">
        <v>2024</v>
      </c>
      <c r="K56" s="2" t="s">
        <v>62</v>
      </c>
      <c r="L56" s="2" t="s">
        <v>100</v>
      </c>
      <c r="M56" s="2" t="s">
        <v>101</v>
      </c>
    </row>
    <row r="57" spans="1:13">
      <c r="A57" s="2">
        <v>56</v>
      </c>
      <c r="B57" s="2" t="s">
        <v>175</v>
      </c>
      <c r="C57" s="2" t="s">
        <v>74</v>
      </c>
      <c r="D57" s="2" t="s">
        <v>82</v>
      </c>
      <c r="E57" s="2" t="s">
        <v>83</v>
      </c>
      <c r="F57" s="2" t="s">
        <v>60</v>
      </c>
      <c r="G57" s="2"/>
      <c r="H57" s="2">
        <v>186000</v>
      </c>
      <c r="I57" s="2" t="s">
        <v>61</v>
      </c>
      <c r="J57" s="2">
        <v>2024</v>
      </c>
      <c r="K57" s="2" t="s">
        <v>62</v>
      </c>
      <c r="L57" s="2" t="s">
        <v>100</v>
      </c>
      <c r="M57" s="2" t="s">
        <v>101</v>
      </c>
    </row>
    <row r="58" spans="1:13">
      <c r="A58" s="2">
        <v>57</v>
      </c>
      <c r="B58" s="2" t="s">
        <v>176</v>
      </c>
      <c r="C58" s="2" t="s">
        <v>74</v>
      </c>
      <c r="D58" s="2" t="s">
        <v>82</v>
      </c>
      <c r="E58" s="2" t="s">
        <v>83</v>
      </c>
      <c r="F58" s="2" t="s">
        <v>60</v>
      </c>
      <c r="G58" s="2"/>
      <c r="H58" s="2">
        <v>229000</v>
      </c>
      <c r="I58" s="2" t="s">
        <v>61</v>
      </c>
      <c r="J58" s="2">
        <v>2024</v>
      </c>
      <c r="K58" s="2" t="s">
        <v>62</v>
      </c>
      <c r="L58" s="2" t="s">
        <v>100</v>
      </c>
      <c r="M58" s="2" t="s">
        <v>101</v>
      </c>
    </row>
    <row r="59" spans="1:13">
      <c r="A59" s="2">
        <v>58</v>
      </c>
      <c r="B59" s="2" t="s">
        <v>177</v>
      </c>
      <c r="C59" s="2" t="s">
        <v>74</v>
      </c>
      <c r="D59" s="2" t="s">
        <v>82</v>
      </c>
      <c r="E59" s="2" t="s">
        <v>83</v>
      </c>
      <c r="F59" s="2" t="s">
        <v>60</v>
      </c>
      <c r="G59" s="2"/>
      <c r="H59" s="2">
        <v>172000</v>
      </c>
      <c r="I59" s="2" t="s">
        <v>61</v>
      </c>
      <c r="J59" s="2">
        <v>2024</v>
      </c>
      <c r="K59" s="2" t="s">
        <v>62</v>
      </c>
      <c r="L59" s="2" t="s">
        <v>100</v>
      </c>
      <c r="M59" s="2" t="s">
        <v>101</v>
      </c>
    </row>
    <row r="60" spans="1:13">
      <c r="A60" s="2">
        <v>59</v>
      </c>
      <c r="B60" s="2" t="s">
        <v>178</v>
      </c>
      <c r="C60" s="2" t="s">
        <v>74</v>
      </c>
      <c r="D60" s="2" t="s">
        <v>82</v>
      </c>
      <c r="E60" s="2" t="s">
        <v>83</v>
      </c>
      <c r="F60" s="2" t="s">
        <v>60</v>
      </c>
      <c r="G60" s="2"/>
      <c r="H60" s="2">
        <v>374000</v>
      </c>
      <c r="I60" s="2" t="s">
        <v>61</v>
      </c>
      <c r="J60" s="2">
        <v>2024</v>
      </c>
      <c r="K60" s="2" t="s">
        <v>62</v>
      </c>
      <c r="L60" s="2" t="s">
        <v>100</v>
      </c>
      <c r="M60" s="2" t="s">
        <v>101</v>
      </c>
    </row>
    <row r="61" spans="1:13">
      <c r="A61" s="2">
        <v>60</v>
      </c>
      <c r="B61" s="2" t="s">
        <v>179</v>
      </c>
      <c r="C61" s="2" t="s">
        <v>74</v>
      </c>
      <c r="D61" s="2" t="s">
        <v>82</v>
      </c>
      <c r="E61" s="2" t="s">
        <v>83</v>
      </c>
      <c r="F61" s="2" t="s">
        <v>60</v>
      </c>
      <c r="G61" s="2"/>
      <c r="H61" s="2">
        <v>257000</v>
      </c>
      <c r="I61" s="2" t="s">
        <v>61</v>
      </c>
      <c r="J61" s="2">
        <v>2024</v>
      </c>
      <c r="K61" s="2" t="s">
        <v>62</v>
      </c>
      <c r="L61" s="2" t="s">
        <v>100</v>
      </c>
      <c r="M61" s="2" t="s">
        <v>101</v>
      </c>
    </row>
    <row r="62" spans="1:13">
      <c r="A62" s="2">
        <v>61</v>
      </c>
      <c r="B62" s="2" t="s">
        <v>180</v>
      </c>
      <c r="C62" s="2" t="s">
        <v>74</v>
      </c>
      <c r="D62" s="2" t="s">
        <v>82</v>
      </c>
      <c r="E62" s="2" t="s">
        <v>83</v>
      </c>
      <c r="F62" s="2" t="s">
        <v>60</v>
      </c>
      <c r="G62" s="2"/>
      <c r="H62" s="2">
        <v>346000</v>
      </c>
      <c r="I62" s="2" t="s">
        <v>61</v>
      </c>
      <c r="J62" s="2">
        <v>2024</v>
      </c>
      <c r="K62" s="2" t="s">
        <v>62</v>
      </c>
      <c r="L62" s="2" t="s">
        <v>100</v>
      </c>
      <c r="M62" s="2" t="s">
        <v>101</v>
      </c>
    </row>
    <row r="63" spans="1:13">
      <c r="A63" s="2">
        <v>62</v>
      </c>
      <c r="B63" s="2" t="s">
        <v>181</v>
      </c>
      <c r="C63" s="2" t="s">
        <v>74</v>
      </c>
      <c r="D63" s="2" t="s">
        <v>82</v>
      </c>
      <c r="E63" s="2" t="s">
        <v>83</v>
      </c>
      <c r="F63" s="2" t="s">
        <v>60</v>
      </c>
      <c r="G63" s="2"/>
      <c r="H63" s="2">
        <v>109000</v>
      </c>
      <c r="I63" s="2" t="s">
        <v>61</v>
      </c>
      <c r="J63" s="2">
        <v>2024</v>
      </c>
      <c r="K63" s="2" t="s">
        <v>62</v>
      </c>
      <c r="L63" s="2" t="s">
        <v>100</v>
      </c>
      <c r="M63" s="2" t="s">
        <v>101</v>
      </c>
    </row>
    <row r="64" spans="1:13">
      <c r="A64" s="2">
        <v>63</v>
      </c>
      <c r="B64" s="2" t="s">
        <v>182</v>
      </c>
      <c r="C64" s="2" t="s">
        <v>74</v>
      </c>
      <c r="D64" s="2" t="s">
        <v>82</v>
      </c>
      <c r="E64" s="2" t="s">
        <v>83</v>
      </c>
      <c r="F64" s="2" t="s">
        <v>60</v>
      </c>
      <c r="G64" s="2"/>
      <c r="H64" s="2">
        <v>215000</v>
      </c>
      <c r="I64" s="2" t="s">
        <v>61</v>
      </c>
      <c r="J64" s="2">
        <v>2024</v>
      </c>
      <c r="K64" s="2" t="s">
        <v>62</v>
      </c>
      <c r="L64" s="2" t="s">
        <v>100</v>
      </c>
      <c r="M64" s="2" t="s">
        <v>101</v>
      </c>
    </row>
    <row r="65" spans="1:13">
      <c r="A65" s="2">
        <v>64</v>
      </c>
      <c r="B65" s="2" t="s">
        <v>183</v>
      </c>
      <c r="C65" s="2" t="s">
        <v>74</v>
      </c>
      <c r="D65" s="2" t="s">
        <v>82</v>
      </c>
      <c r="E65" s="2" t="s">
        <v>83</v>
      </c>
      <c r="F65" s="2" t="s">
        <v>60</v>
      </c>
      <c r="G65" s="2"/>
      <c r="H65" s="2">
        <v>343000</v>
      </c>
      <c r="I65" s="2" t="s">
        <v>61</v>
      </c>
      <c r="J65" s="2">
        <v>2024</v>
      </c>
      <c r="K65" s="2" t="s">
        <v>62</v>
      </c>
      <c r="L65" s="2" t="s">
        <v>100</v>
      </c>
      <c r="M65" s="2" t="s">
        <v>101</v>
      </c>
    </row>
    <row r="66" spans="1:13">
      <c r="A66" s="2">
        <v>65</v>
      </c>
      <c r="B66" s="2" t="s">
        <v>184</v>
      </c>
      <c r="C66" s="2" t="s">
        <v>74</v>
      </c>
      <c r="D66" s="2" t="s">
        <v>82</v>
      </c>
      <c r="E66" s="2" t="s">
        <v>83</v>
      </c>
      <c r="F66" s="2" t="s">
        <v>60</v>
      </c>
      <c r="G66" s="2"/>
      <c r="H66" s="2">
        <v>180000</v>
      </c>
      <c r="I66" s="2" t="s">
        <v>61</v>
      </c>
      <c r="J66" s="2">
        <v>2024</v>
      </c>
      <c r="K66" s="2" t="s">
        <v>62</v>
      </c>
      <c r="L66" s="2" t="s">
        <v>100</v>
      </c>
      <c r="M66" s="2" t="s">
        <v>101</v>
      </c>
    </row>
    <row r="67" spans="1:13">
      <c r="A67" s="2">
        <v>66</v>
      </c>
      <c r="B67" s="2" t="s">
        <v>185</v>
      </c>
      <c r="C67" s="2" t="s">
        <v>74</v>
      </c>
      <c r="D67" s="2" t="s">
        <v>82</v>
      </c>
      <c r="E67" s="2" t="s">
        <v>83</v>
      </c>
      <c r="F67" s="2" t="s">
        <v>60</v>
      </c>
      <c r="G67" s="2"/>
      <c r="H67" s="2">
        <v>186000</v>
      </c>
      <c r="I67" s="2" t="s">
        <v>61</v>
      </c>
      <c r="J67" s="2">
        <v>2024</v>
      </c>
      <c r="K67" s="2" t="s">
        <v>62</v>
      </c>
      <c r="L67" s="2" t="s">
        <v>100</v>
      </c>
      <c r="M67" s="2" t="s">
        <v>101</v>
      </c>
    </row>
    <row r="68" spans="1:13">
      <c r="A68" s="2">
        <v>67</v>
      </c>
      <c r="B68" s="2" t="s">
        <v>186</v>
      </c>
      <c r="C68" s="2" t="s">
        <v>74</v>
      </c>
      <c r="D68" s="2" t="s">
        <v>82</v>
      </c>
      <c r="E68" s="2" t="s">
        <v>83</v>
      </c>
      <c r="F68" s="2" t="s">
        <v>60</v>
      </c>
      <c r="G68" s="2"/>
      <c r="H68" s="2">
        <v>157000</v>
      </c>
      <c r="I68" s="2" t="s">
        <v>61</v>
      </c>
      <c r="J68" s="2">
        <v>2024</v>
      </c>
      <c r="K68" s="2" t="s">
        <v>62</v>
      </c>
      <c r="L68" s="2" t="s">
        <v>100</v>
      </c>
      <c r="M68" s="2" t="s">
        <v>101</v>
      </c>
    </row>
    <row r="69" spans="1:13">
      <c r="A69" s="2">
        <v>68</v>
      </c>
      <c r="B69" s="2" t="s">
        <v>187</v>
      </c>
      <c r="C69" s="2" t="s">
        <v>74</v>
      </c>
      <c r="D69" s="2" t="s">
        <v>82</v>
      </c>
      <c r="E69" s="2" t="s">
        <v>83</v>
      </c>
      <c r="F69" s="2" t="s">
        <v>60</v>
      </c>
      <c r="G69" s="2"/>
      <c r="H69" s="2">
        <v>572000</v>
      </c>
      <c r="I69" s="2" t="s">
        <v>61</v>
      </c>
      <c r="J69" s="2">
        <v>2024</v>
      </c>
      <c r="K69" s="2" t="s">
        <v>62</v>
      </c>
      <c r="L69" s="2" t="s">
        <v>100</v>
      </c>
      <c r="M69" s="2" t="s">
        <v>101</v>
      </c>
    </row>
    <row r="70" spans="1:13">
      <c r="A70" s="2">
        <v>69</v>
      </c>
      <c r="B70" s="2" t="s">
        <v>188</v>
      </c>
      <c r="C70" s="2" t="s">
        <v>74</v>
      </c>
      <c r="D70" s="2" t="s">
        <v>82</v>
      </c>
      <c r="E70" s="2" t="s">
        <v>83</v>
      </c>
      <c r="F70" s="2" t="s">
        <v>60</v>
      </c>
      <c r="G70" s="2"/>
      <c r="H70" s="2">
        <v>33000</v>
      </c>
      <c r="I70" s="2" t="s">
        <v>61</v>
      </c>
      <c r="J70" s="2">
        <v>2024</v>
      </c>
      <c r="K70" s="2" t="s">
        <v>62</v>
      </c>
      <c r="L70" s="2" t="s">
        <v>189</v>
      </c>
      <c r="M70" s="2" t="s">
        <v>88</v>
      </c>
    </row>
    <row r="71" spans="1:13">
      <c r="A71" s="2">
        <v>70</v>
      </c>
      <c r="B71" s="2" t="s">
        <v>190</v>
      </c>
      <c r="C71" s="2" t="s">
        <v>82</v>
      </c>
      <c r="D71" s="2" t="s">
        <v>83</v>
      </c>
      <c r="E71" s="2" t="s">
        <v>60</v>
      </c>
      <c r="F71" s="2" t="s">
        <v>60</v>
      </c>
      <c r="G71" s="2"/>
      <c r="H71" s="2">
        <v>1000000</v>
      </c>
      <c r="I71" s="2" t="s">
        <v>61</v>
      </c>
      <c r="J71" s="2">
        <v>2024</v>
      </c>
      <c r="K71" s="2" t="s">
        <v>62</v>
      </c>
      <c r="L71" s="2" t="s">
        <v>109</v>
      </c>
      <c r="M71" s="2" t="s">
        <v>191</v>
      </c>
    </row>
    <row r="72" spans="1:13">
      <c r="A72" s="2">
        <v>71</v>
      </c>
      <c r="B72" s="4">
        <v>4401</v>
      </c>
      <c r="C72" s="2" t="s">
        <v>82</v>
      </c>
      <c r="D72" s="2" t="s">
        <v>83</v>
      </c>
      <c r="E72" s="2" t="s">
        <v>60</v>
      </c>
      <c r="F72" s="2" t="s">
        <v>60</v>
      </c>
      <c r="G72" s="2"/>
      <c r="H72" s="2">
        <v>3000</v>
      </c>
      <c r="I72" s="2" t="s">
        <v>61</v>
      </c>
      <c r="J72" s="2">
        <v>2024</v>
      </c>
      <c r="K72" s="2" t="s">
        <v>62</v>
      </c>
      <c r="L72" s="4">
        <v>4401</v>
      </c>
      <c r="M72" s="2" t="s">
        <v>115</v>
      </c>
    </row>
    <row r="73" spans="1:13">
      <c r="A73" s="2">
        <v>72</v>
      </c>
      <c r="B73" s="2" t="s">
        <v>192</v>
      </c>
      <c r="C73" s="2" t="s">
        <v>82</v>
      </c>
      <c r="D73" s="2" t="s">
        <v>83</v>
      </c>
      <c r="E73" s="2" t="s">
        <v>60</v>
      </c>
      <c r="F73" s="2" t="s">
        <v>60</v>
      </c>
      <c r="G73" s="2"/>
      <c r="H73" s="2">
        <v>2000</v>
      </c>
      <c r="I73" s="2" t="s">
        <v>61</v>
      </c>
      <c r="J73" s="2">
        <v>2024</v>
      </c>
      <c r="K73" s="2" t="s">
        <v>62</v>
      </c>
      <c r="L73" s="2" t="s">
        <v>192</v>
      </c>
      <c r="M73" s="2" t="s">
        <v>115</v>
      </c>
    </row>
    <row r="74" spans="1:13">
      <c r="A74" s="2">
        <v>73</v>
      </c>
      <c r="B74" s="2" t="s">
        <v>193</v>
      </c>
      <c r="C74" s="2" t="s">
        <v>82</v>
      </c>
      <c r="D74" s="2" t="s">
        <v>83</v>
      </c>
      <c r="E74" s="2" t="s">
        <v>60</v>
      </c>
      <c r="F74" s="2" t="s">
        <v>60</v>
      </c>
      <c r="G74" s="2"/>
      <c r="H74" s="2">
        <v>2000</v>
      </c>
      <c r="I74" s="2" t="s">
        <v>61</v>
      </c>
      <c r="J74" s="2">
        <v>2024</v>
      </c>
      <c r="K74" s="2" t="s">
        <v>62</v>
      </c>
      <c r="L74" s="2" t="s">
        <v>194</v>
      </c>
      <c r="M74" s="2" t="s">
        <v>115</v>
      </c>
    </row>
    <row r="75" spans="1:13">
      <c r="A75" s="2">
        <v>74</v>
      </c>
      <c r="B75" s="2" t="s">
        <v>195</v>
      </c>
      <c r="C75" s="2" t="s">
        <v>82</v>
      </c>
      <c r="D75" s="2" t="s">
        <v>83</v>
      </c>
      <c r="E75" s="2" t="s">
        <v>60</v>
      </c>
      <c r="F75" s="2" t="s">
        <v>60</v>
      </c>
      <c r="G75" s="2"/>
      <c r="H75" s="2">
        <v>500000</v>
      </c>
      <c r="I75" s="2" t="s">
        <v>61</v>
      </c>
      <c r="J75" s="2">
        <v>2024</v>
      </c>
      <c r="K75" s="2" t="s">
        <v>62</v>
      </c>
      <c r="L75" s="2" t="s">
        <v>195</v>
      </c>
      <c r="M75" s="2" t="s">
        <v>196</v>
      </c>
    </row>
    <row r="76" spans="1:13">
      <c r="A76" s="2">
        <v>75</v>
      </c>
      <c r="B76" s="2" t="s">
        <v>197</v>
      </c>
      <c r="C76" s="2" t="s">
        <v>82</v>
      </c>
      <c r="D76" s="2" t="s">
        <v>83</v>
      </c>
      <c r="E76" s="2" t="s">
        <v>60</v>
      </c>
      <c r="F76" s="2" t="s">
        <v>60</v>
      </c>
      <c r="G76" s="2"/>
      <c r="H76" s="2">
        <v>365</v>
      </c>
      <c r="I76" s="2" t="s">
        <v>61</v>
      </c>
      <c r="J76" s="2">
        <v>2025</v>
      </c>
      <c r="K76" s="2" t="s">
        <v>62</v>
      </c>
      <c r="L76" s="2" t="s">
        <v>197</v>
      </c>
      <c r="M76" s="2" t="s">
        <v>198</v>
      </c>
    </row>
    <row r="77" spans="1:13">
      <c r="A77" s="2">
        <v>76</v>
      </c>
      <c r="B77" s="2" t="s">
        <v>199</v>
      </c>
      <c r="C77" s="2" t="s">
        <v>58</v>
      </c>
      <c r="D77" s="2" t="s">
        <v>59</v>
      </c>
      <c r="E77" s="2" t="s">
        <v>60</v>
      </c>
      <c r="F77" s="2" t="s">
        <v>60</v>
      </c>
      <c r="G77" s="2"/>
      <c r="H77" s="2">
        <v>6000</v>
      </c>
      <c r="I77" s="2" t="s">
        <v>61</v>
      </c>
      <c r="J77" s="2">
        <v>2025</v>
      </c>
      <c r="K77" s="2" t="s">
        <v>62</v>
      </c>
      <c r="L77" s="2" t="s">
        <v>200</v>
      </c>
      <c r="M77" s="2" t="s">
        <v>201</v>
      </c>
    </row>
    <row r="78" spans="1:13">
      <c r="A78" s="2">
        <v>77</v>
      </c>
      <c r="B78" s="2" t="s">
        <v>202</v>
      </c>
      <c r="C78" s="2" t="s">
        <v>74</v>
      </c>
      <c r="D78" s="2" t="s">
        <v>82</v>
      </c>
      <c r="E78" s="2" t="s">
        <v>83</v>
      </c>
      <c r="F78" s="2" t="s">
        <v>60</v>
      </c>
      <c r="G78" s="2"/>
      <c r="H78" s="2">
        <v>800000</v>
      </c>
      <c r="I78" s="2" t="s">
        <v>61</v>
      </c>
      <c r="J78" s="2">
        <v>2025</v>
      </c>
      <c r="K78" s="2" t="s">
        <v>62</v>
      </c>
      <c r="L78" s="2" t="s">
        <v>84</v>
      </c>
      <c r="M78" s="2" t="s">
        <v>203</v>
      </c>
    </row>
    <row r="79" spans="1:13">
      <c r="A79" s="2">
        <v>78</v>
      </c>
      <c r="B79" s="2" t="s">
        <v>204</v>
      </c>
      <c r="C79" s="2" t="s">
        <v>74</v>
      </c>
      <c r="D79" s="2" t="s">
        <v>82</v>
      </c>
      <c r="E79" s="2" t="s">
        <v>83</v>
      </c>
      <c r="F79" s="2" t="s">
        <v>60</v>
      </c>
      <c r="G79" s="2"/>
      <c r="H79" s="2">
        <v>200000</v>
      </c>
      <c r="I79" s="2" t="s">
        <v>61</v>
      </c>
      <c r="J79" s="2">
        <v>2025</v>
      </c>
      <c r="K79" s="2" t="s">
        <v>62</v>
      </c>
      <c r="L79" s="2" t="s">
        <v>205</v>
      </c>
      <c r="M79" s="2" t="s">
        <v>101</v>
      </c>
    </row>
    <row r="80" spans="1:13">
      <c r="A80" s="2">
        <v>79</v>
      </c>
      <c r="B80" s="2" t="s">
        <v>206</v>
      </c>
      <c r="C80" s="2" t="s">
        <v>74</v>
      </c>
      <c r="D80" s="2" t="s">
        <v>82</v>
      </c>
      <c r="E80" s="2" t="s">
        <v>83</v>
      </c>
      <c r="F80" s="2" t="s">
        <v>60</v>
      </c>
      <c r="G80" s="2"/>
      <c r="H80" s="2">
        <v>700000</v>
      </c>
      <c r="I80" s="2" t="s">
        <v>61</v>
      </c>
      <c r="J80" s="2">
        <v>2025</v>
      </c>
      <c r="K80" s="2" t="s">
        <v>62</v>
      </c>
      <c r="L80" s="2" t="s">
        <v>206</v>
      </c>
      <c r="M80" s="2" t="s">
        <v>101</v>
      </c>
    </row>
    <row r="81" spans="1:13">
      <c r="A81" s="2">
        <v>80</v>
      </c>
      <c r="B81" s="2" t="s">
        <v>207</v>
      </c>
      <c r="C81" s="2" t="s">
        <v>74</v>
      </c>
      <c r="D81" s="2" t="s">
        <v>82</v>
      </c>
      <c r="E81" s="2" t="s">
        <v>83</v>
      </c>
      <c r="F81" s="2" t="s">
        <v>60</v>
      </c>
      <c r="G81" s="2"/>
      <c r="H81" s="2">
        <v>172000</v>
      </c>
      <c r="I81" s="2" t="s">
        <v>61</v>
      </c>
      <c r="J81" s="2">
        <v>2025</v>
      </c>
      <c r="K81" s="2" t="s">
        <v>62</v>
      </c>
      <c r="L81" s="2" t="s">
        <v>100</v>
      </c>
      <c r="M81" s="2" t="s">
        <v>101</v>
      </c>
    </row>
    <row r="82" spans="1:13">
      <c r="A82" s="2">
        <v>81</v>
      </c>
      <c r="B82" s="2" t="s">
        <v>208</v>
      </c>
      <c r="C82" s="2" t="s">
        <v>82</v>
      </c>
      <c r="D82" s="2" t="s">
        <v>83</v>
      </c>
      <c r="E82" s="2" t="s">
        <v>60</v>
      </c>
      <c r="F82" s="2" t="s">
        <v>60</v>
      </c>
      <c r="G82" s="2"/>
      <c r="H82" s="2">
        <v>1000000</v>
      </c>
      <c r="I82" s="2" t="s">
        <v>61</v>
      </c>
      <c r="J82" s="2">
        <v>2025</v>
      </c>
      <c r="K82" s="2" t="s">
        <v>62</v>
      </c>
      <c r="L82" s="2" t="s">
        <v>109</v>
      </c>
      <c r="M82" s="2" t="s">
        <v>101</v>
      </c>
    </row>
    <row r="83" spans="1:13" ht="15.75" customHeight="1">
      <c r="A83" s="2">
        <v>82</v>
      </c>
      <c r="B83" s="2" t="s">
        <v>209</v>
      </c>
      <c r="C83" s="2" t="s">
        <v>82</v>
      </c>
      <c r="D83" s="2" t="s">
        <v>60</v>
      </c>
      <c r="E83" s="2" t="s">
        <v>60</v>
      </c>
      <c r="F83" s="2" t="s">
        <v>60</v>
      </c>
      <c r="G83" s="2"/>
      <c r="H83" s="2">
        <v>100</v>
      </c>
      <c r="I83" s="2" t="s">
        <v>61</v>
      </c>
      <c r="J83" s="3">
        <v>2025</v>
      </c>
      <c r="K83" s="3" t="s">
        <v>62</v>
      </c>
      <c r="L83" s="2" t="s">
        <v>210</v>
      </c>
      <c r="M83" s="2" t="s">
        <v>211</v>
      </c>
    </row>
    <row r="84" spans="1:13" ht="15.75" customHeight="1">
      <c r="A84" s="2">
        <v>83</v>
      </c>
      <c r="B84" s="2" t="s">
        <v>212</v>
      </c>
      <c r="C84" s="2" t="s">
        <v>82</v>
      </c>
      <c r="D84" s="2" t="s">
        <v>60</v>
      </c>
      <c r="E84" s="2" t="s">
        <v>60</v>
      </c>
      <c r="F84" s="2" t="s">
        <v>60</v>
      </c>
      <c r="G84" s="2"/>
      <c r="H84" s="2">
        <v>100</v>
      </c>
      <c r="I84" s="2" t="s">
        <v>61</v>
      </c>
      <c r="J84" s="3">
        <v>2025</v>
      </c>
      <c r="K84" s="3" t="s">
        <v>62</v>
      </c>
      <c r="L84" s="2" t="s">
        <v>213</v>
      </c>
      <c r="M84" s="2" t="s">
        <v>214</v>
      </c>
    </row>
    <row r="85" spans="1:13" ht="15.75" customHeight="1">
      <c r="A85" s="2">
        <v>84</v>
      </c>
      <c r="B85" s="2" t="s">
        <v>215</v>
      </c>
      <c r="C85" s="2" t="s">
        <v>82</v>
      </c>
      <c r="D85" s="2" t="s">
        <v>60</v>
      </c>
      <c r="E85" s="2" t="s">
        <v>60</v>
      </c>
      <c r="F85" s="2" t="s">
        <v>60</v>
      </c>
      <c r="G85" s="2"/>
      <c r="H85" s="2">
        <v>100</v>
      </c>
      <c r="I85" s="2" t="s">
        <v>61</v>
      </c>
      <c r="J85" s="3">
        <v>2025</v>
      </c>
      <c r="K85" s="3" t="s">
        <v>62</v>
      </c>
      <c r="L85" s="2" t="s">
        <v>216</v>
      </c>
      <c r="M85" s="2" t="s">
        <v>217</v>
      </c>
    </row>
    <row r="86" spans="1:13" ht="15.75" customHeight="1">
      <c r="A86" s="2">
        <v>85</v>
      </c>
      <c r="B86" s="2" t="s">
        <v>218</v>
      </c>
      <c r="C86" s="2" t="s">
        <v>119</v>
      </c>
      <c r="D86" s="2" t="s">
        <v>82</v>
      </c>
      <c r="E86" s="2" t="s">
        <v>60</v>
      </c>
      <c r="F86" s="2" t="s">
        <v>60</v>
      </c>
      <c r="G86" s="2"/>
      <c r="H86" s="2">
        <v>100</v>
      </c>
      <c r="I86" s="3" t="s">
        <v>61</v>
      </c>
      <c r="J86" s="3">
        <v>2025</v>
      </c>
      <c r="K86" s="3" t="s">
        <v>62</v>
      </c>
      <c r="L86" s="2" t="s">
        <v>219</v>
      </c>
      <c r="M86" s="2" t="s">
        <v>220</v>
      </c>
    </row>
    <row r="87" spans="1:13" ht="15.75" customHeight="1">
      <c r="A87" s="2">
        <v>86</v>
      </c>
      <c r="B87" s="2" t="s">
        <v>221</v>
      </c>
      <c r="C87" s="2" t="s">
        <v>82</v>
      </c>
      <c r="D87" s="2" t="s">
        <v>83</v>
      </c>
      <c r="E87" s="2" t="s">
        <v>60</v>
      </c>
      <c r="F87" s="2" t="s">
        <v>60</v>
      </c>
      <c r="G87" s="2"/>
      <c r="H87" s="2">
        <v>36000</v>
      </c>
      <c r="I87" s="3" t="s">
        <v>61</v>
      </c>
      <c r="J87" s="3">
        <v>2025</v>
      </c>
      <c r="K87" s="3" t="s">
        <v>62</v>
      </c>
      <c r="L87" s="3" t="s">
        <v>107</v>
      </c>
      <c r="M87" s="2" t="s">
        <v>222</v>
      </c>
    </row>
    <row r="88" spans="1:13" ht="15.75" customHeight="1">
      <c r="A88" s="2">
        <v>87</v>
      </c>
      <c r="B88" s="2" t="s">
        <v>223</v>
      </c>
      <c r="C88" s="2" t="s">
        <v>82</v>
      </c>
      <c r="D88" s="2" t="s">
        <v>60</v>
      </c>
      <c r="E88" s="2" t="s">
        <v>60</v>
      </c>
      <c r="F88" s="2" t="s">
        <v>60</v>
      </c>
      <c r="G88" s="2"/>
      <c r="H88" s="2">
        <v>100000</v>
      </c>
      <c r="I88" s="2" t="s">
        <v>61</v>
      </c>
      <c r="J88" s="3">
        <v>2025</v>
      </c>
      <c r="K88" s="3" t="s">
        <v>62</v>
      </c>
      <c r="L88" s="2" t="s">
        <v>224</v>
      </c>
      <c r="M88" s="2" t="s">
        <v>88</v>
      </c>
    </row>
    <row r="89" spans="1:13">
      <c r="A89" s="2">
        <v>88</v>
      </c>
      <c r="B89" s="2" t="s">
        <v>225</v>
      </c>
      <c r="C89" s="2" t="s">
        <v>74</v>
      </c>
      <c r="D89" s="2" t="s">
        <v>82</v>
      </c>
      <c r="E89" s="2" t="s">
        <v>83</v>
      </c>
      <c r="F89" s="2" t="s">
        <v>60</v>
      </c>
      <c r="G89" s="2"/>
      <c r="H89" s="2">
        <v>4000000</v>
      </c>
      <c r="I89" s="2" t="s">
        <v>61</v>
      </c>
      <c r="J89" s="2">
        <v>2027</v>
      </c>
      <c r="K89" s="2" t="s">
        <v>62</v>
      </c>
      <c r="L89" s="2" t="s">
        <v>226</v>
      </c>
      <c r="M89" s="2" t="s">
        <v>227</v>
      </c>
    </row>
    <row r="90" spans="1:13">
      <c r="A90" s="2">
        <v>89</v>
      </c>
      <c r="B90" s="2" t="s">
        <v>228</v>
      </c>
      <c r="C90" s="2" t="s">
        <v>74</v>
      </c>
      <c r="D90" s="2" t="s">
        <v>82</v>
      </c>
      <c r="E90" s="2" t="s">
        <v>83</v>
      </c>
      <c r="F90" s="2" t="s">
        <v>60</v>
      </c>
      <c r="G90" s="2"/>
      <c r="H90" s="2">
        <v>4000000</v>
      </c>
      <c r="I90" s="2" t="s">
        <v>61</v>
      </c>
      <c r="J90" s="2">
        <v>2030</v>
      </c>
      <c r="K90" s="2" t="s">
        <v>62</v>
      </c>
      <c r="L90" s="2" t="s">
        <v>229</v>
      </c>
      <c r="M90" s="2" t="s">
        <v>227</v>
      </c>
    </row>
  </sheetData>
  <pageMargins left="0.7" right="0.7" top="0.78740157499999996" bottom="0.78740157499999996"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04"/>
  <sheetViews>
    <sheetView zoomScale="85" zoomScaleNormal="85" workbookViewId="0">
      <pane xSplit="1" ySplit="5" topLeftCell="B201" activePane="bottomRight" state="frozen"/>
      <selection pane="topRight" activeCell="B1" sqref="B1"/>
      <selection pane="bottomLeft" activeCell="A6" sqref="A6"/>
      <selection pane="bottomRight" activeCell="D202" sqref="D202:E202"/>
    </sheetView>
  </sheetViews>
  <sheetFormatPr baseColWidth="10" defaultColWidth="12.42578125" defaultRowHeight="15"/>
  <cols>
    <col min="1" max="16384" width="12.42578125" style="6"/>
  </cols>
  <sheetData>
    <row r="1" spans="1:21" ht="15.95" customHeight="1">
      <c r="A1" s="54" t="s">
        <v>462</v>
      </c>
      <c r="B1" s="54"/>
      <c r="C1" s="54"/>
      <c r="D1" s="54"/>
      <c r="E1" s="54"/>
      <c r="F1" s="54"/>
      <c r="G1" s="54"/>
      <c r="H1" s="54"/>
      <c r="I1" s="54"/>
      <c r="J1" s="54"/>
      <c r="K1" s="54"/>
      <c r="L1" s="54"/>
      <c r="M1" s="54"/>
      <c r="N1" s="54"/>
      <c r="O1" s="54"/>
      <c r="P1" s="54"/>
      <c r="Q1" s="54"/>
      <c r="R1" s="54"/>
      <c r="S1" s="54"/>
      <c r="T1" s="54"/>
      <c r="U1" s="54"/>
    </row>
    <row r="2" spans="1:21" ht="18" customHeight="1">
      <c r="A2" s="55"/>
      <c r="B2" s="55"/>
      <c r="C2" s="55"/>
      <c r="D2" s="55"/>
      <c r="E2" s="55"/>
      <c r="F2" s="55"/>
      <c r="G2" s="55"/>
      <c r="H2" s="55"/>
      <c r="I2" s="55"/>
      <c r="J2" s="55"/>
      <c r="K2" s="55"/>
      <c r="L2" s="55"/>
      <c r="M2" s="55"/>
      <c r="N2" s="55"/>
      <c r="O2" s="55"/>
      <c r="P2" s="55"/>
      <c r="Q2" s="55"/>
      <c r="R2" s="55"/>
      <c r="S2" s="55"/>
      <c r="T2" s="55"/>
      <c r="U2" s="55"/>
    </row>
    <row r="3" spans="1:21" ht="16.5">
      <c r="A3" s="46"/>
      <c r="B3" s="47" t="s">
        <v>463</v>
      </c>
      <c r="C3" s="48"/>
      <c r="D3" s="48"/>
      <c r="E3" s="48"/>
      <c r="F3" s="49"/>
      <c r="G3" s="47" t="s">
        <v>464</v>
      </c>
      <c r="H3" s="48"/>
      <c r="I3" s="48"/>
      <c r="J3" s="48"/>
      <c r="K3" s="49"/>
      <c r="L3" s="47" t="s">
        <v>465</v>
      </c>
      <c r="M3" s="48"/>
      <c r="N3" s="48"/>
      <c r="O3" s="48"/>
      <c r="P3" s="49"/>
      <c r="Q3" s="47" t="s">
        <v>466</v>
      </c>
      <c r="R3" s="48"/>
      <c r="S3" s="48"/>
      <c r="T3" s="48"/>
      <c r="U3" s="49"/>
    </row>
    <row r="4" spans="1:21">
      <c r="A4" s="46"/>
      <c r="B4" s="52" t="s">
        <v>467</v>
      </c>
      <c r="C4" s="52" t="s">
        <v>468</v>
      </c>
      <c r="D4" s="52" t="s">
        <v>469</v>
      </c>
      <c r="E4" s="52" t="s">
        <v>470</v>
      </c>
      <c r="F4" s="50" t="s">
        <v>471</v>
      </c>
      <c r="G4" s="52" t="s">
        <v>467</v>
      </c>
      <c r="H4" s="52" t="s">
        <v>468</v>
      </c>
      <c r="I4" s="52" t="s">
        <v>469</v>
      </c>
      <c r="J4" s="52" t="s">
        <v>470</v>
      </c>
      <c r="K4" s="50" t="s">
        <v>471</v>
      </c>
      <c r="L4" s="52" t="s">
        <v>467</v>
      </c>
      <c r="M4" s="52" t="s">
        <v>468</v>
      </c>
      <c r="N4" s="52" t="s">
        <v>469</v>
      </c>
      <c r="O4" s="52" t="s">
        <v>470</v>
      </c>
      <c r="P4" s="50" t="s">
        <v>471</v>
      </c>
      <c r="Q4" s="52" t="s">
        <v>467</v>
      </c>
      <c r="R4" s="52" t="s">
        <v>468</v>
      </c>
      <c r="S4" s="52" t="s">
        <v>469</v>
      </c>
      <c r="T4" s="52" t="s">
        <v>470</v>
      </c>
      <c r="U4" s="50" t="s">
        <v>471</v>
      </c>
    </row>
    <row r="5" spans="1:21">
      <c r="A5" s="46"/>
      <c r="B5" s="53"/>
      <c r="C5" s="53"/>
      <c r="D5" s="53"/>
      <c r="E5" s="53"/>
      <c r="F5" s="51"/>
      <c r="G5" s="53"/>
      <c r="H5" s="53"/>
      <c r="I5" s="53"/>
      <c r="J5" s="53"/>
      <c r="K5" s="51"/>
      <c r="L5" s="53"/>
      <c r="M5" s="53"/>
      <c r="N5" s="53"/>
      <c r="O5" s="53"/>
      <c r="P5" s="51"/>
      <c r="Q5" s="53"/>
      <c r="R5" s="53"/>
      <c r="S5" s="53"/>
      <c r="T5" s="53"/>
      <c r="U5" s="51"/>
    </row>
    <row r="6" spans="1:21" ht="16.5">
      <c r="A6" s="7" t="s">
        <v>472</v>
      </c>
      <c r="B6" s="8">
        <v>0.54219000000000006</v>
      </c>
      <c r="C6" s="8">
        <v>0.54219000000000006</v>
      </c>
      <c r="D6" s="8">
        <v>0.54219000000000006</v>
      </c>
      <c r="E6" s="8">
        <v>0.54219000000000006</v>
      </c>
      <c r="F6" s="9">
        <v>0.54219000000000006</v>
      </c>
      <c r="G6" s="8">
        <v>8.8888799999999986</v>
      </c>
      <c r="H6" s="8">
        <v>8.8888799999999986</v>
      </c>
      <c r="I6" s="8">
        <v>8.8888799999999986</v>
      </c>
      <c r="J6" s="8">
        <v>8.8888799999999986</v>
      </c>
      <c r="K6" s="9">
        <v>8.8888799999999986</v>
      </c>
      <c r="L6" s="8">
        <v>0</v>
      </c>
      <c r="M6" s="8">
        <v>0</v>
      </c>
      <c r="N6" s="8">
        <v>0</v>
      </c>
      <c r="O6" s="8">
        <v>0</v>
      </c>
      <c r="P6" s="9">
        <v>0</v>
      </c>
      <c r="Q6" s="8">
        <v>1.7763568394002505E-15</v>
      </c>
      <c r="R6" s="8">
        <v>1.7763568394002505E-15</v>
      </c>
      <c r="S6" s="8">
        <v>1.7763568394002505E-15</v>
      </c>
      <c r="T6" s="8">
        <v>1.7763568394002505E-15</v>
      </c>
      <c r="U6" s="9">
        <v>1.7763568394002505E-15</v>
      </c>
    </row>
    <row r="7" spans="1:21" ht="16.5">
      <c r="A7" s="7" t="s">
        <v>0</v>
      </c>
      <c r="B7" s="8">
        <v>-2.2000000000000002</v>
      </c>
      <c r="C7" s="8">
        <v>-2.2000000000000002</v>
      </c>
      <c r="D7" s="8">
        <v>-2.2000000000000002</v>
      </c>
      <c r="E7" s="8">
        <v>-2.2000000000000002</v>
      </c>
      <c r="F7" s="9">
        <v>-2.2000000000000002</v>
      </c>
      <c r="G7" s="8">
        <v>3.6</v>
      </c>
      <c r="H7" s="8">
        <v>3.62</v>
      </c>
      <c r="I7" s="8">
        <v>4.88</v>
      </c>
      <c r="J7" s="8">
        <v>3.5</v>
      </c>
      <c r="K7" s="9">
        <v>3.8857142857142852</v>
      </c>
      <c r="L7" s="8">
        <v>0</v>
      </c>
      <c r="M7" s="8">
        <v>0</v>
      </c>
      <c r="N7" s="8">
        <v>0</v>
      </c>
      <c r="O7" s="8">
        <v>0</v>
      </c>
      <c r="P7" s="9">
        <v>0</v>
      </c>
      <c r="Q7" s="8">
        <v>0</v>
      </c>
      <c r="R7" s="8">
        <v>0</v>
      </c>
      <c r="S7" s="8">
        <v>8.8817841970012528E-17</v>
      </c>
      <c r="T7" s="8">
        <v>0</v>
      </c>
      <c r="U7" s="9">
        <v>2.1147105230955362E-17</v>
      </c>
    </row>
    <row r="8" spans="1:21" ht="16.5">
      <c r="A8" s="7" t="s">
        <v>473</v>
      </c>
      <c r="B8" s="8">
        <v>-8.1479999999999997</v>
      </c>
      <c r="C8" s="8">
        <v>-8.1479999999999997</v>
      </c>
      <c r="D8" s="8">
        <v>-8.1479999999999997</v>
      </c>
      <c r="E8" s="8">
        <v>-8.1479999999999997</v>
      </c>
      <c r="F8" s="9">
        <v>-8.1479999999999997</v>
      </c>
      <c r="G8" s="8">
        <v>0</v>
      </c>
      <c r="H8" s="8">
        <v>0</v>
      </c>
      <c r="I8" s="8">
        <v>0</v>
      </c>
      <c r="J8" s="8">
        <v>0</v>
      </c>
      <c r="K8" s="9">
        <v>0</v>
      </c>
      <c r="L8" s="8">
        <v>0</v>
      </c>
      <c r="M8" s="8">
        <v>0</v>
      </c>
      <c r="N8" s="8">
        <v>0</v>
      </c>
      <c r="O8" s="8">
        <v>0</v>
      </c>
      <c r="P8" s="9">
        <v>0</v>
      </c>
      <c r="Q8" s="8">
        <v>0</v>
      </c>
      <c r="R8" s="8">
        <v>0</v>
      </c>
      <c r="S8" s="8">
        <v>0</v>
      </c>
      <c r="T8" s="8">
        <v>0</v>
      </c>
      <c r="U8" s="9">
        <v>0</v>
      </c>
    </row>
    <row r="9" spans="1:21" ht="16.5">
      <c r="A9" s="7" t="s">
        <v>474</v>
      </c>
      <c r="B9" s="8">
        <v>0.14191199999999998</v>
      </c>
      <c r="C9" s="8">
        <v>0.14179</v>
      </c>
      <c r="D9" s="8">
        <v>0.13550800000000002</v>
      </c>
      <c r="E9" s="8">
        <v>0.13586200000000001</v>
      </c>
      <c r="F9" s="9">
        <v>0.13891771428571428</v>
      </c>
      <c r="G9" s="8">
        <v>0</v>
      </c>
      <c r="H9" s="8">
        <v>0</v>
      </c>
      <c r="I9" s="8">
        <v>0</v>
      </c>
      <c r="J9" s="8">
        <v>0</v>
      </c>
      <c r="K9" s="9">
        <v>0</v>
      </c>
      <c r="L9" s="8">
        <v>0</v>
      </c>
      <c r="M9" s="8">
        <v>0</v>
      </c>
      <c r="N9" s="8">
        <v>0</v>
      </c>
      <c r="O9" s="8">
        <v>0</v>
      </c>
      <c r="P9" s="9">
        <v>0</v>
      </c>
      <c r="Q9" s="8">
        <v>0</v>
      </c>
      <c r="R9" s="8">
        <v>0</v>
      </c>
      <c r="S9" s="8">
        <v>0</v>
      </c>
      <c r="T9" s="8">
        <v>0</v>
      </c>
      <c r="U9" s="9">
        <v>0</v>
      </c>
    </row>
    <row r="10" spans="1:21" ht="16.5">
      <c r="A10" s="7" t="s">
        <v>2</v>
      </c>
      <c r="B10" s="8">
        <v>-2</v>
      </c>
      <c r="C10" s="8">
        <v>-2</v>
      </c>
      <c r="D10" s="8">
        <v>7</v>
      </c>
      <c r="E10" s="8">
        <v>7</v>
      </c>
      <c r="F10" s="9">
        <v>2.2857142857142856</v>
      </c>
      <c r="G10" s="8">
        <v>42.062605000000005</v>
      </c>
      <c r="H10" s="8">
        <v>42.1099824</v>
      </c>
      <c r="I10" s="8">
        <v>63.430963799999994</v>
      </c>
      <c r="J10" s="8">
        <v>63.413283599999986</v>
      </c>
      <c r="K10" s="9">
        <v>52.24508471428571</v>
      </c>
      <c r="L10" s="8">
        <v>0</v>
      </c>
      <c r="M10" s="8">
        <v>0</v>
      </c>
      <c r="N10" s="8">
        <v>0</v>
      </c>
      <c r="O10" s="8">
        <v>0</v>
      </c>
      <c r="P10" s="9">
        <v>0</v>
      </c>
      <c r="Q10" s="8">
        <v>0</v>
      </c>
      <c r="R10" s="8">
        <v>0</v>
      </c>
      <c r="S10" s="8">
        <v>1.4210854715202005E-15</v>
      </c>
      <c r="T10" s="8">
        <v>0</v>
      </c>
      <c r="U10" s="9">
        <v>3.3835368369528578E-16</v>
      </c>
    </row>
    <row r="11" spans="1:21" ht="33">
      <c r="A11" s="7" t="s">
        <v>475</v>
      </c>
      <c r="B11" s="8">
        <v>-3.9573200000000003E-2</v>
      </c>
      <c r="C11" s="8">
        <v>-3.9573200000000003E-2</v>
      </c>
      <c r="D11" s="8">
        <v>-3.9573200000000003E-2</v>
      </c>
      <c r="E11" s="8">
        <v>-3.9573200000000003E-2</v>
      </c>
      <c r="F11" s="9">
        <v>-3.9573200000000003E-2</v>
      </c>
      <c r="G11" s="8">
        <v>0</v>
      </c>
      <c r="H11" s="8">
        <v>0</v>
      </c>
      <c r="I11" s="8">
        <v>0</v>
      </c>
      <c r="J11" s="8">
        <v>0</v>
      </c>
      <c r="K11" s="9">
        <v>0</v>
      </c>
      <c r="L11" s="8">
        <v>0</v>
      </c>
      <c r="M11" s="8">
        <v>0</v>
      </c>
      <c r="N11" s="8">
        <v>0</v>
      </c>
      <c r="O11" s="8">
        <v>0</v>
      </c>
      <c r="P11" s="9">
        <v>0</v>
      </c>
      <c r="Q11" s="8">
        <v>0</v>
      </c>
      <c r="R11" s="8">
        <v>0</v>
      </c>
      <c r="S11" s="8">
        <v>0</v>
      </c>
      <c r="T11" s="8">
        <v>0</v>
      </c>
      <c r="U11" s="9">
        <v>0</v>
      </c>
    </row>
    <row r="12" spans="1:21" ht="16.5">
      <c r="A12" s="7" t="s">
        <v>476</v>
      </c>
      <c r="B12" s="8">
        <v>-10.644</v>
      </c>
      <c r="C12" s="8">
        <v>-10.644</v>
      </c>
      <c r="D12" s="8">
        <v>-10.644</v>
      </c>
      <c r="E12" s="8">
        <v>-10.644</v>
      </c>
      <c r="F12" s="9">
        <v>-10.644</v>
      </c>
      <c r="G12" s="8">
        <v>99.333973999999998</v>
      </c>
      <c r="H12" s="8">
        <v>96.133318000000003</v>
      </c>
      <c r="I12" s="8">
        <v>73.637191999999999</v>
      </c>
      <c r="J12" s="8">
        <v>43.501359999999998</v>
      </c>
      <c r="K12" s="9">
        <v>79.160152095238089</v>
      </c>
      <c r="L12" s="8">
        <v>0</v>
      </c>
      <c r="M12" s="8">
        <v>0</v>
      </c>
      <c r="N12" s="8">
        <v>0</v>
      </c>
      <c r="O12" s="8">
        <v>0</v>
      </c>
      <c r="P12" s="9">
        <v>0</v>
      </c>
      <c r="Q12" s="8">
        <v>5.1890000000000045</v>
      </c>
      <c r="R12" s="8">
        <v>5.1890000000000018</v>
      </c>
      <c r="S12" s="8">
        <v>5.1890000000000045</v>
      </c>
      <c r="T12" s="8">
        <v>5.1890000000000001</v>
      </c>
      <c r="U12" s="9">
        <v>5.1890000000000027</v>
      </c>
    </row>
    <row r="13" spans="1:21" ht="16.5">
      <c r="A13" s="7" t="s">
        <v>477</v>
      </c>
      <c r="B13" s="8">
        <v>-0.47154799999999997</v>
      </c>
      <c r="C13" s="8">
        <v>-0.55779199999999995</v>
      </c>
      <c r="D13" s="8">
        <v>-0.53969299999999998</v>
      </c>
      <c r="E13" s="8">
        <v>-0.53977900000000001</v>
      </c>
      <c r="F13" s="9">
        <v>-0.52455276190476197</v>
      </c>
      <c r="G13" s="8">
        <v>1.4999999999999999E-2</v>
      </c>
      <c r="H13" s="8">
        <v>1.4999999999999999E-2</v>
      </c>
      <c r="I13" s="8">
        <v>4.4040000000000003E-2</v>
      </c>
      <c r="J13" s="8">
        <v>6.3399999999999998E-2</v>
      </c>
      <c r="K13" s="9">
        <v>3.3438095238095232E-2</v>
      </c>
      <c r="L13" s="8">
        <v>0</v>
      </c>
      <c r="M13" s="8">
        <v>0</v>
      </c>
      <c r="N13" s="8">
        <v>0</v>
      </c>
      <c r="O13" s="8">
        <v>0</v>
      </c>
      <c r="P13" s="9">
        <v>0</v>
      </c>
      <c r="Q13" s="8">
        <v>-1.603456</v>
      </c>
      <c r="R13" s="8">
        <v>-1.4018740000000001</v>
      </c>
      <c r="S13" s="8">
        <v>-1.3284939999999998</v>
      </c>
      <c r="T13" s="8">
        <v>-1.6063900000000004</v>
      </c>
      <c r="U13" s="9">
        <v>-1.4906917142857143</v>
      </c>
    </row>
    <row r="14" spans="1:21" ht="16.5">
      <c r="A14" s="7" t="s">
        <v>1</v>
      </c>
      <c r="B14" s="8">
        <v>-39.298503865209717</v>
      </c>
      <c r="C14" s="8">
        <v>-35.721468566478009</v>
      </c>
      <c r="D14" s="8">
        <v>-53.810019446115064</v>
      </c>
      <c r="E14" s="8">
        <v>-83.646701083766814</v>
      </c>
      <c r="F14" s="9">
        <v>-52.461046127288469</v>
      </c>
      <c r="G14" s="8">
        <v>85.087782391753379</v>
      </c>
      <c r="H14" s="8">
        <v>78.404845227122976</v>
      </c>
      <c r="I14" s="8">
        <v>50.323657904748885</v>
      </c>
      <c r="J14" s="8">
        <v>41.676522496039809</v>
      </c>
      <c r="K14" s="9">
        <v>64.883420118575174</v>
      </c>
      <c r="L14" s="8">
        <v>0.27084794943066665</v>
      </c>
      <c r="M14" s="8">
        <v>0.30028930621066668</v>
      </c>
      <c r="N14" s="8">
        <v>0.29338863226199996</v>
      </c>
      <c r="O14" s="8">
        <v>0.17651426727733333</v>
      </c>
      <c r="P14" s="9">
        <v>0.26026003879516668</v>
      </c>
      <c r="Q14" s="8">
        <v>-0.35012501665330359</v>
      </c>
      <c r="R14" s="8">
        <v>15.853882702166706</v>
      </c>
      <c r="S14" s="8">
        <v>1.1302823145414234</v>
      </c>
      <c r="T14" s="8">
        <v>-15.319533313658061</v>
      </c>
      <c r="U14" s="9">
        <v>0.29630516263478668</v>
      </c>
    </row>
    <row r="15" spans="1:21" ht="16.5">
      <c r="A15" s="10" t="s">
        <v>478</v>
      </c>
      <c r="B15" s="8">
        <v>-14.36662737026445</v>
      </c>
      <c r="C15" s="8">
        <v>-5.7061293845188175</v>
      </c>
      <c r="D15" s="8">
        <v>-4.2286848858520312</v>
      </c>
      <c r="E15" s="8">
        <v>-3.7546666194118736</v>
      </c>
      <c r="F15" s="9">
        <v>-7.3641508890714436</v>
      </c>
      <c r="G15" s="8">
        <v>0.99739047860703745</v>
      </c>
      <c r="H15" s="8">
        <v>0.87083107885205424</v>
      </c>
      <c r="I15" s="8">
        <v>0.52632716301584526</v>
      </c>
      <c r="J15" s="8">
        <v>0.49602132236285473</v>
      </c>
      <c r="K15" s="9">
        <v>0.73572574727599982</v>
      </c>
      <c r="L15" s="8">
        <v>0.30410119520000006</v>
      </c>
      <c r="M15" s="8">
        <v>0.30410119520000006</v>
      </c>
      <c r="N15" s="8">
        <v>0.30410119520000006</v>
      </c>
      <c r="O15" s="8">
        <v>0.30410119520000006</v>
      </c>
      <c r="P15" s="9">
        <v>0.30410119520000006</v>
      </c>
      <c r="Q15" s="8">
        <v>2.4113136847888627E-4</v>
      </c>
      <c r="R15" s="8">
        <v>0.27757853940992605</v>
      </c>
      <c r="S15" s="8">
        <v>0.28343469808371757</v>
      </c>
      <c r="T15" s="8">
        <v>0.41296107053294007</v>
      </c>
      <c r="U15" s="9">
        <v>0.23196753944494247</v>
      </c>
    </row>
    <row r="16" spans="1:21" ht="16.5">
      <c r="A16" s="7" t="s">
        <v>479</v>
      </c>
      <c r="B16" s="8">
        <v>-3.2869000000000002</v>
      </c>
      <c r="C16" s="8">
        <v>-3.3251400000000002</v>
      </c>
      <c r="D16" s="8">
        <v>-3.3650039999999999</v>
      </c>
      <c r="E16" s="8">
        <v>-3.3660199999999998</v>
      </c>
      <c r="F16" s="9">
        <v>-3.3334390476190481</v>
      </c>
      <c r="G16" s="8">
        <v>0</v>
      </c>
      <c r="H16" s="8">
        <v>0</v>
      </c>
      <c r="I16" s="8">
        <v>0</v>
      </c>
      <c r="J16" s="8">
        <v>0</v>
      </c>
      <c r="K16" s="9">
        <v>0</v>
      </c>
      <c r="L16" s="8">
        <v>0</v>
      </c>
      <c r="M16" s="8">
        <v>0</v>
      </c>
      <c r="N16" s="8">
        <v>0</v>
      </c>
      <c r="O16" s="8">
        <v>0</v>
      </c>
      <c r="P16" s="9">
        <v>0</v>
      </c>
      <c r="Q16" s="8">
        <v>0</v>
      </c>
      <c r="R16" s="8">
        <v>0</v>
      </c>
      <c r="S16" s="8">
        <v>0</v>
      </c>
      <c r="T16" s="8">
        <v>0</v>
      </c>
      <c r="U16" s="9">
        <v>0</v>
      </c>
    </row>
    <row r="17" spans="1:21" ht="16.5">
      <c r="A17" s="7" t="s">
        <v>480</v>
      </c>
      <c r="B17" s="8">
        <v>-4.1596100000000007</v>
      </c>
      <c r="C17" s="8">
        <v>-4.1596100000000007</v>
      </c>
      <c r="D17" s="8">
        <v>-4.1596100000000007</v>
      </c>
      <c r="E17" s="8">
        <v>-4.1596100000000007</v>
      </c>
      <c r="F17" s="9">
        <v>-4.1596100000000007</v>
      </c>
      <c r="G17" s="8">
        <v>0</v>
      </c>
      <c r="H17" s="8">
        <v>0</v>
      </c>
      <c r="I17" s="8">
        <v>0</v>
      </c>
      <c r="J17" s="8">
        <v>0</v>
      </c>
      <c r="K17" s="9">
        <v>0</v>
      </c>
      <c r="L17" s="8">
        <v>0</v>
      </c>
      <c r="M17" s="8">
        <v>0</v>
      </c>
      <c r="N17" s="8">
        <v>0</v>
      </c>
      <c r="O17" s="8">
        <v>0</v>
      </c>
      <c r="P17" s="9">
        <v>0</v>
      </c>
      <c r="Q17" s="8">
        <v>0</v>
      </c>
      <c r="R17" s="8">
        <v>0</v>
      </c>
      <c r="S17" s="8">
        <v>0</v>
      </c>
      <c r="T17" s="8">
        <v>0</v>
      </c>
      <c r="U17" s="9">
        <v>0</v>
      </c>
    </row>
    <row r="18" spans="1:21" ht="16.5">
      <c r="A18" s="7" t="s">
        <v>481</v>
      </c>
      <c r="B18" s="8">
        <v>-1.9E-2</v>
      </c>
      <c r="C18" s="8">
        <v>-1.9E-2</v>
      </c>
      <c r="D18" s="8">
        <v>-1.9E-2</v>
      </c>
      <c r="E18" s="8">
        <v>-1.9E-2</v>
      </c>
      <c r="F18" s="9">
        <v>-1.9E-2</v>
      </c>
      <c r="G18" s="8">
        <v>0</v>
      </c>
      <c r="H18" s="8">
        <v>0</v>
      </c>
      <c r="I18" s="8">
        <v>0</v>
      </c>
      <c r="J18" s="8">
        <v>0</v>
      </c>
      <c r="K18" s="9">
        <v>0</v>
      </c>
      <c r="L18" s="8">
        <v>0</v>
      </c>
      <c r="M18" s="8">
        <v>0</v>
      </c>
      <c r="N18" s="8">
        <v>0</v>
      </c>
      <c r="O18" s="8">
        <v>0</v>
      </c>
      <c r="P18" s="9">
        <v>0</v>
      </c>
      <c r="Q18" s="8">
        <v>0</v>
      </c>
      <c r="R18" s="8">
        <v>0</v>
      </c>
      <c r="S18" s="8">
        <v>0</v>
      </c>
      <c r="T18" s="8">
        <v>0</v>
      </c>
      <c r="U18" s="9">
        <v>0</v>
      </c>
    </row>
    <row r="19" spans="1:21" ht="16.5">
      <c r="A19" s="7" t="s">
        <v>4</v>
      </c>
      <c r="B19" s="8">
        <v>-0.44560100000000002</v>
      </c>
      <c r="C19" s="8">
        <v>-0.44560100000000002</v>
      </c>
      <c r="D19" s="8">
        <v>-0.44560100000000002</v>
      </c>
      <c r="E19" s="8">
        <v>-0.44560100000000002</v>
      </c>
      <c r="F19" s="9">
        <v>-0.44560100000000002</v>
      </c>
      <c r="G19" s="8">
        <v>0.81985400000000008</v>
      </c>
      <c r="H19" s="8">
        <v>0.81985400000000008</v>
      </c>
      <c r="I19" s="8">
        <v>0.81985400000000008</v>
      </c>
      <c r="J19" s="8">
        <v>0.81985400000000008</v>
      </c>
      <c r="K19" s="9">
        <v>0.81985400000000008</v>
      </c>
      <c r="L19" s="8">
        <v>0</v>
      </c>
      <c r="M19" s="8">
        <v>0</v>
      </c>
      <c r="N19" s="8">
        <v>0</v>
      </c>
      <c r="O19" s="8">
        <v>0</v>
      </c>
      <c r="P19" s="9">
        <v>0</v>
      </c>
      <c r="Q19" s="8">
        <v>0</v>
      </c>
      <c r="R19" s="8">
        <v>0</v>
      </c>
      <c r="S19" s="8">
        <v>0</v>
      </c>
      <c r="T19" s="8">
        <v>0</v>
      </c>
      <c r="U19" s="9">
        <v>0</v>
      </c>
    </row>
    <row r="20" spans="1:21" ht="16.5">
      <c r="A20" s="7" t="s">
        <v>482</v>
      </c>
      <c r="B20" s="8">
        <v>-4.7E-2</v>
      </c>
      <c r="C20" s="8">
        <v>-5.3000000000000005E-2</v>
      </c>
      <c r="D20" s="8">
        <v>-5.5000000000000007E-2</v>
      </c>
      <c r="E20" s="8">
        <v>-5.5000000000000007E-2</v>
      </c>
      <c r="F20" s="9">
        <v>-5.2238095238095236E-2</v>
      </c>
      <c r="G20" s="8">
        <v>0</v>
      </c>
      <c r="H20" s="8">
        <v>0</v>
      </c>
      <c r="I20" s="8">
        <v>0</v>
      </c>
      <c r="J20" s="8">
        <v>0</v>
      </c>
      <c r="K20" s="9">
        <v>0</v>
      </c>
      <c r="L20" s="8">
        <v>0</v>
      </c>
      <c r="M20" s="8">
        <v>0</v>
      </c>
      <c r="N20" s="8">
        <v>0</v>
      </c>
      <c r="O20" s="8">
        <v>0</v>
      </c>
      <c r="P20" s="9">
        <v>0</v>
      </c>
      <c r="Q20" s="8">
        <v>0</v>
      </c>
      <c r="R20" s="8">
        <v>0</v>
      </c>
      <c r="S20" s="8">
        <v>0</v>
      </c>
      <c r="T20" s="8">
        <v>0</v>
      </c>
      <c r="U20" s="9">
        <v>0</v>
      </c>
    </row>
    <row r="21" spans="1:21" ht="16.5">
      <c r="A21" s="7" t="s">
        <v>483</v>
      </c>
      <c r="B21" s="8">
        <v>-48.287858913626579</v>
      </c>
      <c r="C21" s="8">
        <v>-55.815408209500653</v>
      </c>
      <c r="D21" s="8">
        <v>-59.219281483577163</v>
      </c>
      <c r="E21" s="8">
        <v>-51.915987226517018</v>
      </c>
      <c r="F21" s="9">
        <v>-53.546692289511121</v>
      </c>
      <c r="G21" s="8">
        <v>-2.1495739258362847</v>
      </c>
      <c r="H21" s="8">
        <v>-2.2368886411827855</v>
      </c>
      <c r="I21" s="8">
        <v>-2.2848174800000018</v>
      </c>
      <c r="J21" s="8">
        <v>-2.9239971200000023</v>
      </c>
      <c r="K21" s="9">
        <v>-2.3869504648062696</v>
      </c>
      <c r="L21" s="8">
        <v>20.206413333333337</v>
      </c>
      <c r="M21" s="8">
        <v>19.569953333333331</v>
      </c>
      <c r="N21" s="8">
        <v>19.039570000000005</v>
      </c>
      <c r="O21" s="8">
        <v>18.530357999999996</v>
      </c>
      <c r="P21" s="9">
        <v>19.336573666666666</v>
      </c>
      <c r="Q21" s="8">
        <v>-2.1987576825241666</v>
      </c>
      <c r="R21" s="8">
        <v>-2.4180668662321465</v>
      </c>
      <c r="S21" s="8">
        <v>-2.3963752208666569</v>
      </c>
      <c r="T21" s="8">
        <v>-1.8851215812666513</v>
      </c>
      <c r="U21" s="9">
        <v>-2.2233506874748703</v>
      </c>
    </row>
    <row r="22" spans="1:21" ht="16.5">
      <c r="A22" s="10" t="s">
        <v>484</v>
      </c>
      <c r="B22" s="8">
        <v>-2.6169997008598136</v>
      </c>
      <c r="C22" s="8">
        <v>-2.4152235843019296</v>
      </c>
      <c r="D22" s="8">
        <v>-2.0589849060786336</v>
      </c>
      <c r="E22" s="8">
        <v>-2.0846848668357336</v>
      </c>
      <c r="F22" s="9">
        <v>-2.3093554757733505</v>
      </c>
      <c r="G22" s="8">
        <v>0.31810542701775801</v>
      </c>
      <c r="H22" s="8">
        <v>0.46964253880591977</v>
      </c>
      <c r="I22" s="8">
        <v>0.61701945756527998</v>
      </c>
      <c r="J22" s="8">
        <v>0.71815928163601606</v>
      </c>
      <c r="K22" s="9">
        <v>0.52060661676869657</v>
      </c>
      <c r="L22" s="8">
        <v>7.5322499999999987E-2</v>
      </c>
      <c r="M22" s="8">
        <v>7.5322499999999987E-2</v>
      </c>
      <c r="N22" s="8">
        <v>7.5322499999999987E-2</v>
      </c>
      <c r="O22" s="8">
        <v>7.5322499999999987E-2</v>
      </c>
      <c r="P22" s="9">
        <v>7.5322499999999987E-2</v>
      </c>
      <c r="Q22" s="8">
        <v>0.366233917507646</v>
      </c>
      <c r="R22" s="8">
        <v>0.55683292378799287</v>
      </c>
      <c r="S22" s="8">
        <v>0.60726689337274053</v>
      </c>
      <c r="T22" s="8">
        <v>0.61603765815139255</v>
      </c>
      <c r="U22" s="9">
        <v>0.52848051817173824</v>
      </c>
    </row>
    <row r="23" spans="1:21" ht="16.5">
      <c r="A23" s="7" t="s">
        <v>6</v>
      </c>
      <c r="B23" s="8">
        <v>-11.395402200000001</v>
      </c>
      <c r="C23" s="8">
        <v>-14.071276399999999</v>
      </c>
      <c r="D23" s="8">
        <v>-12.918803199999999</v>
      </c>
      <c r="E23" s="8">
        <v>-10.935231</v>
      </c>
      <c r="F23" s="9">
        <v>-12.285665057142856</v>
      </c>
      <c r="G23" s="8">
        <v>1.2668560000000002</v>
      </c>
      <c r="H23" s="8">
        <v>2.5311219999999999</v>
      </c>
      <c r="I23" s="8">
        <v>3.7992052000000003</v>
      </c>
      <c r="J23" s="8">
        <v>3.0520795999999999</v>
      </c>
      <c r="K23" s="9">
        <v>2.5958652380952381</v>
      </c>
      <c r="L23" s="8">
        <v>0</v>
      </c>
      <c r="M23" s="8">
        <v>0</v>
      </c>
      <c r="N23" s="8">
        <v>0</v>
      </c>
      <c r="O23" s="8">
        <v>0</v>
      </c>
      <c r="P23" s="9">
        <v>0</v>
      </c>
      <c r="Q23" s="8">
        <v>0.72994959999999964</v>
      </c>
      <c r="R23" s="8">
        <v>1.5717048</v>
      </c>
      <c r="S23" s="8">
        <v>1.7565034000000004</v>
      </c>
      <c r="T23" s="8">
        <v>1.3102890000000009</v>
      </c>
      <c r="U23" s="9">
        <v>1.312961123809524</v>
      </c>
    </row>
    <row r="24" spans="1:21" ht="16.5">
      <c r="A24" s="7" t="s">
        <v>485</v>
      </c>
      <c r="B24" s="8">
        <v>-29.487199999999994</v>
      </c>
      <c r="C24" s="8">
        <v>-26.400799999999997</v>
      </c>
      <c r="D24" s="8">
        <v>-23.136400000000002</v>
      </c>
      <c r="E24" s="8">
        <v>-22.241</v>
      </c>
      <c r="F24" s="9">
        <v>-25.514961904761908</v>
      </c>
      <c r="G24" s="8">
        <v>19.517090000000003</v>
      </c>
      <c r="H24" s="8">
        <v>18.702591999999999</v>
      </c>
      <c r="I24" s="8">
        <v>14.391317999999998</v>
      </c>
      <c r="J24" s="8">
        <v>13.72908</v>
      </c>
      <c r="K24" s="9">
        <v>16.724642380952382</v>
      </c>
      <c r="L24" s="8">
        <v>0</v>
      </c>
      <c r="M24" s="8">
        <v>0</v>
      </c>
      <c r="N24" s="8">
        <v>0</v>
      </c>
      <c r="O24" s="8">
        <v>0</v>
      </c>
      <c r="P24" s="9">
        <v>0</v>
      </c>
      <c r="Q24" s="8">
        <v>8.2783999999999995</v>
      </c>
      <c r="R24" s="8">
        <v>6.8323300000000007</v>
      </c>
      <c r="S24" s="8">
        <v>4.8405319999999987</v>
      </c>
      <c r="T24" s="8">
        <v>4.552109999999999</v>
      </c>
      <c r="U24" s="9">
        <v>6.2283457142857133</v>
      </c>
    </row>
    <row r="25" spans="1:21" ht="16.5">
      <c r="A25" s="7" t="s">
        <v>486</v>
      </c>
      <c r="B25" s="8">
        <v>-8.1082017999999998</v>
      </c>
      <c r="C25" s="8">
        <v>-7.768220799999999</v>
      </c>
      <c r="D25" s="8">
        <v>-7.9440537999999989</v>
      </c>
      <c r="E25" s="8">
        <v>-8.1811880000000006</v>
      </c>
      <c r="F25" s="9">
        <v>-8.0055487523809514</v>
      </c>
      <c r="G25" s="8">
        <v>0.11025720000000001</v>
      </c>
      <c r="H25" s="8">
        <v>0.12868260000000001</v>
      </c>
      <c r="I25" s="8">
        <v>0.198324</v>
      </c>
      <c r="J25" s="8">
        <v>0.20358199999999999</v>
      </c>
      <c r="K25" s="9">
        <v>0.1578326761904762</v>
      </c>
      <c r="L25" s="8">
        <v>0</v>
      </c>
      <c r="M25" s="8">
        <v>0</v>
      </c>
      <c r="N25" s="8">
        <v>0</v>
      </c>
      <c r="O25" s="8">
        <v>0</v>
      </c>
      <c r="P25" s="9">
        <v>0</v>
      </c>
      <c r="Q25" s="8">
        <v>5.662137425588298E-16</v>
      </c>
      <c r="R25" s="8">
        <v>-4.4408920985006264E-17</v>
      </c>
      <c r="S25" s="8">
        <v>-3.2196467714129539E-16</v>
      </c>
      <c r="T25" s="8">
        <v>8.3266726846886741E-16</v>
      </c>
      <c r="U25" s="9">
        <v>2.7279765747932415E-16</v>
      </c>
    </row>
    <row r="26" spans="1:21" ht="16.5">
      <c r="A26" s="7" t="s">
        <v>487</v>
      </c>
      <c r="B26" s="8">
        <v>24.279</v>
      </c>
      <c r="C26" s="8">
        <v>14.1584</v>
      </c>
      <c r="D26" s="8">
        <v>9.8209999999999997</v>
      </c>
      <c r="E26" s="8">
        <v>9.8209999999999997</v>
      </c>
      <c r="F26" s="9">
        <v>14.984571428571432</v>
      </c>
      <c r="G26" s="8">
        <v>15.991</v>
      </c>
      <c r="H26" s="8">
        <v>25.787799999999997</v>
      </c>
      <c r="I26" s="8">
        <v>28.237000000000002</v>
      </c>
      <c r="J26" s="8">
        <v>28.237000000000002</v>
      </c>
      <c r="K26" s="9">
        <v>24.155000000000001</v>
      </c>
      <c r="L26" s="8">
        <v>0</v>
      </c>
      <c r="M26" s="8">
        <v>0</v>
      </c>
      <c r="N26" s="8">
        <v>0</v>
      </c>
      <c r="O26" s="8">
        <v>0</v>
      </c>
      <c r="P26" s="9">
        <v>0</v>
      </c>
      <c r="Q26" s="8">
        <v>0.43000000000000327</v>
      </c>
      <c r="R26" s="8">
        <v>-1.4515999999999949</v>
      </c>
      <c r="S26" s="8">
        <v>-1.9219999999999935</v>
      </c>
      <c r="T26" s="8">
        <v>-1.9219999999999935</v>
      </c>
      <c r="U26" s="9">
        <v>-1.1379999999999948</v>
      </c>
    </row>
    <row r="27" spans="1:21" ht="33">
      <c r="A27" s="7" t="s">
        <v>488</v>
      </c>
      <c r="B27" s="8">
        <v>-6.2915103636363643</v>
      </c>
      <c r="C27" s="8">
        <v>-7.1637140000000006</v>
      </c>
      <c r="D27" s="8">
        <v>-6.4772679999999996</v>
      </c>
      <c r="E27" s="8">
        <v>-6.3979999999999997</v>
      </c>
      <c r="F27" s="9">
        <v>-6.5687605800865807</v>
      </c>
      <c r="G27" s="8">
        <v>0</v>
      </c>
      <c r="H27" s="8">
        <v>0</v>
      </c>
      <c r="I27" s="8">
        <v>0</v>
      </c>
      <c r="J27" s="8">
        <v>0</v>
      </c>
      <c r="K27" s="9">
        <v>0</v>
      </c>
      <c r="L27" s="8">
        <v>0</v>
      </c>
      <c r="M27" s="8">
        <v>0</v>
      </c>
      <c r="N27" s="8">
        <v>0</v>
      </c>
      <c r="O27" s="8">
        <v>0</v>
      </c>
      <c r="P27" s="9">
        <v>0</v>
      </c>
      <c r="Q27" s="8">
        <v>0</v>
      </c>
      <c r="R27" s="8">
        <v>0</v>
      </c>
      <c r="S27" s="8">
        <v>0</v>
      </c>
      <c r="T27" s="8">
        <v>0</v>
      </c>
      <c r="U27" s="9">
        <v>0</v>
      </c>
    </row>
    <row r="28" spans="1:21" ht="16.5">
      <c r="A28" s="7" t="s">
        <v>489</v>
      </c>
      <c r="B28" s="8">
        <v>-18.018999999999998</v>
      </c>
      <c r="C28" s="8">
        <v>-18.018999999999998</v>
      </c>
      <c r="D28" s="8">
        <v>-18.018999999999998</v>
      </c>
      <c r="E28" s="8">
        <v>-18.018999999999998</v>
      </c>
      <c r="F28" s="9">
        <v>-18.018999999999998</v>
      </c>
      <c r="G28" s="8">
        <v>15.198000000000002</v>
      </c>
      <c r="H28" s="8">
        <v>15.198000000000002</v>
      </c>
      <c r="I28" s="8">
        <v>15.198000000000002</v>
      </c>
      <c r="J28" s="8">
        <v>15.198000000000002</v>
      </c>
      <c r="K28" s="9">
        <v>15.198</v>
      </c>
      <c r="L28" s="8">
        <v>0</v>
      </c>
      <c r="M28" s="8">
        <v>0</v>
      </c>
      <c r="N28" s="8">
        <v>0</v>
      </c>
      <c r="O28" s="8">
        <v>0</v>
      </c>
      <c r="P28" s="9">
        <v>0</v>
      </c>
      <c r="Q28" s="8">
        <v>-1.7763568394002505E-15</v>
      </c>
      <c r="R28" s="8">
        <v>-1.7763568394002505E-15</v>
      </c>
      <c r="S28" s="8">
        <v>-1.7763568394002505E-15</v>
      </c>
      <c r="T28" s="8">
        <v>-1.7763568394002505E-15</v>
      </c>
      <c r="U28" s="9">
        <v>-1.7763568394002505E-15</v>
      </c>
    </row>
    <row r="29" spans="1:21" ht="16.5">
      <c r="A29" s="7" t="s">
        <v>490</v>
      </c>
      <c r="B29" s="8">
        <v>-236.24359999999996</v>
      </c>
      <c r="C29" s="8">
        <v>-396.678</v>
      </c>
      <c r="D29" s="8">
        <v>-397.27439999999996</v>
      </c>
      <c r="E29" s="8">
        <v>-400.30799999999999</v>
      </c>
      <c r="F29" s="9">
        <v>-351.84588571428566</v>
      </c>
      <c r="G29" s="8">
        <v>1850.529</v>
      </c>
      <c r="H29" s="8">
        <v>1057.1076</v>
      </c>
      <c r="I29" s="8">
        <v>667.84519999999998</v>
      </c>
      <c r="J29" s="8">
        <v>770.19299999999998</v>
      </c>
      <c r="K29" s="9">
        <v>1122.8049047619047</v>
      </c>
      <c r="L29" s="8">
        <v>0</v>
      </c>
      <c r="M29" s="8">
        <v>0</v>
      </c>
      <c r="N29" s="8">
        <v>0</v>
      </c>
      <c r="O29" s="8">
        <v>0</v>
      </c>
      <c r="P29" s="9">
        <v>0</v>
      </c>
      <c r="Q29" s="8">
        <v>26.564800000000012</v>
      </c>
      <c r="R29" s="8">
        <v>5.8085999999999789</v>
      </c>
      <c r="S29" s="8">
        <v>1.2182000000000244</v>
      </c>
      <c r="T29" s="8">
        <v>-4.4809999999999945</v>
      </c>
      <c r="U29" s="9">
        <v>8.1960857142857186</v>
      </c>
    </row>
    <row r="30" spans="1:21" ht="33">
      <c r="A30" s="7" t="s">
        <v>491</v>
      </c>
      <c r="B30" s="8">
        <v>-2.7364000000000002</v>
      </c>
      <c r="C30" s="8">
        <v>-2.7364000000000002</v>
      </c>
      <c r="D30" s="8">
        <v>-2.816932</v>
      </c>
      <c r="E30" s="8">
        <v>-2.8398000000000003</v>
      </c>
      <c r="F30" s="9">
        <v>-2.7801933333333335</v>
      </c>
      <c r="G30" s="8">
        <v>0.16019999999999998</v>
      </c>
      <c r="H30" s="8">
        <v>0.16019999999999998</v>
      </c>
      <c r="I30" s="8">
        <v>0.16019999999999998</v>
      </c>
      <c r="J30" s="8">
        <v>0.16019999999999998</v>
      </c>
      <c r="K30" s="9">
        <v>0.16019999999999998</v>
      </c>
      <c r="L30" s="8">
        <v>0</v>
      </c>
      <c r="M30" s="8">
        <v>0</v>
      </c>
      <c r="N30" s="8">
        <v>0</v>
      </c>
      <c r="O30" s="8">
        <v>0</v>
      </c>
      <c r="P30" s="9">
        <v>0</v>
      </c>
      <c r="Q30" s="8">
        <v>-3.0531133177191805E-16</v>
      </c>
      <c r="R30" s="8">
        <v>-3.0531133177191805E-16</v>
      </c>
      <c r="S30" s="8">
        <v>-1.2767564783189299E-16</v>
      </c>
      <c r="T30" s="8">
        <v>1.3877787807814457E-16</v>
      </c>
      <c r="U30" s="9">
        <v>-1.5728159515523052E-16</v>
      </c>
    </row>
    <row r="31" spans="1:21" ht="16.5">
      <c r="A31" s="10" t="s">
        <v>492</v>
      </c>
      <c r="B31" s="8">
        <v>-14.033474033065911</v>
      </c>
      <c r="C31" s="8">
        <v>-11.960838298357148</v>
      </c>
      <c r="D31" s="8">
        <v>-8.440852250250316</v>
      </c>
      <c r="E31" s="8">
        <v>-10.034118392101467</v>
      </c>
      <c r="F31" s="9">
        <v>-11.256185185806672</v>
      </c>
      <c r="G31" s="8">
        <v>2.8965224913353044E-2</v>
      </c>
      <c r="H31" s="8">
        <v>0.10574523804051539</v>
      </c>
      <c r="I31" s="8">
        <v>0.11373259630923657</v>
      </c>
      <c r="J31" s="8">
        <v>0.15605005663026211</v>
      </c>
      <c r="K31" s="9">
        <v>9.7687181160961353E-2</v>
      </c>
      <c r="L31" s="8">
        <v>8.0627301700000001E-2</v>
      </c>
      <c r="M31" s="8">
        <v>8.0627301700000001E-2</v>
      </c>
      <c r="N31" s="8">
        <v>8.0627301700000001E-2</v>
      </c>
      <c r="O31" s="8">
        <v>8.0627301700000001E-2</v>
      </c>
      <c r="P31" s="9">
        <v>8.0627301700000001E-2</v>
      </c>
      <c r="Q31" s="8">
        <v>-2.0547808233927376</v>
      </c>
      <c r="R31" s="8">
        <v>-1.6757388733865093</v>
      </c>
      <c r="S31" s="8">
        <v>-0.29938551209532399</v>
      </c>
      <c r="T31" s="8">
        <v>-0.35792744058022735</v>
      </c>
      <c r="U31" s="9">
        <v>-1.1425687652698442</v>
      </c>
    </row>
    <row r="32" spans="1:21" ht="16.5">
      <c r="A32" s="7" t="s">
        <v>8</v>
      </c>
      <c r="B32" s="8">
        <v>25.428999999999998</v>
      </c>
      <c r="C32" s="8">
        <v>26.716999999999995</v>
      </c>
      <c r="D32" s="8">
        <v>30.589800000000004</v>
      </c>
      <c r="E32" s="8">
        <v>35.808999999999997</v>
      </c>
      <c r="F32" s="9">
        <v>29.435857142857145</v>
      </c>
      <c r="G32" s="8">
        <v>8.327</v>
      </c>
      <c r="H32" s="8">
        <v>8.3974000000000011</v>
      </c>
      <c r="I32" s="8">
        <v>8.5204000000000004</v>
      </c>
      <c r="J32" s="8">
        <v>8.3170000000000002</v>
      </c>
      <c r="K32" s="9">
        <v>8.3874285714285719</v>
      </c>
      <c r="L32" s="8">
        <v>0</v>
      </c>
      <c r="M32" s="8">
        <v>0</v>
      </c>
      <c r="N32" s="8">
        <v>0</v>
      </c>
      <c r="O32" s="8">
        <v>0</v>
      </c>
      <c r="P32" s="9">
        <v>0</v>
      </c>
      <c r="Q32" s="8">
        <v>1.7763568394002505E-15</v>
      </c>
      <c r="R32" s="8">
        <v>1.0658141036401502E-15</v>
      </c>
      <c r="S32" s="8">
        <v>1.0658141036401502E-15</v>
      </c>
      <c r="T32" s="8">
        <v>0</v>
      </c>
      <c r="U32" s="9">
        <v>1.0150610510858574E-15</v>
      </c>
    </row>
    <row r="33" spans="1:21" ht="16.5">
      <c r="A33" s="7" t="s">
        <v>10</v>
      </c>
      <c r="B33" s="8">
        <v>-3.9060000000000001</v>
      </c>
      <c r="C33" s="8">
        <v>-2.1091000000000002</v>
      </c>
      <c r="D33" s="8">
        <v>-1.0226</v>
      </c>
      <c r="E33" s="8">
        <v>-0.88700000000000012</v>
      </c>
      <c r="F33" s="9">
        <v>-2.0728333333333331</v>
      </c>
      <c r="G33" s="8">
        <v>0</v>
      </c>
      <c r="H33" s="8">
        <v>0</v>
      </c>
      <c r="I33" s="8">
        <v>0</v>
      </c>
      <c r="J33" s="8">
        <v>0</v>
      </c>
      <c r="K33" s="9">
        <v>0</v>
      </c>
      <c r="L33" s="8">
        <v>0</v>
      </c>
      <c r="M33" s="8">
        <v>0</v>
      </c>
      <c r="N33" s="8">
        <v>0</v>
      </c>
      <c r="O33" s="8">
        <v>0</v>
      </c>
      <c r="P33" s="9">
        <v>0</v>
      </c>
      <c r="Q33" s="8">
        <v>0</v>
      </c>
      <c r="R33" s="8">
        <v>0</v>
      </c>
      <c r="S33" s="8">
        <v>0</v>
      </c>
      <c r="T33" s="8">
        <v>0</v>
      </c>
      <c r="U33" s="9">
        <v>0</v>
      </c>
    </row>
    <row r="34" spans="1:21" ht="16.5">
      <c r="A34" s="7" t="s">
        <v>16</v>
      </c>
      <c r="B34" s="8">
        <v>-0.2354</v>
      </c>
      <c r="C34" s="8">
        <v>-0.23599999999999999</v>
      </c>
      <c r="D34" s="8">
        <v>-0.23599999999999999</v>
      </c>
      <c r="E34" s="8">
        <v>-0.23599999999999999</v>
      </c>
      <c r="F34" s="9">
        <v>-0.23582857142857139</v>
      </c>
      <c r="G34" s="8">
        <v>0</v>
      </c>
      <c r="H34" s="8">
        <v>0</v>
      </c>
      <c r="I34" s="8">
        <v>0</v>
      </c>
      <c r="J34" s="8">
        <v>0</v>
      </c>
      <c r="K34" s="9">
        <v>0</v>
      </c>
      <c r="L34" s="8">
        <v>0</v>
      </c>
      <c r="M34" s="8">
        <v>0</v>
      </c>
      <c r="N34" s="8">
        <v>0</v>
      </c>
      <c r="O34" s="8">
        <v>0</v>
      </c>
      <c r="P34" s="9">
        <v>0</v>
      </c>
      <c r="Q34" s="8">
        <v>0</v>
      </c>
      <c r="R34" s="8">
        <v>0</v>
      </c>
      <c r="S34" s="8">
        <v>0</v>
      </c>
      <c r="T34" s="8">
        <v>0</v>
      </c>
      <c r="U34" s="9">
        <v>0</v>
      </c>
    </row>
    <row r="35" spans="1:21" ht="16.5">
      <c r="A35" s="7" t="s">
        <v>12</v>
      </c>
      <c r="B35" s="8">
        <v>-0.35023100000000001</v>
      </c>
      <c r="C35" s="8">
        <v>-0.35023100000000001</v>
      </c>
      <c r="D35" s="8">
        <v>-0.35184460000000006</v>
      </c>
      <c r="E35" s="8">
        <v>-0.13731300000000002</v>
      </c>
      <c r="F35" s="9">
        <v>-0.29992042857142859</v>
      </c>
      <c r="G35" s="8">
        <v>71.840311</v>
      </c>
      <c r="H35" s="8">
        <v>71.840311</v>
      </c>
      <c r="I35" s="8">
        <v>65.831527399999999</v>
      </c>
      <c r="J35" s="8">
        <v>40.531030000000001</v>
      </c>
      <c r="K35" s="9">
        <v>62.955057523809522</v>
      </c>
      <c r="L35" s="8">
        <v>0</v>
      </c>
      <c r="M35" s="8">
        <v>0</v>
      </c>
      <c r="N35" s="8">
        <v>0</v>
      </c>
      <c r="O35" s="8">
        <v>0</v>
      </c>
      <c r="P35" s="9">
        <v>0</v>
      </c>
      <c r="Q35" s="8">
        <v>0</v>
      </c>
      <c r="R35" s="8">
        <v>0</v>
      </c>
      <c r="S35" s="8">
        <v>0</v>
      </c>
      <c r="T35" s="8">
        <v>-7.1054273576010019E-15</v>
      </c>
      <c r="U35" s="9">
        <v>-1.6917684184764289E-15</v>
      </c>
    </row>
    <row r="36" spans="1:21" ht="16.5">
      <c r="A36" s="7" t="s">
        <v>14</v>
      </c>
      <c r="B36" s="8">
        <v>-107.672</v>
      </c>
      <c r="C36" s="8">
        <v>-107.672</v>
      </c>
      <c r="D36" s="8">
        <v>-107.672</v>
      </c>
      <c r="E36" s="8">
        <v>-107.672</v>
      </c>
      <c r="F36" s="9">
        <v>-107.672</v>
      </c>
      <c r="G36" s="8">
        <v>21.234000000000002</v>
      </c>
      <c r="H36" s="8">
        <v>21.234000000000002</v>
      </c>
      <c r="I36" s="8">
        <v>21.234000000000002</v>
      </c>
      <c r="J36" s="8">
        <v>21.234000000000002</v>
      </c>
      <c r="K36" s="9">
        <v>21.234000000000002</v>
      </c>
      <c r="L36" s="8">
        <v>0</v>
      </c>
      <c r="M36" s="8">
        <v>0</v>
      </c>
      <c r="N36" s="8">
        <v>0</v>
      </c>
      <c r="O36" s="8">
        <v>0</v>
      </c>
      <c r="P36" s="9">
        <v>0</v>
      </c>
      <c r="Q36" s="8">
        <v>9.8359999999999914</v>
      </c>
      <c r="R36" s="8">
        <v>9.8359999999999914</v>
      </c>
      <c r="S36" s="8">
        <v>9.8359999999999914</v>
      </c>
      <c r="T36" s="8">
        <v>9.8359999999999914</v>
      </c>
      <c r="U36" s="9">
        <v>9.8359999999999914</v>
      </c>
    </row>
    <row r="37" spans="1:21" ht="16.5">
      <c r="A37" s="7" t="s">
        <v>3</v>
      </c>
      <c r="B37" s="8">
        <v>-20.053782167942764</v>
      </c>
      <c r="C37" s="8">
        <v>-6.6824364205621922</v>
      </c>
      <c r="D37" s="8">
        <v>-2.2467429867726749</v>
      </c>
      <c r="E37" s="8">
        <v>-1.5347530925980883</v>
      </c>
      <c r="F37" s="9">
        <v>-8.2210645479676856</v>
      </c>
      <c r="G37" s="8">
        <v>7.4969642010702895</v>
      </c>
      <c r="H37" s="8">
        <v>7.1282962437545905</v>
      </c>
      <c r="I37" s="8">
        <v>6.9632954925241535</v>
      </c>
      <c r="J37" s="8">
        <v>7.3275029136521308</v>
      </c>
      <c r="K37" s="9">
        <v>7.2417742121941</v>
      </c>
      <c r="L37" s="8">
        <v>0.29612293326</v>
      </c>
      <c r="M37" s="8">
        <v>0.29612293326</v>
      </c>
      <c r="N37" s="8">
        <v>0.29612293326</v>
      </c>
      <c r="O37" s="8">
        <v>0.29612293326</v>
      </c>
      <c r="P37" s="9">
        <v>0.29612293326</v>
      </c>
      <c r="Q37" s="8">
        <v>-11.649262692108294</v>
      </c>
      <c r="R37" s="8">
        <v>-26.598295277054614</v>
      </c>
      <c r="S37" s="8">
        <v>-25.01397276704617</v>
      </c>
      <c r="T37" s="8">
        <v>-18.859460370760139</v>
      </c>
      <c r="U37" s="9">
        <v>-20.107343725093067</v>
      </c>
    </row>
    <row r="38" spans="1:21" ht="33">
      <c r="A38" s="7" t="s">
        <v>493</v>
      </c>
      <c r="B38" s="8">
        <v>-333</v>
      </c>
      <c r="C38" s="8">
        <v>-333</v>
      </c>
      <c r="D38" s="8">
        <v>-333</v>
      </c>
      <c r="E38" s="8">
        <v>-333</v>
      </c>
      <c r="F38" s="9">
        <v>-333</v>
      </c>
      <c r="G38" s="8">
        <v>104.029</v>
      </c>
      <c r="H38" s="8">
        <v>104.029</v>
      </c>
      <c r="I38" s="8">
        <v>104.029</v>
      </c>
      <c r="J38" s="8">
        <v>104.029</v>
      </c>
      <c r="K38" s="9">
        <v>104.029</v>
      </c>
      <c r="L38" s="8">
        <v>0</v>
      </c>
      <c r="M38" s="8">
        <v>0</v>
      </c>
      <c r="N38" s="8">
        <v>0</v>
      </c>
      <c r="O38" s="8">
        <v>0</v>
      </c>
      <c r="P38" s="9">
        <v>0</v>
      </c>
      <c r="Q38" s="8" t="s">
        <v>494</v>
      </c>
      <c r="R38" s="8" t="s">
        <v>494</v>
      </c>
      <c r="S38" s="8" t="s">
        <v>494</v>
      </c>
      <c r="T38" s="8" t="s">
        <v>494</v>
      </c>
      <c r="U38" s="9" t="s">
        <v>494</v>
      </c>
    </row>
    <row r="39" spans="1:21" ht="16.5">
      <c r="A39" s="7" t="s">
        <v>17</v>
      </c>
      <c r="B39" s="8">
        <v>-4.1151999999999997</v>
      </c>
      <c r="C39" s="8">
        <v>-5.1440000000000001</v>
      </c>
      <c r="D39" s="8">
        <v>-3.4553750000000001</v>
      </c>
      <c r="E39" s="8">
        <v>-0.98252500000000009</v>
      </c>
      <c r="F39" s="9">
        <v>-3.4571761904761908</v>
      </c>
      <c r="G39" s="8">
        <v>0</v>
      </c>
      <c r="H39" s="8">
        <v>0</v>
      </c>
      <c r="I39" s="8">
        <v>0</v>
      </c>
      <c r="J39" s="8">
        <v>0</v>
      </c>
      <c r="K39" s="9">
        <v>0</v>
      </c>
      <c r="L39" s="8">
        <v>0</v>
      </c>
      <c r="M39" s="8">
        <v>0</v>
      </c>
      <c r="N39" s="8">
        <v>0</v>
      </c>
      <c r="O39" s="8">
        <v>0</v>
      </c>
      <c r="P39" s="9">
        <v>0</v>
      </c>
      <c r="Q39" s="8">
        <v>-1.0287999999999999</v>
      </c>
      <c r="R39" s="8">
        <v>0</v>
      </c>
      <c r="S39" s="8">
        <v>0</v>
      </c>
      <c r="T39" s="8">
        <v>0</v>
      </c>
      <c r="U39" s="9">
        <v>-0.29394285714285712</v>
      </c>
    </row>
    <row r="40" spans="1:21" ht="16.5">
      <c r="A40" s="7" t="s">
        <v>18</v>
      </c>
      <c r="B40" s="8">
        <v>-77.168199999999999</v>
      </c>
      <c r="C40" s="8">
        <v>-73.638779999999997</v>
      </c>
      <c r="D40" s="8">
        <v>-71.781860000000009</v>
      </c>
      <c r="E40" s="8">
        <v>-60.418139999999994</v>
      </c>
      <c r="F40" s="9">
        <v>-71.057290476190474</v>
      </c>
      <c r="G40" s="8">
        <v>3.2561399999999998</v>
      </c>
      <c r="H40" s="8">
        <v>2.3298200000000002</v>
      </c>
      <c r="I40" s="8">
        <v>2.2199</v>
      </c>
      <c r="J40" s="8">
        <v>2.9149000000000003</v>
      </c>
      <c r="K40" s="9">
        <v>2.7076161904761902</v>
      </c>
      <c r="L40" s="8">
        <v>0</v>
      </c>
      <c r="M40" s="8">
        <v>0</v>
      </c>
      <c r="N40" s="8">
        <v>0</v>
      </c>
      <c r="O40" s="8">
        <v>0</v>
      </c>
      <c r="P40" s="9">
        <v>0</v>
      </c>
      <c r="Q40" s="8">
        <v>1.4969399999999957</v>
      </c>
      <c r="R40" s="8">
        <v>1.8512999999999997</v>
      </c>
      <c r="S40" s="8">
        <v>0.59386000000000205</v>
      </c>
      <c r="T40" s="8">
        <v>-0.98017999999999861</v>
      </c>
      <c r="U40" s="9">
        <v>0.77650190476190439</v>
      </c>
    </row>
    <row r="41" spans="1:21" ht="16.5">
      <c r="A41" s="7" t="s">
        <v>495</v>
      </c>
      <c r="B41" s="8">
        <v>-682.4158942625179</v>
      </c>
      <c r="C41" s="8">
        <v>-798.0203577050072</v>
      </c>
      <c r="D41" s="8">
        <v>-752.88485773692116</v>
      </c>
      <c r="E41" s="8">
        <v>-950.28</v>
      </c>
      <c r="F41" s="9">
        <v>-790.49625918022605</v>
      </c>
      <c r="G41" s="8">
        <v>0</v>
      </c>
      <c r="H41" s="8">
        <v>0</v>
      </c>
      <c r="I41" s="8">
        <v>0</v>
      </c>
      <c r="J41" s="8">
        <v>0</v>
      </c>
      <c r="K41" s="9">
        <v>0</v>
      </c>
      <c r="L41" s="8">
        <v>0</v>
      </c>
      <c r="M41" s="8">
        <v>0</v>
      </c>
      <c r="N41" s="8">
        <v>0</v>
      </c>
      <c r="O41" s="8">
        <v>0</v>
      </c>
      <c r="P41" s="9">
        <v>0</v>
      </c>
      <c r="Q41" s="8">
        <v>-120.58500000000004</v>
      </c>
      <c r="R41" s="8">
        <v>-141.012</v>
      </c>
      <c r="S41" s="8">
        <v>-155.94200000000006</v>
      </c>
      <c r="T41" s="8">
        <v>-200.63000000000011</v>
      </c>
      <c r="U41" s="9">
        <v>-152.92523809523814</v>
      </c>
    </row>
    <row r="42" spans="1:21" ht="16.5">
      <c r="A42" s="7" t="s">
        <v>19</v>
      </c>
      <c r="B42" s="8">
        <v>37.026596000000005</v>
      </c>
      <c r="C42" s="8">
        <v>27.520244000000009</v>
      </c>
      <c r="D42" s="8">
        <v>27.001246999999999</v>
      </c>
      <c r="E42" s="8">
        <v>37.635457000000002</v>
      </c>
      <c r="F42" s="9">
        <v>32.521157904761907</v>
      </c>
      <c r="G42" s="8">
        <v>57.865600000000008</v>
      </c>
      <c r="H42" s="8">
        <v>51.576400000000021</v>
      </c>
      <c r="I42" s="8">
        <v>46.28725</v>
      </c>
      <c r="J42" s="8">
        <v>58.63035</v>
      </c>
      <c r="K42" s="9">
        <v>53.793504761904764</v>
      </c>
      <c r="L42" s="8">
        <v>0</v>
      </c>
      <c r="M42" s="8">
        <v>0</v>
      </c>
      <c r="N42" s="8">
        <v>0</v>
      </c>
      <c r="O42" s="8">
        <v>0</v>
      </c>
      <c r="P42" s="9">
        <v>0</v>
      </c>
      <c r="Q42" s="8">
        <v>2.4323999999999999</v>
      </c>
      <c r="R42" s="8">
        <v>1.2845999999999989</v>
      </c>
      <c r="S42" s="8">
        <v>-0.30099999999999766</v>
      </c>
      <c r="T42" s="8">
        <v>-2.4687000000000054</v>
      </c>
      <c r="U42" s="9">
        <v>0.3413761904761895</v>
      </c>
    </row>
    <row r="43" spans="1:21" ht="16.5">
      <c r="A43" s="7" t="s">
        <v>20</v>
      </c>
      <c r="B43" s="8">
        <v>-1.8399999999999999</v>
      </c>
      <c r="C43" s="8">
        <v>-2.14</v>
      </c>
      <c r="D43" s="8">
        <v>-1.98</v>
      </c>
      <c r="E43" s="8">
        <v>-1.9600000000000002</v>
      </c>
      <c r="F43" s="9">
        <v>-1.9733333333333332</v>
      </c>
      <c r="G43" s="8">
        <v>0</v>
      </c>
      <c r="H43" s="8">
        <v>0</v>
      </c>
      <c r="I43" s="8">
        <v>0</v>
      </c>
      <c r="J43" s="8">
        <v>0</v>
      </c>
      <c r="K43" s="9">
        <v>0</v>
      </c>
      <c r="L43" s="8">
        <v>0</v>
      </c>
      <c r="M43" s="8">
        <v>0</v>
      </c>
      <c r="N43" s="8">
        <v>0</v>
      </c>
      <c r="O43" s="8">
        <v>0</v>
      </c>
      <c r="P43" s="9">
        <v>0</v>
      </c>
      <c r="Q43" s="8">
        <v>-0.48</v>
      </c>
      <c r="R43" s="8">
        <v>0</v>
      </c>
      <c r="S43" s="8">
        <v>0</v>
      </c>
      <c r="T43" s="8">
        <v>0</v>
      </c>
      <c r="U43" s="9">
        <v>-0.13714285714285715</v>
      </c>
    </row>
    <row r="44" spans="1:21" ht="16.5">
      <c r="A44" s="7" t="s">
        <v>21</v>
      </c>
      <c r="B44" s="8">
        <v>-14.8208</v>
      </c>
      <c r="C44" s="8">
        <v>-21.192399999999999</v>
      </c>
      <c r="D44" s="8">
        <v>-23.616400000000002</v>
      </c>
      <c r="E44" s="8">
        <v>-31.918600000000005</v>
      </c>
      <c r="F44" s="9">
        <v>-22.502942857142859</v>
      </c>
      <c r="G44" s="8">
        <v>2.9470000000000001</v>
      </c>
      <c r="H44" s="8">
        <v>2.9470000000000001</v>
      </c>
      <c r="I44" s="8">
        <v>2.9470000000000001</v>
      </c>
      <c r="J44" s="8">
        <v>3.1095999999999999</v>
      </c>
      <c r="K44" s="9">
        <v>2.9857142857142858</v>
      </c>
      <c r="L44" s="8">
        <v>0</v>
      </c>
      <c r="M44" s="8">
        <v>0</v>
      </c>
      <c r="N44" s="8">
        <v>0</v>
      </c>
      <c r="O44" s="8">
        <v>0</v>
      </c>
      <c r="P44" s="9">
        <v>0</v>
      </c>
      <c r="Q44" s="8">
        <v>-3.4628000000000001</v>
      </c>
      <c r="R44" s="8">
        <v>-1.7763568394002506E-16</v>
      </c>
      <c r="S44" s="8">
        <v>-1.7763568394002506E-16</v>
      </c>
      <c r="T44" s="8">
        <v>-3.5527136788005011E-16</v>
      </c>
      <c r="U44" s="9">
        <v>-0.98937142857142868</v>
      </c>
    </row>
    <row r="45" spans="1:21" ht="16.5">
      <c r="A45" s="7" t="s">
        <v>496</v>
      </c>
      <c r="B45" s="8">
        <v>-0.16500000000000001</v>
      </c>
      <c r="C45" s="8">
        <v>-0.16500000000000001</v>
      </c>
      <c r="D45" s="8">
        <v>-0.16500000000000001</v>
      </c>
      <c r="E45" s="8">
        <v>-0.16500000000000001</v>
      </c>
      <c r="F45" s="9">
        <v>-0.16500000000000001</v>
      </c>
      <c r="G45" s="8">
        <v>0</v>
      </c>
      <c r="H45" s="8">
        <v>0</v>
      </c>
      <c r="I45" s="8">
        <v>0</v>
      </c>
      <c r="J45" s="8">
        <v>0</v>
      </c>
      <c r="K45" s="9">
        <v>0</v>
      </c>
      <c r="L45" s="8">
        <v>0</v>
      </c>
      <c r="M45" s="8">
        <v>0</v>
      </c>
      <c r="N45" s="8">
        <v>0</v>
      </c>
      <c r="O45" s="8">
        <v>0</v>
      </c>
      <c r="P45" s="9">
        <v>0</v>
      </c>
      <c r="Q45" s="8">
        <v>0</v>
      </c>
      <c r="R45" s="8">
        <v>0</v>
      </c>
      <c r="S45" s="8">
        <v>0</v>
      </c>
      <c r="T45" s="8">
        <v>0</v>
      </c>
      <c r="U45" s="9">
        <v>0</v>
      </c>
    </row>
    <row r="46" spans="1:21" ht="16.5">
      <c r="A46" s="7" t="s">
        <v>497</v>
      </c>
      <c r="B46" s="8">
        <v>-3.2</v>
      </c>
      <c r="C46" s="8">
        <v>-3.4</v>
      </c>
      <c r="D46" s="8">
        <v>-4.5999999999999996</v>
      </c>
      <c r="E46" s="8">
        <v>-4.5999999999999996</v>
      </c>
      <c r="F46" s="9">
        <v>-3.9142857142857146</v>
      </c>
      <c r="G46" s="8">
        <v>10.8</v>
      </c>
      <c r="H46" s="8">
        <v>6.8</v>
      </c>
      <c r="I46" s="8">
        <v>6.8</v>
      </c>
      <c r="J46" s="8">
        <v>2</v>
      </c>
      <c r="K46" s="9">
        <v>6.8000000000000007</v>
      </c>
      <c r="L46" s="8">
        <v>0</v>
      </c>
      <c r="M46" s="8">
        <v>0</v>
      </c>
      <c r="N46" s="8">
        <v>0</v>
      </c>
      <c r="O46" s="8">
        <v>0</v>
      </c>
      <c r="P46" s="9">
        <v>0</v>
      </c>
      <c r="Q46" s="8">
        <v>0</v>
      </c>
      <c r="R46" s="8">
        <v>0</v>
      </c>
      <c r="S46" s="8">
        <v>-6.204999999999998E-2</v>
      </c>
      <c r="T46" s="8">
        <v>0</v>
      </c>
      <c r="U46" s="9">
        <v>-1.4773809523809519E-2</v>
      </c>
    </row>
    <row r="47" spans="1:21" ht="16.5">
      <c r="A47" s="7" t="s">
        <v>498</v>
      </c>
      <c r="B47" s="8">
        <v>-3.1268098000000002</v>
      </c>
      <c r="C47" s="8">
        <v>-11.9574198</v>
      </c>
      <c r="D47" s="8">
        <v>-19.060952800000003</v>
      </c>
      <c r="E47" s="8">
        <v>-20.833938999999997</v>
      </c>
      <c r="F47" s="9">
        <v>-13.239162704761904</v>
      </c>
      <c r="G47" s="8">
        <v>41.403705000000002</v>
      </c>
      <c r="H47" s="8">
        <v>41.403705000000002</v>
      </c>
      <c r="I47" s="8">
        <v>41.403705000000002</v>
      </c>
      <c r="J47" s="8">
        <v>41.403705000000002</v>
      </c>
      <c r="K47" s="9">
        <v>41.403705000000002</v>
      </c>
      <c r="L47" s="8">
        <v>0</v>
      </c>
      <c r="M47" s="8">
        <v>0</v>
      </c>
      <c r="N47" s="8">
        <v>0</v>
      </c>
      <c r="O47" s="8">
        <v>0</v>
      </c>
      <c r="P47" s="9">
        <v>0</v>
      </c>
      <c r="Q47" s="8">
        <v>1.4210854715202005E-15</v>
      </c>
      <c r="R47" s="8">
        <v>0</v>
      </c>
      <c r="S47" s="8">
        <v>0</v>
      </c>
      <c r="T47" s="8">
        <v>0</v>
      </c>
      <c r="U47" s="9">
        <v>4.06024420434343E-16</v>
      </c>
    </row>
    <row r="48" spans="1:21" ht="16.5">
      <c r="A48" s="10" t="s">
        <v>499</v>
      </c>
      <c r="B48" s="8">
        <v>-8.1078803134198516</v>
      </c>
      <c r="C48" s="8">
        <v>-7.9202500471844246</v>
      </c>
      <c r="D48" s="8">
        <v>-6.6851147250168408</v>
      </c>
      <c r="E48" s="8">
        <v>-6.2872737313727027</v>
      </c>
      <c r="F48" s="9">
        <v>-7.2909749713518552</v>
      </c>
      <c r="G48" s="8">
        <v>1.5425956074262785E-2</v>
      </c>
      <c r="H48" s="8">
        <v>5.7186501870344519E-2</v>
      </c>
      <c r="I48" s="8">
        <v>4.5916518402254879E-2</v>
      </c>
      <c r="J48" s="8">
        <v>2.5802765942343174E-2</v>
      </c>
      <c r="K48" s="9">
        <v>3.5099269881918548E-2</v>
      </c>
      <c r="L48" s="8">
        <v>9.2259473908326964E-2</v>
      </c>
      <c r="M48" s="8">
        <v>9.2259473908326964E-2</v>
      </c>
      <c r="N48" s="8">
        <v>9.2259473908326964E-2</v>
      </c>
      <c r="O48" s="8">
        <v>9.2259473908326964E-2</v>
      </c>
      <c r="P48" s="9">
        <v>9.2259473908326964E-2</v>
      </c>
      <c r="Q48" s="8">
        <v>0.59087501838235745</v>
      </c>
      <c r="R48" s="8">
        <v>0.71339170323975654</v>
      </c>
      <c r="S48" s="8">
        <v>0.83891032939898336</v>
      </c>
      <c r="T48" s="8">
        <v>0.77486756579638372</v>
      </c>
      <c r="U48" s="9">
        <v>0.72290943345094105</v>
      </c>
    </row>
    <row r="49" spans="1:21" ht="16.5">
      <c r="A49" s="7" t="s">
        <v>22</v>
      </c>
      <c r="B49" s="8">
        <v>18.173660000000002</v>
      </c>
      <c r="C49" s="8">
        <v>9.9055000000000017</v>
      </c>
      <c r="D49" s="8">
        <v>-24.661300000000001</v>
      </c>
      <c r="E49" s="8">
        <v>-26.558019999999999</v>
      </c>
      <c r="F49" s="9">
        <v>-4.6441495238095225</v>
      </c>
      <c r="G49" s="8">
        <v>0</v>
      </c>
      <c r="H49" s="8">
        <v>0</v>
      </c>
      <c r="I49" s="8">
        <v>0</v>
      </c>
      <c r="J49" s="8">
        <v>0</v>
      </c>
      <c r="K49" s="9">
        <v>0</v>
      </c>
      <c r="L49" s="8">
        <v>0</v>
      </c>
      <c r="M49" s="8">
        <v>0</v>
      </c>
      <c r="N49" s="8">
        <v>0</v>
      </c>
      <c r="O49" s="8">
        <v>0</v>
      </c>
      <c r="P49" s="9">
        <v>0</v>
      </c>
      <c r="Q49" s="8">
        <v>3.968000000001126E-3</v>
      </c>
      <c r="R49" s="8">
        <v>3.7400000000026522E-3</v>
      </c>
      <c r="S49" s="8">
        <v>3.7400000000019419E-3</v>
      </c>
      <c r="T49" s="8">
        <v>3.7400000000019419E-3</v>
      </c>
      <c r="U49" s="9">
        <v>3.805142857144735E-3</v>
      </c>
    </row>
    <row r="50" spans="1:21" ht="16.5">
      <c r="A50" s="10" t="s">
        <v>500</v>
      </c>
      <c r="B50" s="8">
        <v>2.4852329367764211E-2</v>
      </c>
      <c r="C50" s="8">
        <v>-3.1928261951986579E-2</v>
      </c>
      <c r="D50" s="8">
        <v>-0.10647319061030598</v>
      </c>
      <c r="E50" s="8">
        <v>-4.2191349045582624E-2</v>
      </c>
      <c r="F50" s="9">
        <v>-3.5897620563466223E-2</v>
      </c>
      <c r="G50" s="8">
        <v>1.9223936145916799E-4</v>
      </c>
      <c r="H50" s="8">
        <v>3.0313458886249201E-4</v>
      </c>
      <c r="I50" s="8">
        <v>6.4768092528297197E-4</v>
      </c>
      <c r="J50" s="8">
        <v>1.3356735554259E-3</v>
      </c>
      <c r="K50" s="9">
        <v>5.9932769126722996E-4</v>
      </c>
      <c r="L50" s="8">
        <v>0</v>
      </c>
      <c r="M50" s="8">
        <v>0</v>
      </c>
      <c r="N50" s="8">
        <v>0</v>
      </c>
      <c r="O50" s="8">
        <v>0</v>
      </c>
      <c r="P50" s="9">
        <v>0</v>
      </c>
      <c r="Q50" s="8">
        <v>-0.25526199206501954</v>
      </c>
      <c r="R50" s="8">
        <v>-0.24336303081776575</v>
      </c>
      <c r="S50" s="8">
        <v>-0.24102632119117656</v>
      </c>
      <c r="T50" s="8">
        <v>-0.24100389355712265</v>
      </c>
      <c r="U50" s="9">
        <v>-0.24564467524859243</v>
      </c>
    </row>
    <row r="51" spans="1:21" ht="33">
      <c r="A51" s="10" t="s">
        <v>501</v>
      </c>
      <c r="B51" s="8">
        <v>-8.9482171904717127</v>
      </c>
      <c r="C51" s="8">
        <v>-7.2508313546964374</v>
      </c>
      <c r="D51" s="8">
        <v>-6.9961206465950339</v>
      </c>
      <c r="E51" s="8">
        <v>2.7028191734708948</v>
      </c>
      <c r="F51" s="9">
        <v>-5.3052365372349124</v>
      </c>
      <c r="G51" s="8">
        <v>0.23642704866094172</v>
      </c>
      <c r="H51" s="8">
        <v>0.20412202326266474</v>
      </c>
      <c r="I51" s="8">
        <v>0.22676379744163508</v>
      </c>
      <c r="J51" s="8">
        <v>0.17668822785930102</v>
      </c>
      <c r="K51" s="9">
        <v>0.21221107308493595</v>
      </c>
      <c r="L51" s="8">
        <v>0</v>
      </c>
      <c r="M51" s="8">
        <v>0</v>
      </c>
      <c r="N51" s="8">
        <v>0</v>
      </c>
      <c r="O51" s="8">
        <v>0</v>
      </c>
      <c r="P51" s="9">
        <v>0</v>
      </c>
      <c r="Q51" s="8">
        <v>-0.25512570368090159</v>
      </c>
      <c r="R51" s="8">
        <v>-0.30309960005328185</v>
      </c>
      <c r="S51" s="8">
        <v>-0.2996715073393158</v>
      </c>
      <c r="T51" s="8">
        <v>-0.41679112015915987</v>
      </c>
      <c r="U51" s="9">
        <v>-0.31564596951639035</v>
      </c>
    </row>
    <row r="52" spans="1:21" ht="33">
      <c r="A52" s="7" t="s">
        <v>502</v>
      </c>
      <c r="B52" s="8">
        <v>-19.219000000000001</v>
      </c>
      <c r="C52" s="8">
        <v>-19.309000000000001</v>
      </c>
      <c r="D52" s="8">
        <v>-19.309000000000001</v>
      </c>
      <c r="E52" s="8">
        <v>-19.309000000000001</v>
      </c>
      <c r="F52" s="9">
        <v>-19.283285714285714</v>
      </c>
      <c r="G52" s="8">
        <v>2.3029999999999999</v>
      </c>
      <c r="H52" s="8">
        <v>2.3029999999999999</v>
      </c>
      <c r="I52" s="8">
        <v>2.3029999999999999</v>
      </c>
      <c r="J52" s="8">
        <v>2.3029999999999999</v>
      </c>
      <c r="K52" s="9">
        <v>2.3029999999999999</v>
      </c>
      <c r="L52" s="8">
        <v>0</v>
      </c>
      <c r="M52" s="8">
        <v>0</v>
      </c>
      <c r="N52" s="8">
        <v>0</v>
      </c>
      <c r="O52" s="8">
        <v>0</v>
      </c>
      <c r="P52" s="9">
        <v>0</v>
      </c>
      <c r="Q52" s="8">
        <v>8.8817841970012523E-16</v>
      </c>
      <c r="R52" s="8">
        <v>8.8817841970012523E-16</v>
      </c>
      <c r="S52" s="8">
        <v>8.8817841970012523E-16</v>
      </c>
      <c r="T52" s="8">
        <v>8.8817841970012523E-16</v>
      </c>
      <c r="U52" s="9">
        <v>8.8817841970012523E-16</v>
      </c>
    </row>
    <row r="53" spans="1:21" ht="33">
      <c r="A53" s="7" t="s">
        <v>503</v>
      </c>
      <c r="B53" s="8">
        <v>0</v>
      </c>
      <c r="C53" s="8">
        <v>0</v>
      </c>
      <c r="D53" s="8">
        <v>0</v>
      </c>
      <c r="E53" s="8">
        <v>0</v>
      </c>
      <c r="F53" s="9">
        <v>0</v>
      </c>
      <c r="G53" s="8">
        <v>483.54000000000008</v>
      </c>
      <c r="H53" s="8">
        <v>483.54000000000008</v>
      </c>
      <c r="I53" s="8">
        <v>770.27</v>
      </c>
      <c r="J53" s="8">
        <v>529.23</v>
      </c>
      <c r="K53" s="9">
        <v>562.68761904761902</v>
      </c>
      <c r="L53" s="8">
        <v>0</v>
      </c>
      <c r="M53" s="8">
        <v>0</v>
      </c>
      <c r="N53" s="8">
        <v>0</v>
      </c>
      <c r="O53" s="8">
        <v>0</v>
      </c>
      <c r="P53" s="9">
        <v>0</v>
      </c>
      <c r="Q53" s="8">
        <v>0</v>
      </c>
      <c r="R53" s="8">
        <v>0</v>
      </c>
      <c r="S53" s="8">
        <v>0</v>
      </c>
      <c r="T53" s="8">
        <v>0</v>
      </c>
      <c r="U53" s="9">
        <v>0</v>
      </c>
    </row>
    <row r="54" spans="1:21" ht="16.5">
      <c r="A54" s="10" t="s">
        <v>504</v>
      </c>
      <c r="B54" s="8">
        <v>-1.2669163799421621</v>
      </c>
      <c r="C54" s="8">
        <v>-1.9571654445466424</v>
      </c>
      <c r="D54" s="8">
        <v>-3.9456298003938359</v>
      </c>
      <c r="E54" s="8">
        <v>-2.8151255488329854</v>
      </c>
      <c r="F54" s="9">
        <v>-2.4376715356438234</v>
      </c>
      <c r="G54" s="8">
        <v>1.009355204586521E-2</v>
      </c>
      <c r="H54" s="8">
        <v>6.9264805979966731E-2</v>
      </c>
      <c r="I54" s="8">
        <v>0.11122902408034174</v>
      </c>
      <c r="J54" s="8">
        <v>0.11314144336991479</v>
      </c>
      <c r="K54" s="9">
        <v>7.2797032353633703E-2</v>
      </c>
      <c r="L54" s="8">
        <v>5.4416860520229218</v>
      </c>
      <c r="M54" s="8">
        <v>5.0995782029209451</v>
      </c>
      <c r="N54" s="8">
        <v>4.8069224535924828</v>
      </c>
      <c r="O54" s="8">
        <v>4.6547816934284896</v>
      </c>
      <c r="P54" s="9">
        <v>5.0007421004912098</v>
      </c>
      <c r="Q54" s="8">
        <v>0.7532473190092801</v>
      </c>
      <c r="R54" s="8">
        <v>0.70100997545139043</v>
      </c>
      <c r="S54" s="8">
        <v>0.20796675390061345</v>
      </c>
      <c r="T54" s="8">
        <v>0.49035087857276471</v>
      </c>
      <c r="U54" s="9">
        <v>0.54838675969902495</v>
      </c>
    </row>
    <row r="55" spans="1:21" ht="16.5">
      <c r="A55" s="7" t="s">
        <v>505</v>
      </c>
      <c r="B55" s="8">
        <v>-1.5</v>
      </c>
      <c r="C55" s="8">
        <v>-2.6</v>
      </c>
      <c r="D55" s="8">
        <v>-7</v>
      </c>
      <c r="E55" s="8">
        <v>-7</v>
      </c>
      <c r="F55" s="9">
        <v>-4.3809523809523814</v>
      </c>
      <c r="G55" s="8">
        <v>0</v>
      </c>
      <c r="H55" s="8">
        <v>0</v>
      </c>
      <c r="I55" s="8">
        <v>0</v>
      </c>
      <c r="J55" s="8">
        <v>0</v>
      </c>
      <c r="K55" s="9">
        <v>0</v>
      </c>
      <c r="L55" s="8">
        <v>0</v>
      </c>
      <c r="M55" s="8">
        <v>0</v>
      </c>
      <c r="N55" s="8">
        <v>0</v>
      </c>
      <c r="O55" s="8">
        <v>0</v>
      </c>
      <c r="P55" s="9">
        <v>0</v>
      </c>
      <c r="Q55" s="8">
        <v>0</v>
      </c>
      <c r="R55" s="8">
        <v>0</v>
      </c>
      <c r="S55" s="8">
        <v>0</v>
      </c>
      <c r="T55" s="8">
        <v>0</v>
      </c>
      <c r="U55" s="9">
        <v>0</v>
      </c>
    </row>
    <row r="56" spans="1:21" ht="16.5">
      <c r="A56" s="7" t="s">
        <v>506</v>
      </c>
      <c r="B56" s="8">
        <v>-0.1338</v>
      </c>
      <c r="C56" s="8">
        <v>-0.12759999999999999</v>
      </c>
      <c r="D56" s="8">
        <v>-1.4447999999999999</v>
      </c>
      <c r="E56" s="8">
        <v>-2.4985600000000003</v>
      </c>
      <c r="F56" s="9">
        <v>-1.0075047619047619</v>
      </c>
      <c r="G56" s="8">
        <v>0</v>
      </c>
      <c r="H56" s="8">
        <v>0</v>
      </c>
      <c r="I56" s="8">
        <v>0</v>
      </c>
      <c r="J56" s="8">
        <v>0</v>
      </c>
      <c r="K56" s="9">
        <v>0</v>
      </c>
      <c r="L56" s="8">
        <v>0</v>
      </c>
      <c r="M56" s="8">
        <v>0</v>
      </c>
      <c r="N56" s="8">
        <v>0</v>
      </c>
      <c r="O56" s="8">
        <v>0</v>
      </c>
      <c r="P56" s="9">
        <v>0</v>
      </c>
      <c r="Q56" s="8">
        <v>0</v>
      </c>
      <c r="R56" s="8">
        <v>0</v>
      </c>
      <c r="S56" s="8">
        <v>0</v>
      </c>
      <c r="T56" s="8">
        <v>0</v>
      </c>
      <c r="U56" s="9">
        <v>0</v>
      </c>
    </row>
    <row r="57" spans="1:21" ht="33">
      <c r="A57" s="7" t="s">
        <v>507</v>
      </c>
      <c r="B57" s="8">
        <v>-2.2490709999999998</v>
      </c>
      <c r="C57" s="8">
        <v>-2.2490709999999998</v>
      </c>
      <c r="D57" s="8">
        <v>-2.2490709999999998</v>
      </c>
      <c r="E57" s="8">
        <v>-2.2490709999999998</v>
      </c>
      <c r="F57" s="9">
        <v>-2.2490709999999998</v>
      </c>
      <c r="G57" s="8">
        <v>4.4495649999999998</v>
      </c>
      <c r="H57" s="8">
        <v>4.4495649999999998</v>
      </c>
      <c r="I57" s="8">
        <v>4.4495649999999998</v>
      </c>
      <c r="J57" s="8">
        <v>4.4495649999999998</v>
      </c>
      <c r="K57" s="9">
        <v>4.4495649999999998</v>
      </c>
      <c r="L57" s="8">
        <v>0</v>
      </c>
      <c r="M57" s="8">
        <v>0</v>
      </c>
      <c r="N57" s="8">
        <v>0</v>
      </c>
      <c r="O57" s="8">
        <v>0</v>
      </c>
      <c r="P57" s="9">
        <v>0</v>
      </c>
      <c r="Q57" s="8">
        <v>0</v>
      </c>
      <c r="R57" s="8">
        <v>0</v>
      </c>
      <c r="S57" s="8">
        <v>0</v>
      </c>
      <c r="T57" s="8">
        <v>0</v>
      </c>
      <c r="U57" s="9">
        <v>0</v>
      </c>
    </row>
    <row r="58" spans="1:21" ht="16.5">
      <c r="A58" s="7" t="s">
        <v>508</v>
      </c>
      <c r="B58" s="8">
        <v>-10.93865888</v>
      </c>
      <c r="C58" s="8">
        <v>-13.046418880000001</v>
      </c>
      <c r="D58" s="8">
        <v>-18.726818880000003</v>
      </c>
      <c r="E58" s="8">
        <v>-19.100378880000001</v>
      </c>
      <c r="F58" s="9">
        <v>-15.238096975238095</v>
      </c>
      <c r="G58" s="8">
        <v>49.219847999999992</v>
      </c>
      <c r="H58" s="8">
        <v>42.155692000000002</v>
      </c>
      <c r="I58" s="8">
        <v>38.538139999999999</v>
      </c>
      <c r="J58" s="8">
        <v>38.911699999999996</v>
      </c>
      <c r="K58" s="9">
        <v>42.540321333333331</v>
      </c>
      <c r="L58" s="8">
        <v>0</v>
      </c>
      <c r="M58" s="8">
        <v>0</v>
      </c>
      <c r="N58" s="8">
        <v>0</v>
      </c>
      <c r="O58" s="8">
        <v>0</v>
      </c>
      <c r="P58" s="9">
        <v>0</v>
      </c>
      <c r="Q58" s="8">
        <v>0</v>
      </c>
      <c r="R58" s="8">
        <v>-1.4210854715202005E-15</v>
      </c>
      <c r="S58" s="8">
        <v>0</v>
      </c>
      <c r="T58" s="8">
        <v>0</v>
      </c>
      <c r="U58" s="9">
        <v>-3.3835368369528578E-16</v>
      </c>
    </row>
    <row r="59" spans="1:21" ht="16.5">
      <c r="A59" s="7" t="s">
        <v>509</v>
      </c>
      <c r="B59" s="8" t="s">
        <v>494</v>
      </c>
      <c r="C59" s="8" t="s">
        <v>494</v>
      </c>
      <c r="D59" s="8" t="s">
        <v>494</v>
      </c>
      <c r="E59" s="8" t="s">
        <v>494</v>
      </c>
      <c r="F59" s="9" t="s">
        <v>494</v>
      </c>
      <c r="G59" s="8" t="s">
        <v>494</v>
      </c>
      <c r="H59" s="8" t="s">
        <v>494</v>
      </c>
      <c r="I59" s="8" t="s">
        <v>494</v>
      </c>
      <c r="J59" s="8" t="s">
        <v>494</v>
      </c>
      <c r="K59" s="9" t="s">
        <v>494</v>
      </c>
      <c r="L59" s="8">
        <v>0</v>
      </c>
      <c r="M59" s="8">
        <v>0</v>
      </c>
      <c r="N59" s="8">
        <v>0</v>
      </c>
      <c r="O59" s="8">
        <v>0</v>
      </c>
      <c r="P59" s="9"/>
      <c r="Q59" s="8" t="s">
        <v>494</v>
      </c>
      <c r="R59" s="8" t="s">
        <v>494</v>
      </c>
      <c r="S59" s="8" t="s">
        <v>494</v>
      </c>
      <c r="T59" s="8" t="s">
        <v>494</v>
      </c>
      <c r="U59" s="9" t="s">
        <v>494</v>
      </c>
    </row>
    <row r="60" spans="1:21" ht="16.5">
      <c r="A60" s="7" t="s">
        <v>23</v>
      </c>
      <c r="B60" s="8">
        <v>-0.12608500000000003</v>
      </c>
      <c r="C60" s="8">
        <v>-0.12608500000000003</v>
      </c>
      <c r="D60" s="8">
        <v>-1.7180329999999997</v>
      </c>
      <c r="E60" s="8">
        <v>-1.7180329999999997</v>
      </c>
      <c r="F60" s="9">
        <v>-0.88415547619047619</v>
      </c>
      <c r="G60" s="8">
        <v>2.2554419999999999</v>
      </c>
      <c r="H60" s="8">
        <v>2.2554419999999999</v>
      </c>
      <c r="I60" s="8">
        <v>1.3740150000000002</v>
      </c>
      <c r="J60" s="8">
        <v>1.3740150000000002</v>
      </c>
      <c r="K60" s="9">
        <v>1.8357148571428572</v>
      </c>
      <c r="L60" s="8">
        <v>0</v>
      </c>
      <c r="M60" s="8">
        <v>0</v>
      </c>
      <c r="N60" s="8">
        <v>0</v>
      </c>
      <c r="O60" s="8">
        <v>0</v>
      </c>
      <c r="P60" s="9">
        <v>0</v>
      </c>
      <c r="Q60" s="8">
        <v>4.4408920985006262E-16</v>
      </c>
      <c r="R60" s="8">
        <v>4.4408920985006262E-16</v>
      </c>
      <c r="S60" s="8">
        <v>-2.2204460492503131E-16</v>
      </c>
      <c r="T60" s="8">
        <v>-2.2204460492503131E-16</v>
      </c>
      <c r="U60" s="9">
        <v>1.2688263138573217E-16</v>
      </c>
    </row>
    <row r="61" spans="1:21" ht="33">
      <c r="A61" s="7" t="s">
        <v>510</v>
      </c>
      <c r="B61" s="8">
        <v>5.1750660000000002</v>
      </c>
      <c r="C61" s="8">
        <v>5.1750660000000002</v>
      </c>
      <c r="D61" s="8">
        <v>5.1750660000000002</v>
      </c>
      <c r="E61" s="8">
        <v>5.1750660000000002</v>
      </c>
      <c r="F61" s="9">
        <v>5.1750660000000002</v>
      </c>
      <c r="G61" s="8">
        <v>3.377834</v>
      </c>
      <c r="H61" s="8">
        <v>3.377834</v>
      </c>
      <c r="I61" s="8">
        <v>3.377834</v>
      </c>
      <c r="J61" s="8">
        <v>3.377834</v>
      </c>
      <c r="K61" s="9">
        <v>3.3778340000000004</v>
      </c>
      <c r="L61" s="8">
        <v>0</v>
      </c>
      <c r="M61" s="8">
        <v>0</v>
      </c>
      <c r="N61" s="8">
        <v>0</v>
      </c>
      <c r="O61" s="8">
        <v>0</v>
      </c>
      <c r="P61" s="9">
        <v>0</v>
      </c>
      <c r="Q61" s="8">
        <v>-8.8817841970012523E-16</v>
      </c>
      <c r="R61" s="8">
        <v>-8.8817841970012523E-16</v>
      </c>
      <c r="S61" s="8">
        <v>-8.8817841970012523E-16</v>
      </c>
      <c r="T61" s="8">
        <v>-8.8817841970012523E-16</v>
      </c>
      <c r="U61" s="9">
        <v>-8.8817841970012523E-16</v>
      </c>
    </row>
    <row r="62" spans="1:21" ht="16.5">
      <c r="A62" s="7" t="s">
        <v>511</v>
      </c>
      <c r="B62" s="8">
        <v>-0.23000000000000004</v>
      </c>
      <c r="C62" s="8">
        <v>-0.2258</v>
      </c>
      <c r="D62" s="8">
        <v>-0.21920000000000001</v>
      </c>
      <c r="E62" s="8">
        <v>-0.21200000000000002</v>
      </c>
      <c r="F62" s="9">
        <v>-0.2221428571428572</v>
      </c>
      <c r="G62" s="8">
        <v>0</v>
      </c>
      <c r="H62" s="8">
        <v>0</v>
      </c>
      <c r="I62" s="8">
        <v>0</v>
      </c>
      <c r="J62" s="8">
        <v>0</v>
      </c>
      <c r="K62" s="9">
        <v>0</v>
      </c>
      <c r="L62" s="8">
        <v>0</v>
      </c>
      <c r="M62" s="8">
        <v>0</v>
      </c>
      <c r="N62" s="8">
        <v>0</v>
      </c>
      <c r="O62" s="8">
        <v>0</v>
      </c>
      <c r="P62" s="9">
        <v>0</v>
      </c>
      <c r="Q62" s="8">
        <v>0</v>
      </c>
      <c r="R62" s="8">
        <v>0</v>
      </c>
      <c r="S62" s="8">
        <v>0</v>
      </c>
      <c r="T62" s="8">
        <v>0</v>
      </c>
      <c r="U62" s="9">
        <v>0</v>
      </c>
    </row>
    <row r="63" spans="1:21" ht="16.5">
      <c r="A63" s="10" t="s">
        <v>512</v>
      </c>
      <c r="B63" s="8">
        <v>-6.5423477479521797</v>
      </c>
      <c r="C63" s="8">
        <v>-5.6712594169079384</v>
      </c>
      <c r="D63" s="8">
        <v>-5.3056517627615234</v>
      </c>
      <c r="E63" s="8">
        <v>-3.6506464982377396</v>
      </c>
      <c r="F63" s="9">
        <v>-5.3519940417737661</v>
      </c>
      <c r="G63" s="8">
        <v>0.21684158069908221</v>
      </c>
      <c r="H63" s="8">
        <v>0.53144304254645325</v>
      </c>
      <c r="I63" s="8">
        <v>0.51789492681216021</v>
      </c>
      <c r="J63" s="8">
        <v>0.57166484931275319</v>
      </c>
      <c r="K63" s="9">
        <v>0.44790778940720605</v>
      </c>
      <c r="L63" s="8">
        <v>1.0159167061151551</v>
      </c>
      <c r="M63" s="8">
        <v>1.0063876514562029</v>
      </c>
      <c r="N63" s="8">
        <v>1.0205535039593991</v>
      </c>
      <c r="O63" s="8">
        <v>1.0251764714426197</v>
      </c>
      <c r="P63" s="9">
        <v>1.0170085832433442</v>
      </c>
      <c r="Q63" s="8">
        <v>0.38471145594503392</v>
      </c>
      <c r="R63" s="8">
        <v>0.38577165264160923</v>
      </c>
      <c r="S63" s="8">
        <v>0.54394862946609235</v>
      </c>
      <c r="T63" s="8">
        <v>0.9225616795967877</v>
      </c>
      <c r="U63" s="9">
        <v>0.55093707353298327</v>
      </c>
    </row>
    <row r="64" spans="1:21" ht="16.5">
      <c r="A64" s="7" t="s">
        <v>25</v>
      </c>
      <c r="B64" s="8">
        <v>-91.203496000000001</v>
      </c>
      <c r="C64" s="8">
        <v>-84.741268000000005</v>
      </c>
      <c r="D64" s="8">
        <v>-86.850017999999992</v>
      </c>
      <c r="E64" s="8">
        <v>-86.981409999999997</v>
      </c>
      <c r="F64" s="9">
        <v>-87.623069333333333</v>
      </c>
      <c r="G64" s="8">
        <v>191.83691438</v>
      </c>
      <c r="H64" s="8">
        <v>154.75467993999999</v>
      </c>
      <c r="I64" s="8">
        <v>132.92203896000001</v>
      </c>
      <c r="J64" s="8">
        <v>119.577884</v>
      </c>
      <c r="K64" s="9">
        <v>151.77592860857143</v>
      </c>
      <c r="L64" s="8">
        <v>0</v>
      </c>
      <c r="M64" s="8">
        <v>0</v>
      </c>
      <c r="N64" s="8">
        <v>0</v>
      </c>
      <c r="O64" s="8">
        <v>0</v>
      </c>
      <c r="P64" s="9">
        <v>0</v>
      </c>
      <c r="Q64" s="8">
        <v>5.6843418860808018E-15</v>
      </c>
      <c r="R64" s="8">
        <v>0</v>
      </c>
      <c r="S64" s="8">
        <v>-8.5265128291212019E-15</v>
      </c>
      <c r="T64" s="8">
        <v>-1.4210854715202004E-14</v>
      </c>
      <c r="U64" s="9">
        <v>-3.7895612573872009E-15</v>
      </c>
    </row>
    <row r="65" spans="1:21" ht="16.5">
      <c r="A65" s="7" t="s">
        <v>513</v>
      </c>
      <c r="B65" s="8">
        <v>0.31</v>
      </c>
      <c r="C65" s="8">
        <v>0.34399999999999997</v>
      </c>
      <c r="D65" s="8">
        <v>0.56000000000000005</v>
      </c>
      <c r="E65" s="8">
        <v>0.56000000000000005</v>
      </c>
      <c r="F65" s="9">
        <v>0.43714285714285711</v>
      </c>
      <c r="G65" s="8">
        <v>0</v>
      </c>
      <c r="H65" s="8">
        <v>0</v>
      </c>
      <c r="I65" s="8">
        <v>0</v>
      </c>
      <c r="J65" s="8">
        <v>0</v>
      </c>
      <c r="K65" s="9">
        <v>0</v>
      </c>
      <c r="L65" s="8">
        <v>0</v>
      </c>
      <c r="M65" s="8">
        <v>0</v>
      </c>
      <c r="N65" s="8">
        <v>0</v>
      </c>
      <c r="O65" s="8">
        <v>0</v>
      </c>
      <c r="P65" s="9">
        <v>0</v>
      </c>
      <c r="Q65" s="8">
        <v>0</v>
      </c>
      <c r="R65" s="8">
        <v>0</v>
      </c>
      <c r="S65" s="8">
        <v>0</v>
      </c>
      <c r="T65" s="8">
        <v>0</v>
      </c>
      <c r="U65" s="9">
        <v>0</v>
      </c>
    </row>
    <row r="66" spans="1:21" ht="16.5">
      <c r="A66" s="10" t="s">
        <v>514</v>
      </c>
      <c r="B66" s="8">
        <v>-40.979056800000031</v>
      </c>
      <c r="C66" s="8">
        <v>-46.699772533333366</v>
      </c>
      <c r="D66" s="8">
        <v>-41.808672733333367</v>
      </c>
      <c r="E66" s="8">
        <v>-33.113995600000024</v>
      </c>
      <c r="F66" s="9">
        <v>-40.666025958730195</v>
      </c>
      <c r="G66" s="8">
        <v>3.3937251304031206</v>
      </c>
      <c r="H66" s="8">
        <v>3.5355238907366142</v>
      </c>
      <c r="I66" s="8">
        <v>3.5862246200654226</v>
      </c>
      <c r="J66" s="8">
        <v>2.7988532274368785</v>
      </c>
      <c r="K66" s="9">
        <v>3.3316837844577765</v>
      </c>
      <c r="L66" s="8">
        <v>14.8705502</v>
      </c>
      <c r="M66" s="8">
        <v>14.781830066666668</v>
      </c>
      <c r="N66" s="8">
        <v>13.257519733333334</v>
      </c>
      <c r="O66" s="8">
        <v>11.687208866666666</v>
      </c>
      <c r="P66" s="9">
        <v>13.649277216666666</v>
      </c>
      <c r="Q66" s="8">
        <v>1.6666842659302266</v>
      </c>
      <c r="R66" s="8">
        <v>1.6190925969300647</v>
      </c>
      <c r="S66" s="8">
        <v>1.1486889964679226</v>
      </c>
      <c r="T66" s="8">
        <v>1.4006460397631304</v>
      </c>
      <c r="U66" s="9">
        <v>1.4686782743517592</v>
      </c>
    </row>
    <row r="67" spans="1:21" ht="16.5">
      <c r="A67" s="10" t="s">
        <v>515</v>
      </c>
      <c r="B67" s="8">
        <v>-55.105940265425566</v>
      </c>
      <c r="C67" s="8">
        <v>-69.936024314327682</v>
      </c>
      <c r="D67" s="8">
        <v>-59.501734835917922</v>
      </c>
      <c r="E67" s="8">
        <v>-33.635856046359621</v>
      </c>
      <c r="F67" s="9">
        <v>-54.571605598837131</v>
      </c>
      <c r="G67" s="8">
        <v>9.2637991104561923</v>
      </c>
      <c r="H67" s="8">
        <v>14.741405681499867</v>
      </c>
      <c r="I67" s="8">
        <v>10.40477738835899</v>
      </c>
      <c r="J67" s="8">
        <v>10.21891763197427</v>
      </c>
      <c r="K67" s="9">
        <v>11.067061817709657</v>
      </c>
      <c r="L67" s="8">
        <v>0</v>
      </c>
      <c r="M67" s="8">
        <v>0</v>
      </c>
      <c r="N67" s="8">
        <v>0</v>
      </c>
      <c r="O67" s="8">
        <v>0</v>
      </c>
      <c r="P67" s="9">
        <v>0</v>
      </c>
      <c r="Q67" s="8">
        <v>5.3411886187007971</v>
      </c>
      <c r="R67" s="8">
        <v>6.228613441267103</v>
      </c>
      <c r="S67" s="8">
        <v>5.4940171903164998</v>
      </c>
      <c r="T67" s="8">
        <v>3.496092267592509</v>
      </c>
      <c r="U67" s="9">
        <v>5.1495593432421591</v>
      </c>
    </row>
    <row r="68" spans="1:21" ht="16.5">
      <c r="A68" s="7" t="s">
        <v>516</v>
      </c>
      <c r="B68" s="8">
        <v>-103.49100000000001</v>
      </c>
      <c r="C68" s="8">
        <v>-120.71040000000001</v>
      </c>
      <c r="D68" s="8">
        <v>-126.8652</v>
      </c>
      <c r="E68" s="8">
        <v>-121.122</v>
      </c>
      <c r="F68" s="9">
        <v>-117.35400000000001</v>
      </c>
      <c r="G68" s="8">
        <v>2.8678000000000003</v>
      </c>
      <c r="H68" s="8">
        <v>5.7855999999999996</v>
      </c>
      <c r="I68" s="8">
        <v>11.309999999999999</v>
      </c>
      <c r="J68" s="8">
        <v>11.519600000000001</v>
      </c>
      <c r="K68" s="9">
        <v>7.6325142857142865</v>
      </c>
      <c r="L68" s="8">
        <v>0</v>
      </c>
      <c r="M68" s="8">
        <v>0</v>
      </c>
      <c r="N68" s="8">
        <v>0</v>
      </c>
      <c r="O68" s="8">
        <v>0</v>
      </c>
      <c r="P68" s="9">
        <v>0</v>
      </c>
      <c r="Q68" s="8">
        <v>-3.7747582837255321E-16</v>
      </c>
      <c r="R68" s="8">
        <v>-3.1974423109204509E-15</v>
      </c>
      <c r="S68" s="8">
        <v>-5.6843418860808018E-15</v>
      </c>
      <c r="T68" s="8">
        <v>-5.6843418860808018E-15</v>
      </c>
      <c r="U68" s="9">
        <v>-3.5759754945545517E-15</v>
      </c>
    </row>
    <row r="69" spans="1:21" ht="16.5">
      <c r="A69" s="7" t="s">
        <v>26</v>
      </c>
      <c r="B69" s="8">
        <v>-1.109</v>
      </c>
      <c r="C69" s="8">
        <v>-1.109</v>
      </c>
      <c r="D69" s="8">
        <v>-1.109</v>
      </c>
      <c r="E69" s="8">
        <v>-1.109</v>
      </c>
      <c r="F69" s="9">
        <v>-1.109</v>
      </c>
      <c r="G69" s="8">
        <v>2.3010000000000002</v>
      </c>
      <c r="H69" s="8">
        <v>2.3010000000000002</v>
      </c>
      <c r="I69" s="8">
        <v>2.3010000000000002</v>
      </c>
      <c r="J69" s="8">
        <v>2.3010000000000002</v>
      </c>
      <c r="K69" s="9">
        <v>2.3010000000000002</v>
      </c>
      <c r="L69" s="8">
        <v>0</v>
      </c>
      <c r="M69" s="8">
        <v>0</v>
      </c>
      <c r="N69" s="8">
        <v>0</v>
      </c>
      <c r="O69" s="8">
        <v>0</v>
      </c>
      <c r="P69" s="9">
        <v>0</v>
      </c>
      <c r="Q69" s="8">
        <v>0</v>
      </c>
      <c r="R69" s="8">
        <v>0</v>
      </c>
      <c r="S69" s="8">
        <v>0</v>
      </c>
      <c r="T69" s="8">
        <v>0</v>
      </c>
      <c r="U69" s="9">
        <v>0</v>
      </c>
    </row>
    <row r="70" spans="1:21" ht="16.5">
      <c r="A70" s="7" t="s">
        <v>517</v>
      </c>
      <c r="B70" s="8">
        <v>-6.0365000000000002</v>
      </c>
      <c r="C70" s="8">
        <v>-5.4708799999999993</v>
      </c>
      <c r="D70" s="8">
        <v>-5.6261000000000001</v>
      </c>
      <c r="E70" s="8">
        <v>-5.5859599999999991</v>
      </c>
      <c r="F70" s="9">
        <v>-5.6968428571428573</v>
      </c>
      <c r="G70" s="8">
        <v>0</v>
      </c>
      <c r="H70" s="8">
        <v>0</v>
      </c>
      <c r="I70" s="8">
        <v>0</v>
      </c>
      <c r="J70" s="8">
        <v>0</v>
      </c>
      <c r="K70" s="9">
        <v>0</v>
      </c>
      <c r="L70" s="8">
        <v>0</v>
      </c>
      <c r="M70" s="8">
        <v>0</v>
      </c>
      <c r="N70" s="8">
        <v>0</v>
      </c>
      <c r="O70" s="8">
        <v>0</v>
      </c>
      <c r="P70" s="9">
        <v>0</v>
      </c>
      <c r="Q70" s="8">
        <v>1.3865000000000001</v>
      </c>
      <c r="R70" s="8">
        <v>1.06494</v>
      </c>
      <c r="S70" s="8">
        <v>0.89147999999999994</v>
      </c>
      <c r="T70" s="8">
        <v>0.68759999999999999</v>
      </c>
      <c r="U70" s="9">
        <v>1.0256714285714286</v>
      </c>
    </row>
    <row r="71" spans="1:21" ht="16.5">
      <c r="A71" s="10" t="s">
        <v>518</v>
      </c>
      <c r="B71" s="8">
        <v>-56.74704798527614</v>
      </c>
      <c r="C71" s="8">
        <v>-56.642851507886064</v>
      </c>
      <c r="D71" s="8">
        <v>-65.680926488201337</v>
      </c>
      <c r="E71" s="8">
        <v>-64.941672157915832</v>
      </c>
      <c r="F71" s="9">
        <v>-60.800454222936814</v>
      </c>
      <c r="G71" s="8">
        <v>1.1241593289762011</v>
      </c>
      <c r="H71" s="8">
        <v>0.80999023915626756</v>
      </c>
      <c r="I71" s="8">
        <v>0.47297499957326716</v>
      </c>
      <c r="J71" s="8">
        <v>0.90901306627926759</v>
      </c>
      <c r="K71" s="9">
        <v>0.84308797613815334</v>
      </c>
      <c r="L71" s="8">
        <v>42.034125232420671</v>
      </c>
      <c r="M71" s="8">
        <v>41.542480468222529</v>
      </c>
      <c r="N71" s="8">
        <v>41.12171895309195</v>
      </c>
      <c r="O71" s="8">
        <v>40.782666339001238</v>
      </c>
      <c r="P71" s="9">
        <v>41.370247748184099</v>
      </c>
      <c r="Q71" s="8">
        <v>12.442856425233554</v>
      </c>
      <c r="R71" s="8">
        <v>1.5102194201857941</v>
      </c>
      <c r="S71" s="8">
        <v>-0.785997508480618</v>
      </c>
      <c r="T71" s="8">
        <v>1.7439767443897054</v>
      </c>
      <c r="U71" s="9">
        <v>4.1427681824702729</v>
      </c>
    </row>
    <row r="72" spans="1:21" ht="16.5">
      <c r="A72" s="7" t="s">
        <v>519</v>
      </c>
      <c r="B72" s="8">
        <v>-4.7480000000000002</v>
      </c>
      <c r="C72" s="8">
        <v>-4.6399999999999988</v>
      </c>
      <c r="D72" s="8">
        <v>-4.5999999999999996</v>
      </c>
      <c r="E72" s="8">
        <v>-4.5999999999999996</v>
      </c>
      <c r="F72" s="9">
        <v>-4.651809523809523</v>
      </c>
      <c r="G72" s="8">
        <v>17.824000000000002</v>
      </c>
      <c r="H72" s="8">
        <v>17.545999999999999</v>
      </c>
      <c r="I72" s="8">
        <v>17.660000000000004</v>
      </c>
      <c r="J72" s="8">
        <v>17.509999999999998</v>
      </c>
      <c r="K72" s="9">
        <v>17.643999999999998</v>
      </c>
      <c r="L72" s="8">
        <v>0</v>
      </c>
      <c r="M72" s="8">
        <v>0</v>
      </c>
      <c r="N72" s="8">
        <v>0</v>
      </c>
      <c r="O72" s="8">
        <v>0</v>
      </c>
      <c r="P72" s="9">
        <v>0</v>
      </c>
      <c r="Q72" s="8">
        <v>0</v>
      </c>
      <c r="R72" s="8">
        <v>0</v>
      </c>
      <c r="S72" s="8">
        <v>0</v>
      </c>
      <c r="T72" s="8">
        <v>0</v>
      </c>
      <c r="U72" s="9">
        <v>0</v>
      </c>
    </row>
    <row r="73" spans="1:21" ht="16.5">
      <c r="A73" s="10" t="s">
        <v>520</v>
      </c>
      <c r="B73" s="8">
        <v>-1.9332924592338963</v>
      </c>
      <c r="C73" s="8">
        <v>-2.294295316582434</v>
      </c>
      <c r="D73" s="8">
        <v>-2.1837838499237963</v>
      </c>
      <c r="E73" s="8">
        <v>-2.1478836565768593</v>
      </c>
      <c r="F73" s="9">
        <v>-2.1299794700389918</v>
      </c>
      <c r="G73" s="8">
        <v>0.1758944452613882</v>
      </c>
      <c r="H73" s="8">
        <v>0.36200055629636524</v>
      </c>
      <c r="I73" s="8">
        <v>0.33648442266462297</v>
      </c>
      <c r="J73" s="8">
        <v>0.15529672912916917</v>
      </c>
      <c r="K73" s="9">
        <v>0.25353691485805313</v>
      </c>
      <c r="L73" s="8">
        <v>0.244365</v>
      </c>
      <c r="M73" s="8">
        <v>0.244365</v>
      </c>
      <c r="N73" s="8">
        <v>0.244365</v>
      </c>
      <c r="O73" s="8">
        <v>0.244365</v>
      </c>
      <c r="P73" s="9">
        <v>0.244365</v>
      </c>
      <c r="Q73" s="8">
        <v>-0.97266889692964553</v>
      </c>
      <c r="R73" s="8">
        <v>-1.1850697159287611</v>
      </c>
      <c r="S73" s="8">
        <v>-0.7623096187739018</v>
      </c>
      <c r="T73" s="8">
        <v>-1.8563310475750048</v>
      </c>
      <c r="U73" s="9">
        <v>-1.1835507282364861</v>
      </c>
    </row>
    <row r="74" spans="1:21" ht="16.5">
      <c r="A74" s="7" t="s">
        <v>521</v>
      </c>
      <c r="B74" s="8">
        <v>0.17756</v>
      </c>
      <c r="C74" s="8">
        <v>-0.17699999999999999</v>
      </c>
      <c r="D74" s="8">
        <v>-0.17699999999999999</v>
      </c>
      <c r="E74" s="8">
        <v>-0.17699999999999999</v>
      </c>
      <c r="F74" s="9">
        <v>-7.5697142857142852E-2</v>
      </c>
      <c r="G74" s="8">
        <v>0</v>
      </c>
      <c r="H74" s="8">
        <v>0</v>
      </c>
      <c r="I74" s="8">
        <v>0</v>
      </c>
      <c r="J74" s="8">
        <v>0</v>
      </c>
      <c r="K74" s="9">
        <v>0</v>
      </c>
      <c r="L74" s="8">
        <v>0</v>
      </c>
      <c r="M74" s="8">
        <v>0</v>
      </c>
      <c r="N74" s="8">
        <v>0</v>
      </c>
      <c r="O74" s="8">
        <v>0</v>
      </c>
      <c r="P74" s="9">
        <v>0</v>
      </c>
      <c r="Q74" s="8">
        <v>0</v>
      </c>
      <c r="R74" s="8">
        <v>0</v>
      </c>
      <c r="S74" s="8">
        <v>0</v>
      </c>
      <c r="T74" s="8">
        <v>0</v>
      </c>
      <c r="U74" s="9">
        <v>0</v>
      </c>
    </row>
    <row r="75" spans="1:21" ht="16.5">
      <c r="A75" s="7" t="s">
        <v>522</v>
      </c>
      <c r="B75" s="8">
        <v>-32.270879999999998</v>
      </c>
      <c r="C75" s="8">
        <v>-15.800820000000002</v>
      </c>
      <c r="D75" s="8">
        <v>-9.9475200000000008</v>
      </c>
      <c r="E75" s="8">
        <v>-9.4449000000000005</v>
      </c>
      <c r="F75" s="9">
        <v>-17.599594285714282</v>
      </c>
      <c r="G75" s="8">
        <v>11.029540000000001</v>
      </c>
      <c r="H75" s="8">
        <v>10.478380000000001</v>
      </c>
      <c r="I75" s="8">
        <v>11.7989</v>
      </c>
      <c r="J75" s="8">
        <v>11.7989</v>
      </c>
      <c r="K75" s="9">
        <v>11.264673333333334</v>
      </c>
      <c r="L75" s="8">
        <v>0</v>
      </c>
      <c r="M75" s="8">
        <v>0</v>
      </c>
      <c r="N75" s="8">
        <v>0</v>
      </c>
      <c r="O75" s="8">
        <v>0</v>
      </c>
      <c r="P75" s="9">
        <v>0</v>
      </c>
      <c r="Q75" s="8">
        <v>-2.1316282072803005E-15</v>
      </c>
      <c r="R75" s="8">
        <v>-3.5527136788005011E-16</v>
      </c>
      <c r="S75" s="8">
        <v>0</v>
      </c>
      <c r="T75" s="8">
        <v>0</v>
      </c>
      <c r="U75" s="9">
        <v>-6.936250515753358E-16</v>
      </c>
    </row>
    <row r="76" spans="1:21" ht="16.5">
      <c r="A76" s="7" t="s">
        <v>523</v>
      </c>
      <c r="B76" s="8">
        <v>11.680000000000001</v>
      </c>
      <c r="C76" s="8">
        <v>14.6</v>
      </c>
      <c r="D76" s="8">
        <v>14.6</v>
      </c>
      <c r="E76" s="8">
        <v>14.6</v>
      </c>
      <c r="F76" s="9">
        <v>13.765714285714287</v>
      </c>
      <c r="G76" s="8">
        <v>19</v>
      </c>
      <c r="H76" s="8">
        <v>19</v>
      </c>
      <c r="I76" s="8">
        <v>19</v>
      </c>
      <c r="J76" s="8">
        <v>19</v>
      </c>
      <c r="K76" s="9">
        <v>19</v>
      </c>
      <c r="L76" s="8">
        <v>0</v>
      </c>
      <c r="M76" s="8">
        <v>0</v>
      </c>
      <c r="N76" s="8">
        <v>0</v>
      </c>
      <c r="O76" s="8">
        <v>0</v>
      </c>
      <c r="P76" s="9">
        <v>0</v>
      </c>
      <c r="Q76" s="8">
        <v>2.9200000000000004</v>
      </c>
      <c r="R76" s="8">
        <v>0</v>
      </c>
      <c r="S76" s="8">
        <v>0</v>
      </c>
      <c r="T76" s="8">
        <v>0</v>
      </c>
      <c r="U76" s="9">
        <v>0.83428571428571441</v>
      </c>
    </row>
    <row r="77" spans="1:21" ht="33">
      <c r="A77" s="7" t="s">
        <v>27</v>
      </c>
      <c r="B77" s="8">
        <v>-19.821999999999999</v>
      </c>
      <c r="C77" s="8">
        <v>-19.821999999999999</v>
      </c>
      <c r="D77" s="8">
        <v>-19.821999999999999</v>
      </c>
      <c r="E77" s="8">
        <v>-19.821999999999999</v>
      </c>
      <c r="F77" s="9">
        <v>-19.821999999999999</v>
      </c>
      <c r="G77" s="8">
        <v>0</v>
      </c>
      <c r="H77" s="8">
        <v>0</v>
      </c>
      <c r="I77" s="8">
        <v>0</v>
      </c>
      <c r="J77" s="8">
        <v>0</v>
      </c>
      <c r="K77" s="9">
        <v>0</v>
      </c>
      <c r="L77" s="8">
        <v>0</v>
      </c>
      <c r="M77" s="8">
        <v>0</v>
      </c>
      <c r="N77" s="8">
        <v>0</v>
      </c>
      <c r="O77" s="8">
        <v>0</v>
      </c>
      <c r="P77" s="9">
        <v>0</v>
      </c>
      <c r="Q77" s="8">
        <v>19.251999999999999</v>
      </c>
      <c r="R77" s="8">
        <v>19.251999999999999</v>
      </c>
      <c r="S77" s="8">
        <v>19.251999999999999</v>
      </c>
      <c r="T77" s="8">
        <v>19.251999999999999</v>
      </c>
      <c r="U77" s="9">
        <v>19.251999999999999</v>
      </c>
    </row>
    <row r="78" spans="1:21" ht="16.5">
      <c r="A78" s="7" t="s">
        <v>524</v>
      </c>
      <c r="B78" s="8">
        <v>0</v>
      </c>
      <c r="C78" s="8">
        <v>0</v>
      </c>
      <c r="D78" s="8">
        <v>0</v>
      </c>
      <c r="E78" s="8">
        <v>0</v>
      </c>
      <c r="F78" s="9">
        <v>0</v>
      </c>
      <c r="G78" s="8">
        <v>46.301250999999993</v>
      </c>
      <c r="H78" s="8">
        <v>46.301250999999993</v>
      </c>
      <c r="I78" s="8">
        <v>46.301250999999993</v>
      </c>
      <c r="J78" s="8">
        <v>46.301250999999993</v>
      </c>
      <c r="K78" s="9">
        <v>46.301250999999993</v>
      </c>
      <c r="L78" s="8">
        <v>0</v>
      </c>
      <c r="M78" s="8">
        <v>0</v>
      </c>
      <c r="N78" s="8">
        <v>0</v>
      </c>
      <c r="O78" s="8">
        <v>0</v>
      </c>
      <c r="P78" s="9">
        <v>0</v>
      </c>
      <c r="Q78" s="8">
        <v>0</v>
      </c>
      <c r="R78" s="8">
        <v>0</v>
      </c>
      <c r="S78" s="8">
        <v>0</v>
      </c>
      <c r="T78" s="8">
        <v>0</v>
      </c>
      <c r="U78" s="9">
        <v>0</v>
      </c>
    </row>
    <row r="79" spans="1:21" ht="16.5">
      <c r="A79" s="7" t="s">
        <v>525</v>
      </c>
      <c r="B79" s="8">
        <v>0.77776000000000001</v>
      </c>
      <c r="C79" s="8">
        <v>0.77776000000000001</v>
      </c>
      <c r="D79" s="8">
        <v>0.77776000000000001</v>
      </c>
      <c r="E79" s="8">
        <v>0.77776000000000001</v>
      </c>
      <c r="F79" s="9">
        <v>0.77776000000000001</v>
      </c>
      <c r="G79" s="8">
        <v>0.37143999999999999</v>
      </c>
      <c r="H79" s="8">
        <v>0.37143999999999999</v>
      </c>
      <c r="I79" s="8">
        <v>0.37143999999999999</v>
      </c>
      <c r="J79" s="8">
        <v>0.37143999999999999</v>
      </c>
      <c r="K79" s="9">
        <v>0.37143999999999999</v>
      </c>
      <c r="L79" s="8">
        <v>0</v>
      </c>
      <c r="M79" s="8">
        <v>0</v>
      </c>
      <c r="N79" s="8">
        <v>0</v>
      </c>
      <c r="O79" s="8">
        <v>0</v>
      </c>
      <c r="P79" s="9">
        <v>0</v>
      </c>
      <c r="Q79" s="8">
        <v>0</v>
      </c>
      <c r="R79" s="8">
        <v>0</v>
      </c>
      <c r="S79" s="8">
        <v>0</v>
      </c>
      <c r="T79" s="8">
        <v>0</v>
      </c>
      <c r="U79" s="9">
        <v>0</v>
      </c>
    </row>
    <row r="80" spans="1:21" ht="16.5">
      <c r="A80" s="7" t="s">
        <v>526</v>
      </c>
      <c r="B80" s="8">
        <v>-12.546760000000001</v>
      </c>
      <c r="C80" s="8">
        <v>-12.734360000000001</v>
      </c>
      <c r="D80" s="8">
        <v>-12.603960000000001</v>
      </c>
      <c r="E80" s="8">
        <v>-12.42376</v>
      </c>
      <c r="F80" s="9">
        <v>-12.575759999999999</v>
      </c>
      <c r="G80" s="8">
        <v>5.0339999999999998</v>
      </c>
      <c r="H80" s="8">
        <v>7.1724000000000006</v>
      </c>
      <c r="I80" s="8">
        <v>7.3415999999999997</v>
      </c>
      <c r="J80" s="8">
        <v>7.0980000000000008</v>
      </c>
      <c r="K80" s="9">
        <v>6.5840000000000005</v>
      </c>
      <c r="L80" s="8">
        <v>0</v>
      </c>
      <c r="M80" s="8">
        <v>0</v>
      </c>
      <c r="N80" s="8">
        <v>0</v>
      </c>
      <c r="O80" s="8">
        <v>0</v>
      </c>
      <c r="P80" s="9">
        <v>0</v>
      </c>
      <c r="Q80" s="8">
        <v>8.8817841970012523E-16</v>
      </c>
      <c r="R80" s="8">
        <v>1.7763568394002506E-16</v>
      </c>
      <c r="S80" s="8">
        <v>3.5527136788005011E-16</v>
      </c>
      <c r="T80" s="8">
        <v>0</v>
      </c>
      <c r="U80" s="9">
        <v>3.8064789415719651E-16</v>
      </c>
    </row>
    <row r="81" spans="1:21" ht="16.5">
      <c r="A81" s="10" t="s">
        <v>527</v>
      </c>
      <c r="B81" s="8">
        <v>-2.1099094699871199</v>
      </c>
      <c r="C81" s="8">
        <v>-3.5968435948159283</v>
      </c>
      <c r="D81" s="8">
        <v>-4.1909125212659006</v>
      </c>
      <c r="E81" s="8">
        <v>-5.3205638007294391</v>
      </c>
      <c r="F81" s="9">
        <v>-3.7238598287609079</v>
      </c>
      <c r="G81" s="8">
        <v>0.42235604711526731</v>
      </c>
      <c r="H81" s="8">
        <v>0.63550841166496708</v>
      </c>
      <c r="I81" s="8">
        <v>0.67326150138936558</v>
      </c>
      <c r="J81" s="8">
        <v>0.79505384274797497</v>
      </c>
      <c r="K81" s="9">
        <v>0.62158357436681633</v>
      </c>
      <c r="L81" s="8">
        <v>6.1623466666666668E-2</v>
      </c>
      <c r="M81" s="8">
        <v>6.1623466666666668E-2</v>
      </c>
      <c r="N81" s="8">
        <v>6.1623466666666668E-2</v>
      </c>
      <c r="O81" s="8">
        <v>6.1623466666666668E-2</v>
      </c>
      <c r="P81" s="9">
        <v>6.1623466666666668E-2</v>
      </c>
      <c r="Q81" s="8">
        <v>-1.052234146717504</v>
      </c>
      <c r="R81" s="8">
        <v>-1.5247371308099653</v>
      </c>
      <c r="S81" s="8">
        <v>-1.2364247810448663</v>
      </c>
      <c r="T81" s="8">
        <v>-0.74703891814758561</v>
      </c>
      <c r="U81" s="9">
        <v>-1.13592423953891</v>
      </c>
    </row>
    <row r="82" spans="1:21" ht="16.5">
      <c r="A82" s="7" t="s">
        <v>528</v>
      </c>
      <c r="B82" s="8">
        <v>-0.10943813266410345</v>
      </c>
      <c r="C82" s="8">
        <v>-0.25133691177955636</v>
      </c>
      <c r="D82" s="8">
        <v>-0.36338031019406641</v>
      </c>
      <c r="E82" s="8">
        <v>-0.48233357868151716</v>
      </c>
      <c r="F82" s="9">
        <v>-0.29247060948858666</v>
      </c>
      <c r="G82" s="8">
        <v>-1.1575762981320459</v>
      </c>
      <c r="H82" s="8">
        <v>5.946806967074159</v>
      </c>
      <c r="I82" s="8">
        <v>-0.94875906272976651</v>
      </c>
      <c r="J82" s="8">
        <v>0.33203725946528179</v>
      </c>
      <c r="K82" s="9">
        <v>0.93833181096457607</v>
      </c>
      <c r="L82" s="8">
        <v>7.357546077670742</v>
      </c>
      <c r="M82" s="8">
        <v>7.6038495353359945</v>
      </c>
      <c r="N82" s="8">
        <v>7.6949492035591192</v>
      </c>
      <c r="O82" s="8">
        <v>7.758547303642251</v>
      </c>
      <c r="P82" s="9">
        <v>7.6037230300520271</v>
      </c>
      <c r="Q82" s="8">
        <v>-0.28783556800434551</v>
      </c>
      <c r="R82" s="8">
        <v>-7.4494678919625184</v>
      </c>
      <c r="S82" s="8">
        <v>-0.60729173830566696</v>
      </c>
      <c r="T82" s="8">
        <v>-1.935381323200422</v>
      </c>
      <c r="U82" s="9">
        <v>-2.4613199131128147</v>
      </c>
    </row>
    <row r="83" spans="1:21" ht="16.5">
      <c r="A83" s="7" t="s">
        <v>529</v>
      </c>
      <c r="B83" s="8">
        <v>-71.080372340389502</v>
      </c>
      <c r="C83" s="8">
        <v>-70.693277051946254</v>
      </c>
      <c r="D83" s="8">
        <v>-70.069199999999995</v>
      </c>
      <c r="E83" s="8">
        <v>-75.343000000000004</v>
      </c>
      <c r="F83" s="9">
        <v>-71.762362823908035</v>
      </c>
      <c r="G83" s="8">
        <v>0</v>
      </c>
      <c r="H83" s="8">
        <v>0</v>
      </c>
      <c r="I83" s="8">
        <v>0</v>
      </c>
      <c r="J83" s="8">
        <v>0</v>
      </c>
      <c r="K83" s="9">
        <v>0</v>
      </c>
      <c r="L83" s="8">
        <v>0</v>
      </c>
      <c r="M83" s="8">
        <v>0</v>
      </c>
      <c r="N83" s="8">
        <v>0</v>
      </c>
      <c r="O83" s="8">
        <v>0</v>
      </c>
      <c r="P83" s="9">
        <v>0</v>
      </c>
      <c r="Q83" s="8">
        <v>-138.77677051675332</v>
      </c>
      <c r="R83" s="8">
        <v>-138.02100866233943</v>
      </c>
      <c r="S83" s="8">
        <v>-237.32859999999999</v>
      </c>
      <c r="T83" s="8">
        <v>-232.47600000000003</v>
      </c>
      <c r="U83" s="9">
        <v>-184.37088887677223</v>
      </c>
    </row>
    <row r="84" spans="1:21" ht="16.5">
      <c r="A84" s="7" t="s">
        <v>28</v>
      </c>
      <c r="B84" s="8">
        <v>-488.59739999999999</v>
      </c>
      <c r="C84" s="8">
        <v>-415.10939999999999</v>
      </c>
      <c r="D84" s="8">
        <v>-344.22820000000002</v>
      </c>
      <c r="E84" s="8">
        <v>-344.74440000000004</v>
      </c>
      <c r="F84" s="9">
        <v>-402.47592380952381</v>
      </c>
      <c r="G84" s="8">
        <v>281.96379999999999</v>
      </c>
      <c r="H84" s="8">
        <v>295.66819999999996</v>
      </c>
      <c r="I84" s="8">
        <v>374.71639999999996</v>
      </c>
      <c r="J84" s="8">
        <v>455.85079999999999</v>
      </c>
      <c r="K84" s="9">
        <v>348.71237142857143</v>
      </c>
      <c r="L84" s="8">
        <v>445.66219999999993</v>
      </c>
      <c r="M84" s="8">
        <v>647.59580000000005</v>
      </c>
      <c r="N84" s="8">
        <v>771.37959999999998</v>
      </c>
      <c r="O84" s="8">
        <v>617.10360000000003</v>
      </c>
      <c r="P84" s="9">
        <v>620.43529999999998</v>
      </c>
      <c r="Q84" s="8">
        <v>-42.168399999999998</v>
      </c>
      <c r="R84" s="8">
        <v>-39.844600000000028</v>
      </c>
      <c r="S84" s="8">
        <v>-34.707399999999993</v>
      </c>
      <c r="T84" s="8">
        <v>-14.33340000000004</v>
      </c>
      <c r="U84" s="9">
        <v>-33.211304761904771</v>
      </c>
    </row>
    <row r="85" spans="1:21" ht="16.5">
      <c r="A85" s="7" t="s">
        <v>530</v>
      </c>
      <c r="B85" s="8">
        <v>-67.643000000000001</v>
      </c>
      <c r="C85" s="8">
        <v>-67.643000000000001</v>
      </c>
      <c r="D85" s="8">
        <v>-67.643000000000001</v>
      </c>
      <c r="E85" s="8">
        <v>-67.643000000000001</v>
      </c>
      <c r="F85" s="9">
        <v>-67.643000000000001</v>
      </c>
      <c r="G85" s="8">
        <v>89.171999999999997</v>
      </c>
      <c r="H85" s="8">
        <v>89.171999999999997</v>
      </c>
      <c r="I85" s="8">
        <v>89.171999999999997</v>
      </c>
      <c r="J85" s="8">
        <v>89.171999999999997</v>
      </c>
      <c r="K85" s="9">
        <v>89.171999999999997</v>
      </c>
      <c r="L85" s="8">
        <v>0</v>
      </c>
      <c r="M85" s="8">
        <v>0</v>
      </c>
      <c r="N85" s="8">
        <v>0</v>
      </c>
      <c r="O85" s="8">
        <v>0</v>
      </c>
      <c r="P85" s="9">
        <v>0</v>
      </c>
      <c r="Q85" s="8">
        <v>0</v>
      </c>
      <c r="R85" s="8">
        <v>0</v>
      </c>
      <c r="S85" s="8">
        <v>0</v>
      </c>
      <c r="T85" s="8">
        <v>0</v>
      </c>
      <c r="U85" s="9">
        <v>0</v>
      </c>
    </row>
    <row r="86" spans="1:21" ht="16.5">
      <c r="A86" s="7" t="s">
        <v>531</v>
      </c>
      <c r="B86" s="8" t="s">
        <v>494</v>
      </c>
      <c r="C86" s="8" t="s">
        <v>494</v>
      </c>
      <c r="D86" s="8" t="s">
        <v>494</v>
      </c>
      <c r="E86" s="8" t="s">
        <v>494</v>
      </c>
      <c r="F86" s="9" t="s">
        <v>494</v>
      </c>
      <c r="G86" s="8" t="s">
        <v>494</v>
      </c>
      <c r="H86" s="8" t="s">
        <v>494</v>
      </c>
      <c r="I86" s="8" t="s">
        <v>494</v>
      </c>
      <c r="J86" s="8" t="s">
        <v>494</v>
      </c>
      <c r="K86" s="9" t="s">
        <v>494</v>
      </c>
      <c r="L86" s="8">
        <v>0</v>
      </c>
      <c r="M86" s="8">
        <v>0</v>
      </c>
      <c r="N86" s="8">
        <v>0</v>
      </c>
      <c r="O86" s="8">
        <v>0</v>
      </c>
      <c r="P86" s="9"/>
      <c r="Q86" s="8" t="s">
        <v>494</v>
      </c>
      <c r="R86" s="8" t="s">
        <v>494</v>
      </c>
      <c r="S86" s="8" t="s">
        <v>494</v>
      </c>
      <c r="T86" s="8" t="s">
        <v>494</v>
      </c>
      <c r="U86" s="9" t="s">
        <v>494</v>
      </c>
    </row>
    <row r="87" spans="1:21" ht="16.5">
      <c r="A87" s="10" t="s">
        <v>532</v>
      </c>
      <c r="B87" s="8">
        <v>-4.3711242601225049</v>
      </c>
      <c r="C87" s="8">
        <v>-5.7294443619185333</v>
      </c>
      <c r="D87" s="8">
        <v>-6.4387211023597981</v>
      </c>
      <c r="E87" s="8">
        <v>-5.9303453461662272</v>
      </c>
      <c r="F87" s="9">
        <v>-5.5580618863313251</v>
      </c>
      <c r="G87" s="8">
        <v>0.24757443376801067</v>
      </c>
      <c r="H87" s="8">
        <v>0.61943812939963006</v>
      </c>
      <c r="I87" s="8">
        <v>0.18786193607661936</v>
      </c>
      <c r="J87" s="8">
        <v>6.2421460116368545E-2</v>
      </c>
      <c r="K87" s="9">
        <v>0.27781210621767405</v>
      </c>
      <c r="L87" s="8">
        <v>9.2552808709282655</v>
      </c>
      <c r="M87" s="8">
        <v>9.7999159840374208</v>
      </c>
      <c r="N87" s="8">
        <v>10.332557612251492</v>
      </c>
      <c r="O87" s="8">
        <v>10.826271164581215</v>
      </c>
      <c r="P87" s="9">
        <v>10.053506407949598</v>
      </c>
      <c r="Q87" s="8">
        <v>2.227696885287775</v>
      </c>
      <c r="R87" s="8">
        <v>1.5317766851097634</v>
      </c>
      <c r="S87" s="8">
        <v>1.6963149428270632</v>
      </c>
      <c r="T87" s="8">
        <v>1.0632248529747124</v>
      </c>
      <c r="U87" s="9">
        <v>1.6582268436325878</v>
      </c>
    </row>
    <row r="88" spans="1:21" ht="16.5">
      <c r="A88" s="7" t="s">
        <v>533</v>
      </c>
      <c r="B88" s="8">
        <v>-0.28307143553333303</v>
      </c>
      <c r="C88" s="8">
        <v>-0.38111405240333301</v>
      </c>
      <c r="D88" s="8">
        <v>-0.26703044663566516</v>
      </c>
      <c r="E88" s="8">
        <v>-0.23018011754703105</v>
      </c>
      <c r="F88" s="9">
        <v>-0.29000246172048305</v>
      </c>
      <c r="G88" s="8">
        <v>0</v>
      </c>
      <c r="H88" s="8">
        <v>0</v>
      </c>
      <c r="I88" s="8">
        <v>0</v>
      </c>
      <c r="J88" s="8">
        <v>0</v>
      </c>
      <c r="K88" s="9">
        <v>0</v>
      </c>
      <c r="L88" s="8">
        <v>0</v>
      </c>
      <c r="M88" s="8">
        <v>0</v>
      </c>
      <c r="N88" s="8">
        <v>0</v>
      </c>
      <c r="O88" s="8">
        <v>0</v>
      </c>
      <c r="P88" s="9">
        <v>0</v>
      </c>
      <c r="Q88" s="8">
        <v>0</v>
      </c>
      <c r="R88" s="8">
        <v>0</v>
      </c>
      <c r="S88" s="8">
        <v>0</v>
      </c>
      <c r="T88" s="8">
        <v>0</v>
      </c>
      <c r="U88" s="9">
        <v>0</v>
      </c>
    </row>
    <row r="89" spans="1:21" ht="16.5">
      <c r="A89" s="10" t="s">
        <v>534</v>
      </c>
      <c r="B89" s="8">
        <v>-31.633756876972065</v>
      </c>
      <c r="C89" s="8">
        <v>-31.119069648936055</v>
      </c>
      <c r="D89" s="8">
        <v>-34.775330081960746</v>
      </c>
      <c r="E89" s="8">
        <v>-31.656402282065621</v>
      </c>
      <c r="F89" s="9">
        <v>-32.264597682221165</v>
      </c>
      <c r="G89" s="8">
        <v>0.47174821432934178</v>
      </c>
      <c r="H89" s="8">
        <v>1.922719128112421</v>
      </c>
      <c r="I89" s="8">
        <v>1.9492697039565505</v>
      </c>
      <c r="J89" s="8">
        <v>2.0132249375836508</v>
      </c>
      <c r="K89" s="9">
        <v>1.5360265778209126</v>
      </c>
      <c r="L89" s="8">
        <v>0.75983999354999987</v>
      </c>
      <c r="M89" s="8">
        <v>0.757723747</v>
      </c>
      <c r="N89" s="8">
        <v>0.75737631933333327</v>
      </c>
      <c r="O89" s="8">
        <v>0.75638429588333334</v>
      </c>
      <c r="P89" s="9">
        <v>0.75783108894166662</v>
      </c>
      <c r="Q89" s="8">
        <v>-0.82287668705547823</v>
      </c>
      <c r="R89" s="8">
        <v>-4.2087196433355825</v>
      </c>
      <c r="S89" s="8">
        <v>-5.0814542005576708</v>
      </c>
      <c r="T89" s="8">
        <v>-5.8180235271990366</v>
      </c>
      <c r="U89" s="9">
        <v>-3.8322974751330632</v>
      </c>
    </row>
    <row r="90" spans="1:21" ht="16.5">
      <c r="A90" s="7" t="s">
        <v>535</v>
      </c>
      <c r="B90" s="8">
        <v>-1.8340000000000001</v>
      </c>
      <c r="C90" s="8">
        <v>-1.7871999999999999</v>
      </c>
      <c r="D90" s="8">
        <v>-1.7748000000000002</v>
      </c>
      <c r="E90" s="8">
        <v>-1.7769999999999999</v>
      </c>
      <c r="F90" s="9">
        <v>-1.795190476190476</v>
      </c>
      <c r="G90" s="8">
        <v>0.14799999999999999</v>
      </c>
      <c r="H90" s="8">
        <v>0.14799999999999999</v>
      </c>
      <c r="I90" s="8">
        <v>0.15079999999999999</v>
      </c>
      <c r="J90" s="8">
        <v>0.151</v>
      </c>
      <c r="K90" s="9">
        <v>0.14938095238095236</v>
      </c>
      <c r="L90" s="8">
        <v>0</v>
      </c>
      <c r="M90" s="8">
        <v>0</v>
      </c>
      <c r="N90" s="8">
        <v>0</v>
      </c>
      <c r="O90" s="8">
        <v>0</v>
      </c>
      <c r="P90" s="9">
        <v>0</v>
      </c>
      <c r="Q90" s="8">
        <v>1.3877787807814457E-16</v>
      </c>
      <c r="R90" s="8">
        <v>5.551115123125783E-18</v>
      </c>
      <c r="S90" s="8">
        <v>5.551115123125783E-18</v>
      </c>
      <c r="T90" s="8">
        <v>2.7755575615628914E-17</v>
      </c>
      <c r="U90" s="9">
        <v>4.8902680846584275E-17</v>
      </c>
    </row>
    <row r="91" spans="1:21" ht="16.5">
      <c r="A91" s="7" t="s">
        <v>5</v>
      </c>
      <c r="B91" s="8">
        <v>-92.421679841234763</v>
      </c>
      <c r="C91" s="8">
        <v>-80.918506283997004</v>
      </c>
      <c r="D91" s="8">
        <v>-71.272207222799437</v>
      </c>
      <c r="E91" s="8">
        <v>-59.578352560976029</v>
      </c>
      <c r="F91" s="9">
        <v>-76.827400446965271</v>
      </c>
      <c r="G91" s="8">
        <v>1.6702218774371222</v>
      </c>
      <c r="H91" s="8">
        <v>2.4806685458382427</v>
      </c>
      <c r="I91" s="8">
        <v>2.0296027404562946</v>
      </c>
      <c r="J91" s="8">
        <v>1.8861395860421084</v>
      </c>
      <c r="K91" s="9">
        <v>2.0001612203002841</v>
      </c>
      <c r="L91" s="8">
        <v>1.2361702411770643</v>
      </c>
      <c r="M91" s="8">
        <v>1.2145833590772246</v>
      </c>
      <c r="N91" s="8">
        <v>1.20462993998829</v>
      </c>
      <c r="O91" s="8">
        <v>1.1917324093033543</v>
      </c>
      <c r="P91" s="9">
        <v>1.2117789873864833</v>
      </c>
      <c r="Q91" s="8">
        <v>-0.56446929261401735</v>
      </c>
      <c r="R91" s="8">
        <v>3.3347453283508814</v>
      </c>
      <c r="S91" s="8">
        <v>4.0686928879035431</v>
      </c>
      <c r="T91" s="8">
        <v>2.7657294371044205</v>
      </c>
      <c r="U91" s="9">
        <v>2.2599534529100058</v>
      </c>
    </row>
    <row r="92" spans="1:21" ht="16.5">
      <c r="A92" s="7" t="s">
        <v>536</v>
      </c>
      <c r="B92" s="8">
        <v>-0.92200000000000004</v>
      </c>
      <c r="C92" s="8">
        <v>-0.92200000000000004</v>
      </c>
      <c r="D92" s="8">
        <v>-0.92200000000000004</v>
      </c>
      <c r="E92" s="8">
        <v>-0.92200000000000004</v>
      </c>
      <c r="F92" s="9">
        <v>-0.92199999999999993</v>
      </c>
      <c r="G92" s="8">
        <v>0</v>
      </c>
      <c r="H92" s="8">
        <v>0</v>
      </c>
      <c r="I92" s="8">
        <v>0</v>
      </c>
      <c r="J92" s="8">
        <v>0</v>
      </c>
      <c r="K92" s="9">
        <v>0</v>
      </c>
      <c r="L92" s="8">
        <v>0</v>
      </c>
      <c r="M92" s="8">
        <v>0</v>
      </c>
      <c r="N92" s="8">
        <v>0</v>
      </c>
      <c r="O92" s="8">
        <v>0</v>
      </c>
      <c r="P92" s="9">
        <v>0</v>
      </c>
      <c r="Q92" s="8">
        <v>0</v>
      </c>
      <c r="R92" s="8">
        <v>0</v>
      </c>
      <c r="S92" s="8">
        <v>0</v>
      </c>
      <c r="T92" s="8">
        <v>0</v>
      </c>
      <c r="U92" s="9">
        <v>0</v>
      </c>
    </row>
    <row r="93" spans="1:21" ht="16.5">
      <c r="A93" s="7" t="s">
        <v>537</v>
      </c>
      <c r="B93" s="8">
        <v>3.5961933333333365</v>
      </c>
      <c r="C93" s="8">
        <v>-1.9762600000000017</v>
      </c>
      <c r="D93" s="8">
        <v>-5.9375800000000059</v>
      </c>
      <c r="E93" s="8">
        <v>-5.4373000000000049</v>
      </c>
      <c r="F93" s="9">
        <v>-2.1513590476190494</v>
      </c>
      <c r="G93" s="8">
        <v>-8.9476754098966691E-3</v>
      </c>
      <c r="H93" s="8">
        <v>8.811789152935099E-3</v>
      </c>
      <c r="I93" s="8">
        <v>4.1552169491772081E-2</v>
      </c>
      <c r="J93" s="8">
        <v>3.9493578183804369E-2</v>
      </c>
      <c r="K93" s="9">
        <v>1.883817293729418E-2</v>
      </c>
      <c r="L93" s="8">
        <v>0</v>
      </c>
      <c r="M93" s="8">
        <v>0</v>
      </c>
      <c r="N93" s="8">
        <v>0</v>
      </c>
      <c r="O93" s="8">
        <v>0</v>
      </c>
      <c r="P93" s="9">
        <v>0</v>
      </c>
      <c r="Q93" s="8">
        <v>46.867847675409941</v>
      </c>
      <c r="R93" s="8">
        <v>25.592360877513755</v>
      </c>
      <c r="S93" s="8">
        <v>12.323826497174906</v>
      </c>
      <c r="T93" s="8">
        <v>12.177040421816207</v>
      </c>
      <c r="U93" s="9">
        <v>25.317772620713519</v>
      </c>
    </row>
    <row r="94" spans="1:21" ht="16.5">
      <c r="A94" s="7" t="s">
        <v>538</v>
      </c>
      <c r="B94" s="8">
        <v>8.0783389999999997</v>
      </c>
      <c r="C94" s="8">
        <v>-0.49658860000000049</v>
      </c>
      <c r="D94" s="8">
        <v>3.9841617999999999</v>
      </c>
      <c r="E94" s="8">
        <v>7.421341</v>
      </c>
      <c r="F94" s="9">
        <v>4.90545738095238</v>
      </c>
      <c r="G94" s="8">
        <v>54.755246</v>
      </c>
      <c r="H94" s="8">
        <v>41.061696400000002</v>
      </c>
      <c r="I94" s="8">
        <v>49.254997200000005</v>
      </c>
      <c r="J94" s="8">
        <v>50.033292000000003</v>
      </c>
      <c r="K94" s="9">
        <v>49.061019238095241</v>
      </c>
      <c r="L94" s="8">
        <v>0</v>
      </c>
      <c r="M94" s="8">
        <v>0</v>
      </c>
      <c r="N94" s="8">
        <v>0</v>
      </c>
      <c r="O94" s="8">
        <v>0</v>
      </c>
      <c r="P94" s="9">
        <v>0</v>
      </c>
      <c r="Q94" s="8">
        <v>0</v>
      </c>
      <c r="R94" s="8">
        <v>-1.4210854715202005E-15</v>
      </c>
      <c r="S94" s="8">
        <v>-4.263256414560601E-15</v>
      </c>
      <c r="T94" s="8">
        <v>0</v>
      </c>
      <c r="U94" s="9">
        <v>-1.3534147347811431E-15</v>
      </c>
    </row>
    <row r="95" spans="1:21" ht="16.5">
      <c r="A95" s="7" t="s">
        <v>539</v>
      </c>
      <c r="B95" s="8" t="s">
        <v>494</v>
      </c>
      <c r="C95" s="8" t="s">
        <v>494</v>
      </c>
      <c r="D95" s="8" t="s">
        <v>494</v>
      </c>
      <c r="E95" s="8" t="s">
        <v>494</v>
      </c>
      <c r="F95" s="9" t="s">
        <v>494</v>
      </c>
      <c r="G95" s="8" t="s">
        <v>494</v>
      </c>
      <c r="H95" s="8" t="s">
        <v>494</v>
      </c>
      <c r="I95" s="8" t="s">
        <v>494</v>
      </c>
      <c r="J95" s="8" t="s">
        <v>494</v>
      </c>
      <c r="K95" s="9" t="s">
        <v>494</v>
      </c>
      <c r="L95" s="8">
        <v>0</v>
      </c>
      <c r="M95" s="8">
        <v>0</v>
      </c>
      <c r="N95" s="8">
        <v>0</v>
      </c>
      <c r="O95" s="8">
        <v>0</v>
      </c>
      <c r="P95" s="9"/>
      <c r="Q95" s="8" t="s">
        <v>494</v>
      </c>
      <c r="R95" s="8" t="s">
        <v>494</v>
      </c>
      <c r="S95" s="8" t="s">
        <v>494</v>
      </c>
      <c r="T95" s="8" t="s">
        <v>494</v>
      </c>
      <c r="U95" s="9" t="s">
        <v>494</v>
      </c>
    </row>
    <row r="96" spans="1:21" ht="16.5">
      <c r="A96" s="7" t="s">
        <v>540</v>
      </c>
      <c r="B96" s="8">
        <v>0.10713600000000001</v>
      </c>
      <c r="C96" s="8">
        <v>0.13392000000000001</v>
      </c>
      <c r="D96" s="8">
        <v>0.13392000000000001</v>
      </c>
      <c r="E96" s="8">
        <v>0.13392000000000001</v>
      </c>
      <c r="F96" s="9">
        <v>0.12626742857142859</v>
      </c>
      <c r="G96" s="8">
        <v>0</v>
      </c>
      <c r="H96" s="8">
        <v>0</v>
      </c>
      <c r="I96" s="8">
        <v>0</v>
      </c>
      <c r="J96" s="8">
        <v>0</v>
      </c>
      <c r="K96" s="9">
        <v>0</v>
      </c>
      <c r="L96" s="8">
        <v>0</v>
      </c>
      <c r="M96" s="8">
        <v>0</v>
      </c>
      <c r="N96" s="8">
        <v>0</v>
      </c>
      <c r="O96" s="8">
        <v>0</v>
      </c>
      <c r="P96" s="9">
        <v>0</v>
      </c>
      <c r="Q96" s="8">
        <v>2.6784000000000002E-2</v>
      </c>
      <c r="R96" s="8">
        <v>0</v>
      </c>
      <c r="S96" s="8">
        <v>0</v>
      </c>
      <c r="T96" s="8">
        <v>0</v>
      </c>
      <c r="U96" s="9">
        <v>7.6525714285714296E-3</v>
      </c>
    </row>
    <row r="97" spans="1:21" ht="16.5">
      <c r="A97" s="7" t="s">
        <v>29</v>
      </c>
      <c r="B97" s="8">
        <v>-8.2936000000000014</v>
      </c>
      <c r="C97" s="8">
        <v>-10.367000000000001</v>
      </c>
      <c r="D97" s="8">
        <v>-10.367000000000001</v>
      </c>
      <c r="E97" s="8">
        <v>-10.367000000000001</v>
      </c>
      <c r="F97" s="9">
        <v>-9.7746000000000013</v>
      </c>
      <c r="G97" s="8">
        <v>0</v>
      </c>
      <c r="H97" s="8">
        <v>0</v>
      </c>
      <c r="I97" s="8">
        <v>0</v>
      </c>
      <c r="J97" s="8">
        <v>0</v>
      </c>
      <c r="K97" s="9">
        <v>0</v>
      </c>
      <c r="L97" s="8">
        <v>0</v>
      </c>
      <c r="M97" s="8">
        <v>0</v>
      </c>
      <c r="N97" s="8">
        <v>0</v>
      </c>
      <c r="O97" s="8">
        <v>0</v>
      </c>
      <c r="P97" s="9">
        <v>0</v>
      </c>
      <c r="Q97" s="8">
        <v>-2.0734000000000004</v>
      </c>
      <c r="R97" s="8">
        <v>0</v>
      </c>
      <c r="S97" s="8">
        <v>0</v>
      </c>
      <c r="T97" s="8">
        <v>0</v>
      </c>
      <c r="U97" s="9">
        <v>-0.59240000000000015</v>
      </c>
    </row>
    <row r="98" spans="1:21" ht="33">
      <c r="A98" s="7" t="s">
        <v>541</v>
      </c>
      <c r="B98" s="8">
        <v>-3.1027999999999998</v>
      </c>
      <c r="C98" s="8">
        <v>-7.5329999999999995</v>
      </c>
      <c r="D98" s="8">
        <v>-7.5329999999999995</v>
      </c>
      <c r="E98" s="8">
        <v>-7.5329999999999995</v>
      </c>
      <c r="F98" s="9">
        <v>-6.2672285714285705</v>
      </c>
      <c r="G98" s="8">
        <v>43.288199999999996</v>
      </c>
      <c r="H98" s="8">
        <v>41.012999999999998</v>
      </c>
      <c r="I98" s="8">
        <v>41.012999999999998</v>
      </c>
      <c r="J98" s="8">
        <v>41.012999999999998</v>
      </c>
      <c r="K98" s="9">
        <v>41.663057142857141</v>
      </c>
      <c r="L98" s="8">
        <v>0</v>
      </c>
      <c r="M98" s="8">
        <v>0</v>
      </c>
      <c r="N98" s="8">
        <v>0</v>
      </c>
      <c r="O98" s="8">
        <v>0</v>
      </c>
      <c r="P98" s="9">
        <v>0</v>
      </c>
      <c r="Q98" s="8">
        <v>-4.4799999999999326E-2</v>
      </c>
      <c r="R98" s="8">
        <v>0</v>
      </c>
      <c r="S98" s="8">
        <v>0</v>
      </c>
      <c r="T98" s="8">
        <v>0</v>
      </c>
      <c r="U98" s="9">
        <v>-1.2799999999999806E-2</v>
      </c>
    </row>
    <row r="99" spans="1:21" ht="16.5">
      <c r="A99" s="10" t="s">
        <v>542</v>
      </c>
      <c r="B99" s="8">
        <v>-15.904312752269343</v>
      </c>
      <c r="C99" s="8">
        <v>-10.797284523850006</v>
      </c>
      <c r="D99" s="8">
        <v>-6.8497271954393373</v>
      </c>
      <c r="E99" s="8">
        <v>-7.7850802188660051</v>
      </c>
      <c r="F99" s="9">
        <v>-10.599349343066324</v>
      </c>
      <c r="G99" s="8">
        <v>0.41822092410671824</v>
      </c>
      <c r="H99" s="8">
        <v>0.67430944379468394</v>
      </c>
      <c r="I99" s="8">
        <v>0.81703876240049877</v>
      </c>
      <c r="J99" s="8">
        <v>0.84327910043163512</v>
      </c>
      <c r="K99" s="9">
        <v>0.67535533703687611</v>
      </c>
      <c r="L99" s="8">
        <v>3.669276772546</v>
      </c>
      <c r="M99" s="8">
        <v>3.4618028494646667</v>
      </c>
      <c r="N99" s="8">
        <v>3.2845138759400001</v>
      </c>
      <c r="O99" s="8">
        <v>3.183571968126</v>
      </c>
      <c r="P99" s="9">
        <v>3.3997913665191666</v>
      </c>
      <c r="Q99" s="8">
        <v>0.50276834919261815</v>
      </c>
      <c r="R99" s="8">
        <v>0.57443807510531897</v>
      </c>
      <c r="S99" s="8">
        <v>0.24489625315883679</v>
      </c>
      <c r="T99" s="8">
        <v>0.97485924032836802</v>
      </c>
      <c r="U99" s="9">
        <v>0.57083704467230134</v>
      </c>
    </row>
    <row r="100" spans="1:21" ht="16.5">
      <c r="A100" s="7" t="s">
        <v>543</v>
      </c>
      <c r="B100" s="8">
        <v>-2.0491900000000003</v>
      </c>
      <c r="C100" s="8">
        <v>-1.9971580000000002</v>
      </c>
      <c r="D100" s="8">
        <v>-2.0170219999999999</v>
      </c>
      <c r="E100" s="8">
        <v>-2.0268919999999997</v>
      </c>
      <c r="F100" s="9">
        <v>-2.0238333333333336</v>
      </c>
      <c r="G100" s="8">
        <v>0.66373000000000004</v>
      </c>
      <c r="H100" s="8">
        <v>0.66373000000000004</v>
      </c>
      <c r="I100" s="8">
        <v>0.66373000000000004</v>
      </c>
      <c r="J100" s="8">
        <v>0.66373000000000004</v>
      </c>
      <c r="K100" s="9">
        <v>0.66373000000000004</v>
      </c>
      <c r="L100" s="8">
        <v>0</v>
      </c>
      <c r="M100" s="8">
        <v>0</v>
      </c>
      <c r="N100" s="8">
        <v>0</v>
      </c>
      <c r="O100" s="8">
        <v>0</v>
      </c>
      <c r="P100" s="9">
        <v>0</v>
      </c>
      <c r="Q100" s="8">
        <v>-1.0953240000000002</v>
      </c>
      <c r="R100" s="8">
        <v>-1.0073840000000001</v>
      </c>
      <c r="S100" s="8">
        <v>-0.98407800000000001</v>
      </c>
      <c r="T100" s="8">
        <v>-1.1653860000000003</v>
      </c>
      <c r="U100" s="9">
        <v>-1.0645801904761907</v>
      </c>
    </row>
    <row r="101" spans="1:21" ht="16.5">
      <c r="A101" s="7" t="s">
        <v>544</v>
      </c>
      <c r="B101" s="8">
        <v>4.8689999999999998</v>
      </c>
      <c r="C101" s="8">
        <v>4.7978000000000005</v>
      </c>
      <c r="D101" s="8">
        <v>4.8689999999999998</v>
      </c>
      <c r="E101" s="8">
        <v>4.8689999999999998</v>
      </c>
      <c r="F101" s="9">
        <v>4.8520476190476192</v>
      </c>
      <c r="G101" s="8">
        <v>0</v>
      </c>
      <c r="H101" s="8">
        <v>0</v>
      </c>
      <c r="I101" s="8">
        <v>0</v>
      </c>
      <c r="J101" s="8">
        <v>0</v>
      </c>
      <c r="K101" s="9">
        <v>0</v>
      </c>
      <c r="L101" s="8">
        <v>0</v>
      </c>
      <c r="M101" s="8">
        <v>0</v>
      </c>
      <c r="N101" s="8">
        <v>0</v>
      </c>
      <c r="O101" s="8">
        <v>0</v>
      </c>
      <c r="P101" s="9">
        <v>0</v>
      </c>
      <c r="Q101" s="8">
        <v>2.6690000000000005</v>
      </c>
      <c r="R101" s="8">
        <v>2.6388000000000003</v>
      </c>
      <c r="S101" s="8">
        <v>2.6210000000000004</v>
      </c>
      <c r="T101" s="8">
        <v>2.6210000000000004</v>
      </c>
      <c r="U101" s="9">
        <v>2.6389523809523814</v>
      </c>
    </row>
    <row r="102" spans="1:21" ht="16.5">
      <c r="A102" s="7" t="s">
        <v>545</v>
      </c>
      <c r="B102" s="8">
        <v>-21.466999999999999</v>
      </c>
      <c r="C102" s="8">
        <v>-21.466999999999999</v>
      </c>
      <c r="D102" s="8">
        <v>-21.466999999999999</v>
      </c>
      <c r="E102" s="8">
        <v>-21.466999999999999</v>
      </c>
      <c r="F102" s="9">
        <v>-21.466999999999999</v>
      </c>
      <c r="G102" s="8">
        <v>0.96299999999999986</v>
      </c>
      <c r="H102" s="8">
        <v>0.96299999999999986</v>
      </c>
      <c r="I102" s="8">
        <v>0.96299999999999986</v>
      </c>
      <c r="J102" s="8">
        <v>0.96299999999999986</v>
      </c>
      <c r="K102" s="9">
        <v>0.96299999999999997</v>
      </c>
      <c r="L102" s="8">
        <v>0</v>
      </c>
      <c r="M102" s="8">
        <v>0</v>
      </c>
      <c r="N102" s="8">
        <v>0</v>
      </c>
      <c r="O102" s="8">
        <v>0</v>
      </c>
      <c r="P102" s="9">
        <v>0</v>
      </c>
      <c r="Q102" s="8">
        <v>-2.55351295663786E-15</v>
      </c>
      <c r="R102" s="8">
        <v>-2.55351295663786E-15</v>
      </c>
      <c r="S102" s="8">
        <v>-2.55351295663786E-15</v>
      </c>
      <c r="T102" s="8">
        <v>-2.55351295663786E-15</v>
      </c>
      <c r="U102" s="9">
        <v>-2.55351295663786E-15</v>
      </c>
    </row>
    <row r="103" spans="1:21" ht="16.5">
      <c r="A103" s="7" t="s">
        <v>546</v>
      </c>
      <c r="B103" s="8" t="s">
        <v>494</v>
      </c>
      <c r="C103" s="8" t="s">
        <v>494</v>
      </c>
      <c r="D103" s="8" t="s">
        <v>494</v>
      </c>
      <c r="E103" s="8" t="s">
        <v>494</v>
      </c>
      <c r="F103" s="9" t="s">
        <v>494</v>
      </c>
      <c r="G103" s="8" t="s">
        <v>494</v>
      </c>
      <c r="H103" s="8" t="s">
        <v>494</v>
      </c>
      <c r="I103" s="8" t="s">
        <v>494</v>
      </c>
      <c r="J103" s="8" t="s">
        <v>494</v>
      </c>
      <c r="K103" s="9" t="s">
        <v>494</v>
      </c>
      <c r="L103" s="8">
        <v>0</v>
      </c>
      <c r="M103" s="8">
        <v>0</v>
      </c>
      <c r="N103" s="8">
        <v>0</v>
      </c>
      <c r="O103" s="8">
        <v>0</v>
      </c>
      <c r="P103" s="9"/>
      <c r="Q103" s="8" t="s">
        <v>494</v>
      </c>
      <c r="R103" s="8" t="s">
        <v>494</v>
      </c>
      <c r="S103" s="8" t="s">
        <v>494</v>
      </c>
      <c r="T103" s="8" t="s">
        <v>494</v>
      </c>
      <c r="U103" s="9" t="s">
        <v>494</v>
      </c>
    </row>
    <row r="104" spans="1:21" ht="16.5">
      <c r="A104" s="7" t="s">
        <v>547</v>
      </c>
      <c r="B104" s="8">
        <v>-2.98860859757403E-3</v>
      </c>
      <c r="C104" s="8">
        <v>7.835530718145323E-3</v>
      </c>
      <c r="D104" s="8">
        <v>5.6715563224067501E-3</v>
      </c>
      <c r="E104" s="8">
        <v>-8.086878359781825E-4</v>
      </c>
      <c r="F104" s="9">
        <v>2.1695402113059655E-3</v>
      </c>
      <c r="G104" s="8">
        <v>0.15118907634354742</v>
      </c>
      <c r="H104" s="8">
        <v>0.16178384460226886</v>
      </c>
      <c r="I104" s="8">
        <v>0.1860883786303614</v>
      </c>
      <c r="J104" s="8">
        <v>0.20382815644606458</v>
      </c>
      <c r="K104" s="9">
        <v>0.17455411221213138</v>
      </c>
      <c r="L104" s="8">
        <v>6.3467741964920183E-3</v>
      </c>
      <c r="M104" s="8">
        <v>6.2178211126741748E-3</v>
      </c>
      <c r="N104" s="8">
        <v>6.1310931570604547E-3</v>
      </c>
      <c r="O104" s="8">
        <v>6.0138495635714759E-3</v>
      </c>
      <c r="P104" s="9">
        <v>6.1773845074495314E-3</v>
      </c>
      <c r="Q104" s="8">
        <v>-0.14550704171955778</v>
      </c>
      <c r="R104" s="8">
        <v>-0.1549994668574608</v>
      </c>
      <c r="S104" s="8">
        <v>-0.17891561702658793</v>
      </c>
      <c r="T104" s="8">
        <v>-0.19708926586405798</v>
      </c>
      <c r="U104" s="8">
        <v>-0.16800304757418477</v>
      </c>
    </row>
    <row r="105" spans="1:21" ht="16.5">
      <c r="A105" s="10" t="s">
        <v>548</v>
      </c>
      <c r="B105" s="8">
        <v>-8.1274108672484662</v>
      </c>
      <c r="C105" s="8">
        <v>-8.6564916716549014</v>
      </c>
      <c r="D105" s="8">
        <v>-11.077021257837027</v>
      </c>
      <c r="E105" s="8">
        <v>-8.2302512842052771</v>
      </c>
      <c r="F105" s="9">
        <v>-8.9801564891417538</v>
      </c>
      <c r="G105" s="8">
        <v>0</v>
      </c>
      <c r="H105" s="8">
        <v>2.979264467396147E-2</v>
      </c>
      <c r="I105" s="8">
        <v>0</v>
      </c>
      <c r="J105" s="8">
        <v>0.15437691810090884</v>
      </c>
      <c r="K105" s="9">
        <v>4.3849895898778649E-2</v>
      </c>
      <c r="L105" s="8">
        <v>0</v>
      </c>
      <c r="M105" s="8">
        <v>0</v>
      </c>
      <c r="N105" s="8">
        <v>0</v>
      </c>
      <c r="O105" s="8">
        <v>0</v>
      </c>
      <c r="P105" s="9">
        <v>0</v>
      </c>
      <c r="Q105" s="8">
        <v>1.2343382755077406</v>
      </c>
      <c r="R105" s="8">
        <v>1.6105589639888067</v>
      </c>
      <c r="S105" s="8">
        <v>1.6600481605529072</v>
      </c>
      <c r="T105" s="8">
        <v>1.7647115824132882</v>
      </c>
      <c r="U105" s="8">
        <v>1.5515534851343549</v>
      </c>
    </row>
    <row r="106" spans="1:21" ht="16.5">
      <c r="A106" s="10" t="s">
        <v>549</v>
      </c>
      <c r="B106" s="8">
        <v>-0.64476443375331638</v>
      </c>
      <c r="C106" s="8">
        <v>-0.36687734972412761</v>
      </c>
      <c r="D106" s="8">
        <v>-0.41958190208598795</v>
      </c>
      <c r="E106" s="8">
        <v>-0.35279025041712886</v>
      </c>
      <c r="F106" s="9">
        <v>-0.45546829112648191</v>
      </c>
      <c r="G106" s="8">
        <v>3.0102524992071566E-2</v>
      </c>
      <c r="H106" s="8">
        <v>2.0827672568064469E-2</v>
      </c>
      <c r="I106" s="8">
        <v>2.8337370163214148E-2</v>
      </c>
      <c r="J106" s="8">
        <v>1.5603587380863728E-2</v>
      </c>
      <c r="K106" s="9">
        <v>2.4021823833959101E-2</v>
      </c>
      <c r="L106" s="8">
        <v>0</v>
      </c>
      <c r="M106" s="8">
        <v>0</v>
      </c>
      <c r="N106" s="8">
        <v>0</v>
      </c>
      <c r="O106" s="8">
        <v>0</v>
      </c>
      <c r="P106" s="9">
        <v>0</v>
      </c>
      <c r="Q106" s="8">
        <v>2.7512272933784009E-2</v>
      </c>
      <c r="R106" s="8">
        <v>2.912675223474958E-2</v>
      </c>
      <c r="S106" s="8">
        <v>2.849721214180535E-2</v>
      </c>
      <c r="T106" s="8">
        <v>2.5675225792984709E-2</v>
      </c>
      <c r="U106" s="8">
        <v>2.7693789926209626E-2</v>
      </c>
    </row>
    <row r="107" spans="1:21" ht="16.5">
      <c r="A107" s="7" t="s">
        <v>550</v>
      </c>
      <c r="B107" s="8">
        <v>0</v>
      </c>
      <c r="C107" s="8">
        <v>0</v>
      </c>
      <c r="D107" s="8">
        <v>0</v>
      </c>
      <c r="E107" s="8">
        <v>0</v>
      </c>
      <c r="F107" s="9">
        <v>0</v>
      </c>
      <c r="G107" s="8">
        <v>34.342326999999997</v>
      </c>
      <c r="H107" s="8">
        <v>34.342326999999997</v>
      </c>
      <c r="I107" s="8">
        <v>34.342326999999997</v>
      </c>
      <c r="J107" s="8">
        <v>34.342326999999997</v>
      </c>
      <c r="K107" s="9">
        <v>34.342326999999997</v>
      </c>
      <c r="L107" s="8">
        <v>0</v>
      </c>
      <c r="M107" s="8">
        <v>0</v>
      </c>
      <c r="N107" s="8">
        <v>0</v>
      </c>
      <c r="O107" s="8">
        <v>0</v>
      </c>
      <c r="P107" s="9">
        <v>0</v>
      </c>
      <c r="Q107" s="8">
        <v>0</v>
      </c>
      <c r="R107" s="8">
        <v>0</v>
      </c>
      <c r="S107" s="8">
        <v>0</v>
      </c>
      <c r="T107" s="8">
        <v>0</v>
      </c>
      <c r="U107" s="8">
        <v>0</v>
      </c>
    </row>
    <row r="108" spans="1:21" ht="16.5">
      <c r="A108" s="7" t="s">
        <v>551</v>
      </c>
      <c r="B108" s="8">
        <v>-2.6269999999999998</v>
      </c>
      <c r="C108" s="8">
        <v>-2.6269999999999998</v>
      </c>
      <c r="D108" s="8">
        <v>-2.6269999999999998</v>
      </c>
      <c r="E108" s="8">
        <v>-2.6269999999999998</v>
      </c>
      <c r="F108" s="9">
        <v>-2.6269999999999998</v>
      </c>
      <c r="G108" s="8">
        <v>2.0649999999999999</v>
      </c>
      <c r="H108" s="8">
        <v>2.0649999999999999</v>
      </c>
      <c r="I108" s="8">
        <v>2.0649999999999999</v>
      </c>
      <c r="J108" s="8">
        <v>2.0649999999999999</v>
      </c>
      <c r="K108" s="9">
        <v>2.0649999999999999</v>
      </c>
      <c r="L108" s="8">
        <v>0</v>
      </c>
      <c r="M108" s="8">
        <v>0</v>
      </c>
      <c r="N108" s="8">
        <v>0</v>
      </c>
      <c r="O108" s="8">
        <v>0</v>
      </c>
      <c r="P108" s="9">
        <v>0</v>
      </c>
      <c r="Q108" s="8">
        <v>-4.4408920985006262E-16</v>
      </c>
      <c r="R108" s="8">
        <v>-4.4408920985006262E-16</v>
      </c>
      <c r="S108" s="8">
        <v>-4.4408920985006262E-16</v>
      </c>
      <c r="T108" s="8">
        <v>-4.4408920985006262E-16</v>
      </c>
      <c r="U108" s="8">
        <v>-4.4408920985006262E-16</v>
      </c>
    </row>
    <row r="109" spans="1:21" ht="16.5">
      <c r="A109" s="7" t="s">
        <v>552</v>
      </c>
      <c r="B109" s="8">
        <v>-236.24479000000002</v>
      </c>
      <c r="C109" s="8">
        <v>-239.78311500000004</v>
      </c>
      <c r="D109" s="8">
        <v>-258.61631105807851</v>
      </c>
      <c r="E109" s="8">
        <v>-259.48669529039239</v>
      </c>
      <c r="F109" s="9">
        <v>-247.9475879401121</v>
      </c>
      <c r="G109" s="8">
        <v>46.973373999999993</v>
      </c>
      <c r="H109" s="8">
        <v>19.772804999999998</v>
      </c>
      <c r="I109" s="8">
        <v>6.3112839999999988</v>
      </c>
      <c r="J109" s="8">
        <v>17.801279999999998</v>
      </c>
      <c r="K109" s="9">
        <v>23.869861380952379</v>
      </c>
      <c r="L109" s="8">
        <v>0</v>
      </c>
      <c r="M109" s="8">
        <v>0</v>
      </c>
      <c r="N109" s="8">
        <v>0</v>
      </c>
      <c r="O109" s="8">
        <v>0</v>
      </c>
      <c r="P109" s="9">
        <v>0</v>
      </c>
      <c r="Q109" s="8">
        <v>-1.1368683772161604E-14</v>
      </c>
      <c r="R109" s="8">
        <v>-7.1054273576010023E-16</v>
      </c>
      <c r="S109" s="8">
        <v>-1.0569323194431491E-14</v>
      </c>
      <c r="T109" s="8">
        <v>-1.4210854715202005E-15</v>
      </c>
      <c r="U109" s="8">
        <v>-6.2722314115013612E-15</v>
      </c>
    </row>
    <row r="110" spans="1:21" ht="16.5">
      <c r="A110" s="7" t="s">
        <v>553</v>
      </c>
      <c r="B110" s="8" t="s">
        <v>494</v>
      </c>
      <c r="C110" s="8" t="s">
        <v>494</v>
      </c>
      <c r="D110" s="8" t="s">
        <v>494</v>
      </c>
      <c r="E110" s="8" t="s">
        <v>494</v>
      </c>
      <c r="F110" s="9" t="s">
        <v>494</v>
      </c>
      <c r="G110" s="8" t="s">
        <v>494</v>
      </c>
      <c r="H110" s="8" t="s">
        <v>494</v>
      </c>
      <c r="I110" s="8" t="s">
        <v>494</v>
      </c>
      <c r="J110" s="8" t="s">
        <v>494</v>
      </c>
      <c r="K110" s="9" t="s">
        <v>494</v>
      </c>
      <c r="L110" s="8">
        <v>0</v>
      </c>
      <c r="M110" s="8">
        <v>0</v>
      </c>
      <c r="N110" s="8">
        <v>0</v>
      </c>
      <c r="O110" s="8">
        <v>0</v>
      </c>
      <c r="P110" s="9">
        <v>0</v>
      </c>
      <c r="Q110" s="8" t="s">
        <v>494</v>
      </c>
      <c r="R110" s="8" t="s">
        <v>494</v>
      </c>
      <c r="S110" s="8" t="s">
        <v>494</v>
      </c>
      <c r="T110" s="8" t="s">
        <v>494</v>
      </c>
      <c r="U110" s="8" t="s">
        <v>494</v>
      </c>
    </row>
    <row r="111" spans="1:21" ht="16.5">
      <c r="A111" s="7" t="s">
        <v>554</v>
      </c>
      <c r="B111" s="8">
        <v>-277.06299999999999</v>
      </c>
      <c r="C111" s="8">
        <v>-264.10520000000002</v>
      </c>
      <c r="D111" s="8">
        <v>-234.0736</v>
      </c>
      <c r="E111" s="8">
        <v>-172.63499999999999</v>
      </c>
      <c r="F111" s="9">
        <v>-238.87842857142857</v>
      </c>
      <c r="G111" s="8">
        <v>17.600000000000001</v>
      </c>
      <c r="H111" s="8">
        <v>17.600000000000001</v>
      </c>
      <c r="I111" s="8">
        <v>17.600000000000001</v>
      </c>
      <c r="J111" s="8">
        <v>17.600000000000001</v>
      </c>
      <c r="K111" s="9">
        <v>17.600000000000001</v>
      </c>
      <c r="L111" s="8">
        <v>0</v>
      </c>
      <c r="M111" s="8">
        <v>0</v>
      </c>
      <c r="N111" s="8">
        <v>0</v>
      </c>
      <c r="O111" s="8">
        <v>0</v>
      </c>
      <c r="P111" s="9">
        <v>0</v>
      </c>
      <c r="Q111" s="8">
        <v>-3.5527136788005009E-14</v>
      </c>
      <c r="R111" s="8">
        <v>-1.2789769243681804E-14</v>
      </c>
      <c r="S111" s="8">
        <v>4.263256414560601E-15</v>
      </c>
      <c r="T111" s="8">
        <v>-7.1054273576010019E-15</v>
      </c>
      <c r="U111" s="8">
        <v>-1.3872501031506718E-14</v>
      </c>
    </row>
    <row r="112" spans="1:21" ht="16.5">
      <c r="A112" s="10" t="s">
        <v>555</v>
      </c>
      <c r="B112" s="8">
        <v>-7.90592616E-6</v>
      </c>
      <c r="C112" s="8">
        <v>-6.9583298399999998E-6</v>
      </c>
      <c r="D112" s="8">
        <v>-6.2662129199999997E-6</v>
      </c>
      <c r="E112" s="8">
        <v>-5.6391271199999992E-6</v>
      </c>
      <c r="F112" s="9">
        <v>-6.7501860171428569E-6</v>
      </c>
      <c r="G112" s="8">
        <v>0</v>
      </c>
      <c r="H112" s="8">
        <v>2.8500266666666696E-3</v>
      </c>
      <c r="I112" s="8">
        <v>4.56133333333334E-3</v>
      </c>
      <c r="J112" s="8">
        <v>4.7277199434666694E-3</v>
      </c>
      <c r="K112" s="9">
        <v>2.8902571293968286E-3</v>
      </c>
      <c r="L112" s="8">
        <v>0</v>
      </c>
      <c r="M112" s="8">
        <v>0</v>
      </c>
      <c r="N112" s="8">
        <v>0</v>
      </c>
      <c r="O112" s="8">
        <v>0</v>
      </c>
      <c r="P112" s="9">
        <v>0</v>
      </c>
      <c r="Q112" s="8">
        <v>6.7244956090661808E-3</v>
      </c>
      <c r="R112" s="8">
        <v>3.2001330717633101E-3</v>
      </c>
      <c r="S112" s="8">
        <v>-7.392238073240162E-3</v>
      </c>
      <c r="T112" s="8">
        <v>-6.9201093465039217E-3</v>
      </c>
      <c r="U112" s="8">
        <v>-7.2448086121460874E-4</v>
      </c>
    </row>
    <row r="113" spans="1:21" ht="33">
      <c r="A113" s="7" t="s">
        <v>556</v>
      </c>
      <c r="B113" s="8" t="s">
        <v>494</v>
      </c>
      <c r="C113" s="8" t="s">
        <v>494</v>
      </c>
      <c r="D113" s="8" t="s">
        <v>494</v>
      </c>
      <c r="E113" s="8" t="s">
        <v>494</v>
      </c>
      <c r="F113" s="9" t="s">
        <v>494</v>
      </c>
      <c r="G113" s="8" t="s">
        <v>494</v>
      </c>
      <c r="H113" s="8" t="s">
        <v>494</v>
      </c>
      <c r="I113" s="8" t="s">
        <v>494</v>
      </c>
      <c r="J113" s="8" t="s">
        <v>494</v>
      </c>
      <c r="K113" s="9" t="s">
        <v>494</v>
      </c>
      <c r="L113" s="8" t="s">
        <v>494</v>
      </c>
      <c r="M113" s="8" t="s">
        <v>494</v>
      </c>
      <c r="N113" s="8" t="s">
        <v>494</v>
      </c>
      <c r="O113" s="8" t="s">
        <v>494</v>
      </c>
      <c r="P113" s="9"/>
      <c r="Q113" s="8" t="s">
        <v>494</v>
      </c>
      <c r="R113" s="8" t="s">
        <v>494</v>
      </c>
      <c r="S113" s="8" t="s">
        <v>494</v>
      </c>
      <c r="T113" s="8" t="s">
        <v>494</v>
      </c>
      <c r="U113" s="8" t="s">
        <v>494</v>
      </c>
    </row>
    <row r="114" spans="1:21" ht="16.5">
      <c r="A114" s="7" t="s">
        <v>557</v>
      </c>
      <c r="B114" s="8">
        <v>-0.65</v>
      </c>
      <c r="C114" s="8">
        <v>-0.74</v>
      </c>
      <c r="D114" s="8">
        <v>-0.81500000000000006</v>
      </c>
      <c r="E114" s="8">
        <v>-0.88100000000000001</v>
      </c>
      <c r="F114" s="9">
        <v>-0.76571428571428579</v>
      </c>
      <c r="G114" s="8">
        <v>0</v>
      </c>
      <c r="H114" s="8">
        <v>0</v>
      </c>
      <c r="I114" s="8">
        <v>0</v>
      </c>
      <c r="J114" s="8">
        <v>0</v>
      </c>
      <c r="K114" s="9">
        <v>0</v>
      </c>
      <c r="L114" s="8">
        <v>0</v>
      </c>
      <c r="M114" s="8">
        <v>0</v>
      </c>
      <c r="N114" s="8">
        <v>0</v>
      </c>
      <c r="O114" s="8">
        <v>0</v>
      </c>
      <c r="P114" s="9">
        <v>0</v>
      </c>
      <c r="Q114" s="8">
        <v>0</v>
      </c>
      <c r="R114" s="8">
        <v>0</v>
      </c>
      <c r="S114" s="8">
        <v>0</v>
      </c>
      <c r="T114" s="8">
        <v>0</v>
      </c>
      <c r="U114" s="8">
        <v>0</v>
      </c>
    </row>
    <row r="115" spans="1:21" ht="16.5">
      <c r="A115" s="7" t="s">
        <v>30</v>
      </c>
      <c r="B115" s="8">
        <v>-0.27441199999999999</v>
      </c>
      <c r="C115" s="8">
        <v>-0.26927870000000004</v>
      </c>
      <c r="D115" s="8">
        <v>-0.26927870000000004</v>
      </c>
      <c r="E115" s="8">
        <v>-0.26927870000000004</v>
      </c>
      <c r="F115" s="9">
        <v>-0.27074535714285719</v>
      </c>
      <c r="G115" s="8">
        <v>0</v>
      </c>
      <c r="H115" s="8">
        <v>0</v>
      </c>
      <c r="I115" s="8">
        <v>0</v>
      </c>
      <c r="J115" s="8">
        <v>0</v>
      </c>
      <c r="K115" s="9">
        <v>0</v>
      </c>
      <c r="L115" s="8">
        <v>0</v>
      </c>
      <c r="M115" s="8">
        <v>0</v>
      </c>
      <c r="N115" s="8">
        <v>0</v>
      </c>
      <c r="O115" s="8">
        <v>0</v>
      </c>
      <c r="P115" s="9">
        <v>0</v>
      </c>
      <c r="Q115" s="8">
        <v>-9.9999999999999985E-3</v>
      </c>
      <c r="R115" s="8">
        <v>-9.9999999999999534E-3</v>
      </c>
      <c r="S115" s="8">
        <v>-9.9999999999999534E-3</v>
      </c>
      <c r="T115" s="8">
        <v>-9.9999999999999534E-3</v>
      </c>
      <c r="U115" s="8">
        <v>-9.9999999999999672E-3</v>
      </c>
    </row>
    <row r="116" spans="1:21" ht="16.5">
      <c r="A116" s="7" t="s">
        <v>31</v>
      </c>
      <c r="B116" s="8">
        <v>-202.10840000000002</v>
      </c>
      <c r="C116" s="8">
        <v>-193.51960000000008</v>
      </c>
      <c r="D116" s="8">
        <v>-189.58240000000004</v>
      </c>
      <c r="E116" s="8">
        <v>-198.13472000000002</v>
      </c>
      <c r="F116" s="9">
        <v>-196.13495238095243</v>
      </c>
      <c r="G116" s="8">
        <v>10.118</v>
      </c>
      <c r="H116" s="8">
        <v>13.151599999999998</v>
      </c>
      <c r="I116" s="8">
        <v>21.330599999999997</v>
      </c>
      <c r="J116" s="8">
        <v>21.673999999999999</v>
      </c>
      <c r="K116" s="9">
        <v>16.26138095238095</v>
      </c>
      <c r="L116" s="8">
        <v>0</v>
      </c>
      <c r="M116" s="8">
        <v>0</v>
      </c>
      <c r="N116" s="8">
        <v>0</v>
      </c>
      <c r="O116" s="8">
        <v>0</v>
      </c>
      <c r="P116" s="9">
        <v>0</v>
      </c>
      <c r="Q116" s="8">
        <v>-5.1800000000000015</v>
      </c>
      <c r="R116" s="8">
        <v>1.4000000000000132</v>
      </c>
      <c r="S116" s="8">
        <v>4.7000000000000091</v>
      </c>
      <c r="T116" s="8">
        <v>0.14879999999999569</v>
      </c>
      <c r="U116" s="8">
        <v>7.8095238095277708E-3</v>
      </c>
    </row>
    <row r="117" spans="1:21" ht="16.5">
      <c r="A117" s="7" t="s">
        <v>558</v>
      </c>
      <c r="B117" s="8">
        <v>-0.56799999999999995</v>
      </c>
      <c r="C117" s="8">
        <v>-0.56799999999999995</v>
      </c>
      <c r="D117" s="8">
        <v>-0.56799999999999995</v>
      </c>
      <c r="E117" s="8">
        <v>-0.56799999999999995</v>
      </c>
      <c r="F117" s="9">
        <v>-0.56799999999999995</v>
      </c>
      <c r="G117" s="8">
        <v>0</v>
      </c>
      <c r="H117" s="8">
        <v>0</v>
      </c>
      <c r="I117" s="8">
        <v>0</v>
      </c>
      <c r="J117" s="8">
        <v>0</v>
      </c>
      <c r="K117" s="9">
        <v>0</v>
      </c>
      <c r="L117" s="8">
        <v>0</v>
      </c>
      <c r="M117" s="8">
        <v>0</v>
      </c>
      <c r="N117" s="8">
        <v>0</v>
      </c>
      <c r="O117" s="8">
        <v>0</v>
      </c>
      <c r="P117" s="9">
        <v>0</v>
      </c>
      <c r="Q117" s="8">
        <v>0</v>
      </c>
      <c r="R117" s="8">
        <v>0</v>
      </c>
      <c r="S117" s="8">
        <v>0</v>
      </c>
      <c r="T117" s="8">
        <v>0</v>
      </c>
      <c r="U117" s="8">
        <v>0</v>
      </c>
    </row>
    <row r="118" spans="1:21" ht="16.5">
      <c r="A118" s="7" t="s">
        <v>559</v>
      </c>
      <c r="B118" s="8">
        <v>0</v>
      </c>
      <c r="C118" s="8">
        <v>0</v>
      </c>
      <c r="D118" s="8">
        <v>0</v>
      </c>
      <c r="E118" s="8">
        <v>0</v>
      </c>
      <c r="F118" s="9">
        <v>0</v>
      </c>
      <c r="G118" s="8">
        <v>0</v>
      </c>
      <c r="H118" s="8">
        <v>0</v>
      </c>
      <c r="I118" s="8">
        <v>0</v>
      </c>
      <c r="J118" s="8">
        <v>0</v>
      </c>
      <c r="K118" s="9">
        <v>0</v>
      </c>
      <c r="L118" s="8">
        <v>0</v>
      </c>
      <c r="M118" s="8">
        <v>0</v>
      </c>
      <c r="N118" s="8">
        <v>0</v>
      </c>
      <c r="O118" s="8">
        <v>0</v>
      </c>
      <c r="P118" s="9">
        <v>0</v>
      </c>
      <c r="Q118" s="8">
        <v>-9.8274948495440001E-5</v>
      </c>
      <c r="R118" s="8">
        <v>-9.0352361052526003E-5</v>
      </c>
      <c r="S118" s="8">
        <v>-6.9125216172919991E-5</v>
      </c>
      <c r="T118" s="8">
        <v>-5.3250707961403999E-5</v>
      </c>
      <c r="U118" s="8">
        <v>-7.8728148424137614E-5</v>
      </c>
    </row>
    <row r="119" spans="1:21" ht="16.5">
      <c r="A119" s="7" t="s">
        <v>560</v>
      </c>
      <c r="B119" s="8">
        <v>-25.566408000000003</v>
      </c>
      <c r="C119" s="8">
        <v>-24.723536000000003</v>
      </c>
      <c r="D119" s="8">
        <v>-24.631131999999997</v>
      </c>
      <c r="E119" s="8">
        <v>-24.6343</v>
      </c>
      <c r="F119" s="9">
        <v>-24.921108952380955</v>
      </c>
      <c r="G119" s="8">
        <v>0</v>
      </c>
      <c r="H119" s="8">
        <v>0</v>
      </c>
      <c r="I119" s="8">
        <v>0</v>
      </c>
      <c r="J119" s="8">
        <v>0</v>
      </c>
      <c r="K119" s="9">
        <v>0</v>
      </c>
      <c r="L119" s="8">
        <v>0</v>
      </c>
      <c r="M119" s="8">
        <v>0</v>
      </c>
      <c r="N119" s="8">
        <v>0</v>
      </c>
      <c r="O119" s="8">
        <v>0</v>
      </c>
      <c r="P119" s="9">
        <v>0</v>
      </c>
      <c r="Q119" s="8">
        <v>0</v>
      </c>
      <c r="R119" s="8">
        <v>0</v>
      </c>
      <c r="S119" s="8">
        <v>0</v>
      </c>
      <c r="T119" s="8">
        <v>0</v>
      </c>
      <c r="U119" s="8">
        <v>0</v>
      </c>
    </row>
    <row r="120" spans="1:21" ht="16.5">
      <c r="A120" s="7" t="s">
        <v>561</v>
      </c>
      <c r="B120" s="8">
        <v>-2.5465620000000002</v>
      </c>
      <c r="C120" s="8">
        <v>-2.326886</v>
      </c>
      <c r="D120" s="8">
        <v>-2.0176419999999999</v>
      </c>
      <c r="E120" s="8">
        <v>-2.3286419999999999</v>
      </c>
      <c r="F120" s="9">
        <v>-2.3164391428571429</v>
      </c>
      <c r="G120" s="8">
        <v>0</v>
      </c>
      <c r="H120" s="8">
        <v>0</v>
      </c>
      <c r="I120" s="8">
        <v>0</v>
      </c>
      <c r="J120" s="8">
        <v>0</v>
      </c>
      <c r="K120" s="9">
        <v>0</v>
      </c>
      <c r="L120" s="8">
        <v>0</v>
      </c>
      <c r="M120" s="8">
        <v>0</v>
      </c>
      <c r="N120" s="8">
        <v>0</v>
      </c>
      <c r="O120" s="8">
        <v>0</v>
      </c>
      <c r="P120" s="9">
        <v>0</v>
      </c>
      <c r="Q120" s="8">
        <v>0</v>
      </c>
      <c r="R120" s="8">
        <v>0</v>
      </c>
      <c r="S120" s="8">
        <v>0</v>
      </c>
      <c r="T120" s="8">
        <v>0</v>
      </c>
      <c r="U120" s="8">
        <v>0</v>
      </c>
    </row>
    <row r="121" spans="1:21" ht="16.5">
      <c r="A121" s="7" t="s">
        <v>562</v>
      </c>
      <c r="B121" s="8">
        <v>-2.2999999999999998</v>
      </c>
      <c r="C121" s="8">
        <v>-2.25</v>
      </c>
      <c r="D121" s="8">
        <v>-1.98</v>
      </c>
      <c r="E121" s="8">
        <v>-1.7100000000000002</v>
      </c>
      <c r="F121" s="9">
        <v>-2.0714285714285716</v>
      </c>
      <c r="G121" s="8">
        <v>0</v>
      </c>
      <c r="H121" s="8">
        <v>0</v>
      </c>
      <c r="I121" s="8">
        <v>0</v>
      </c>
      <c r="J121" s="8">
        <v>0</v>
      </c>
      <c r="K121" s="9">
        <v>0</v>
      </c>
      <c r="L121" s="8">
        <v>0</v>
      </c>
      <c r="M121" s="8">
        <v>0</v>
      </c>
      <c r="N121" s="8">
        <v>0</v>
      </c>
      <c r="O121" s="8">
        <v>0</v>
      </c>
      <c r="P121" s="9">
        <v>0</v>
      </c>
      <c r="Q121" s="8">
        <v>0</v>
      </c>
      <c r="R121" s="8">
        <v>0</v>
      </c>
      <c r="S121" s="8">
        <v>0</v>
      </c>
      <c r="T121" s="8">
        <v>0</v>
      </c>
      <c r="U121" s="8">
        <v>0</v>
      </c>
    </row>
    <row r="122" spans="1:21" ht="16.5">
      <c r="A122" s="7" t="s">
        <v>563</v>
      </c>
      <c r="B122" s="8">
        <v>0</v>
      </c>
      <c r="C122" s="8">
        <v>0</v>
      </c>
      <c r="D122" s="8">
        <v>0</v>
      </c>
      <c r="E122" s="8">
        <v>0</v>
      </c>
      <c r="F122" s="9">
        <v>0</v>
      </c>
      <c r="G122" s="8">
        <v>38.956426</v>
      </c>
      <c r="H122" s="8">
        <v>38.956426</v>
      </c>
      <c r="I122" s="8">
        <v>38.956426</v>
      </c>
      <c r="J122" s="8">
        <v>38.956426</v>
      </c>
      <c r="K122" s="9">
        <v>38.956426</v>
      </c>
      <c r="L122" s="8">
        <v>0</v>
      </c>
      <c r="M122" s="8">
        <v>0</v>
      </c>
      <c r="N122" s="8">
        <v>0</v>
      </c>
      <c r="O122" s="8">
        <v>0</v>
      </c>
      <c r="P122" s="9">
        <v>0</v>
      </c>
      <c r="Q122" s="8">
        <v>0</v>
      </c>
      <c r="R122" s="8">
        <v>0</v>
      </c>
      <c r="S122" s="8">
        <v>0</v>
      </c>
      <c r="T122" s="8">
        <v>0</v>
      </c>
      <c r="U122" s="8">
        <v>0</v>
      </c>
    </row>
    <row r="123" spans="1:21" ht="16.5">
      <c r="A123" s="7" t="s">
        <v>32</v>
      </c>
      <c r="B123" s="8">
        <v>-1.78525</v>
      </c>
      <c r="C123" s="8">
        <v>-2.8280073999999997</v>
      </c>
      <c r="D123" s="8">
        <v>-4.4980954000000004</v>
      </c>
      <c r="E123" s="8">
        <v>-4.9024419999999997</v>
      </c>
      <c r="F123" s="9">
        <v>-3.4216297142857144</v>
      </c>
      <c r="G123" s="8">
        <v>53.807463000000006</v>
      </c>
      <c r="H123" s="8">
        <v>53.807463000000006</v>
      </c>
      <c r="I123" s="8">
        <v>53.807463000000006</v>
      </c>
      <c r="J123" s="8">
        <v>53.807463000000006</v>
      </c>
      <c r="K123" s="9">
        <v>53.807463000000013</v>
      </c>
      <c r="L123" s="8">
        <v>0</v>
      </c>
      <c r="M123" s="8">
        <v>0</v>
      </c>
      <c r="N123" s="8">
        <v>0</v>
      </c>
      <c r="O123" s="8">
        <v>0</v>
      </c>
      <c r="P123" s="9">
        <v>0</v>
      </c>
      <c r="Q123" s="8">
        <v>-7.1054273576010019E-15</v>
      </c>
      <c r="R123" s="8">
        <v>-2.8421709430404009E-15</v>
      </c>
      <c r="S123" s="8">
        <v>-4.263256414560601E-15</v>
      </c>
      <c r="T123" s="8">
        <v>-7.1054273576010019E-15</v>
      </c>
      <c r="U123" s="8">
        <v>-5.4136589391245725E-15</v>
      </c>
    </row>
    <row r="124" spans="1:21" ht="16.5">
      <c r="A124" s="7" t="s">
        <v>33</v>
      </c>
      <c r="B124" s="8">
        <v>-112.07939999999999</v>
      </c>
      <c r="C124" s="8">
        <v>-108.7118</v>
      </c>
      <c r="D124" s="8">
        <v>-115.1052</v>
      </c>
      <c r="E124" s="8">
        <v>-126.598</v>
      </c>
      <c r="F124" s="9">
        <v>-115.45482857142858</v>
      </c>
      <c r="G124" s="8">
        <v>8.9041999999999994</v>
      </c>
      <c r="H124" s="8">
        <v>8.9464000000000006</v>
      </c>
      <c r="I124" s="8">
        <v>9.7687999999999988</v>
      </c>
      <c r="J124" s="8">
        <v>9.7690000000000001</v>
      </c>
      <c r="K124" s="9">
        <v>9.3260095238095229</v>
      </c>
      <c r="L124" s="8">
        <v>0</v>
      </c>
      <c r="M124" s="8">
        <v>0</v>
      </c>
      <c r="N124" s="8">
        <v>0</v>
      </c>
      <c r="O124" s="8">
        <v>0</v>
      </c>
      <c r="P124" s="9">
        <v>0</v>
      </c>
      <c r="Q124" s="8">
        <v>7.1054273576010023E-16</v>
      </c>
      <c r="R124" s="8">
        <v>-2.4868995751603505E-15</v>
      </c>
      <c r="S124" s="8">
        <v>-4.263256414560601E-15</v>
      </c>
      <c r="T124" s="8">
        <v>5.3290705182007514E-15</v>
      </c>
      <c r="U124" s="8">
        <v>-1.3534147347811443E-16</v>
      </c>
    </row>
    <row r="125" spans="1:21" ht="16.5">
      <c r="A125" s="7" t="s">
        <v>564</v>
      </c>
      <c r="B125" s="8" t="s">
        <v>494</v>
      </c>
      <c r="C125" s="8" t="s">
        <v>494</v>
      </c>
      <c r="D125" s="8" t="s">
        <v>494</v>
      </c>
      <c r="E125" s="8" t="s">
        <v>494</v>
      </c>
      <c r="F125" s="9" t="s">
        <v>494</v>
      </c>
      <c r="G125" s="8" t="s">
        <v>494</v>
      </c>
      <c r="H125" s="8" t="s">
        <v>494</v>
      </c>
      <c r="I125" s="8" t="s">
        <v>494</v>
      </c>
      <c r="J125" s="8" t="s">
        <v>494</v>
      </c>
      <c r="K125" s="9" t="s">
        <v>494</v>
      </c>
      <c r="L125" s="8">
        <v>0</v>
      </c>
      <c r="M125" s="8">
        <v>0</v>
      </c>
      <c r="N125" s="8">
        <v>0</v>
      </c>
      <c r="O125" s="8">
        <v>0</v>
      </c>
      <c r="P125" s="9"/>
      <c r="Q125" s="8" t="s">
        <v>494</v>
      </c>
      <c r="R125" s="8" t="s">
        <v>494</v>
      </c>
      <c r="S125" s="8" t="s">
        <v>494</v>
      </c>
      <c r="T125" s="8" t="s">
        <v>494</v>
      </c>
      <c r="U125" s="8" t="s">
        <v>494</v>
      </c>
    </row>
    <row r="126" spans="1:21" ht="16.5">
      <c r="A126" s="7" t="s">
        <v>565</v>
      </c>
      <c r="B126" s="8">
        <v>-16.231999999999999</v>
      </c>
      <c r="C126" s="8">
        <v>-16.231999999999999</v>
      </c>
      <c r="D126" s="8">
        <v>-16.231999999999999</v>
      </c>
      <c r="E126" s="8">
        <v>-16.231999999999999</v>
      </c>
      <c r="F126" s="9">
        <v>-16.231999999999999</v>
      </c>
      <c r="G126" s="8">
        <v>0</v>
      </c>
      <c r="H126" s="8">
        <v>0</v>
      </c>
      <c r="I126" s="8">
        <v>0</v>
      </c>
      <c r="J126" s="8">
        <v>0</v>
      </c>
      <c r="K126" s="9">
        <v>0</v>
      </c>
      <c r="L126" s="8">
        <v>0</v>
      </c>
      <c r="M126" s="8">
        <v>0</v>
      </c>
      <c r="N126" s="8">
        <v>0</v>
      </c>
      <c r="O126" s="8">
        <v>0</v>
      </c>
      <c r="P126" s="9">
        <v>0</v>
      </c>
      <c r="Q126" s="8">
        <v>0</v>
      </c>
      <c r="R126" s="8">
        <v>0</v>
      </c>
      <c r="S126" s="8">
        <v>0</v>
      </c>
      <c r="T126" s="8">
        <v>0</v>
      </c>
      <c r="U126" s="8">
        <v>0</v>
      </c>
    </row>
    <row r="127" spans="1:21" ht="16.5">
      <c r="A127" s="10" t="s">
        <v>566</v>
      </c>
      <c r="B127" s="8">
        <v>-2.5943278605758691</v>
      </c>
      <c r="C127" s="8">
        <v>-2.3629194968972023</v>
      </c>
      <c r="D127" s="8">
        <v>-2.3341756202233355</v>
      </c>
      <c r="E127" s="8">
        <v>-2.2244137331835354</v>
      </c>
      <c r="F127" s="9">
        <v>-2.3892148292845512</v>
      </c>
      <c r="G127" s="8">
        <v>0.64900117828333426</v>
      </c>
      <c r="H127" s="8">
        <v>0.82644967639718914</v>
      </c>
      <c r="I127" s="8">
        <v>1.1649612208753088</v>
      </c>
      <c r="J127" s="8">
        <v>0.82889407250351943</v>
      </c>
      <c r="K127" s="9">
        <v>0.85693009136095688</v>
      </c>
      <c r="L127" s="8">
        <v>6.3168455765088662</v>
      </c>
      <c r="M127" s="8">
        <v>5.7965375444298655</v>
      </c>
      <c r="N127" s="8">
        <v>5.3718236119701999</v>
      </c>
      <c r="O127" s="8">
        <v>5.0868366061487338</v>
      </c>
      <c r="P127" s="9">
        <v>5.6430108347644161</v>
      </c>
      <c r="Q127" s="8">
        <v>0.80618880959513961</v>
      </c>
      <c r="R127" s="8">
        <v>0.56666900690541711</v>
      </c>
      <c r="S127" s="8">
        <v>0.39290889974436444</v>
      </c>
      <c r="T127" s="8">
        <v>1.6799896688897854E-2</v>
      </c>
      <c r="U127" s="8">
        <v>0.46281056544115406</v>
      </c>
    </row>
    <row r="128" spans="1:21" ht="16.5">
      <c r="A128" s="7" t="s">
        <v>7</v>
      </c>
      <c r="B128" s="8">
        <v>-32.157024607883898</v>
      </c>
      <c r="C128" s="8">
        <v>-37.618374864691717</v>
      </c>
      <c r="D128" s="8">
        <v>-35.915375828235625</v>
      </c>
      <c r="E128" s="8">
        <v>-29.855938185730473</v>
      </c>
      <c r="F128" s="9">
        <v>-33.80431390669488</v>
      </c>
      <c r="G128" s="8">
        <v>3.4967229079940823</v>
      </c>
      <c r="H128" s="8">
        <v>8.9686359815135788</v>
      </c>
      <c r="I128" s="8">
        <v>6.5771673907900592</v>
      </c>
      <c r="J128" s="8">
        <v>3.6368601846039232</v>
      </c>
      <c r="K128" s="9">
        <v>5.5663645348810622</v>
      </c>
      <c r="L128" s="8">
        <v>1.7467189748761147</v>
      </c>
      <c r="M128" s="8">
        <v>1.7601548985626869</v>
      </c>
      <c r="N128" s="8">
        <v>1.7642670755669236</v>
      </c>
      <c r="O128" s="8">
        <v>1.7631016216290569</v>
      </c>
      <c r="P128" s="9">
        <v>1.7585606426586957</v>
      </c>
      <c r="Q128" s="8">
        <v>-0.55418307354221719</v>
      </c>
      <c r="R128" s="8">
        <v>-8.5705210610762833E-2</v>
      </c>
      <c r="S128" s="8">
        <v>-9.8545183646784554E-3</v>
      </c>
      <c r="T128" s="8">
        <v>-0.21272881357730405</v>
      </c>
      <c r="U128" s="8">
        <v>-0.23174005495319192</v>
      </c>
    </row>
    <row r="129" spans="1:21" ht="16.5">
      <c r="A129" s="7" t="s">
        <v>567</v>
      </c>
      <c r="B129" s="8">
        <v>2.0974309999999998</v>
      </c>
      <c r="C129" s="8">
        <v>1.1589889999999998</v>
      </c>
      <c r="D129" s="8">
        <v>-1.1871160000000001</v>
      </c>
      <c r="E129" s="8">
        <v>-2.1255579999999998</v>
      </c>
      <c r="F129" s="9">
        <v>8.6483857142857029E-2</v>
      </c>
      <c r="G129" s="8">
        <v>14.450074000000001</v>
      </c>
      <c r="H129" s="8">
        <v>14.450074000000001</v>
      </c>
      <c r="I129" s="8">
        <v>14.450074000000001</v>
      </c>
      <c r="J129" s="8">
        <v>14.450074000000001</v>
      </c>
      <c r="K129" s="9">
        <v>14.450073999999999</v>
      </c>
      <c r="L129" s="8">
        <v>0</v>
      </c>
      <c r="M129" s="8">
        <v>0</v>
      </c>
      <c r="N129" s="8">
        <v>0</v>
      </c>
      <c r="O129" s="8">
        <v>0</v>
      </c>
      <c r="P129" s="9">
        <v>0</v>
      </c>
      <c r="Q129" s="8">
        <v>0</v>
      </c>
      <c r="R129" s="8">
        <v>0</v>
      </c>
      <c r="S129" s="8">
        <v>7.1054273576010023E-16</v>
      </c>
      <c r="T129" s="8">
        <v>0</v>
      </c>
      <c r="U129" s="8">
        <v>1.6917684184764289E-16</v>
      </c>
    </row>
    <row r="130" spans="1:21" ht="16.5">
      <c r="A130" s="7" t="s">
        <v>34</v>
      </c>
      <c r="B130" s="8">
        <v>-55.581000000000003</v>
      </c>
      <c r="C130" s="8">
        <v>-55.581000000000003</v>
      </c>
      <c r="D130" s="8">
        <v>-55.581000000000003</v>
      </c>
      <c r="E130" s="8">
        <v>-55.581000000000003</v>
      </c>
      <c r="F130" s="9">
        <v>-55.581000000000003</v>
      </c>
      <c r="G130" s="8">
        <v>1.7769999999999999</v>
      </c>
      <c r="H130" s="8">
        <v>1.7769999999999999</v>
      </c>
      <c r="I130" s="8">
        <v>1.7769999999999999</v>
      </c>
      <c r="J130" s="8">
        <v>1.7769999999999999</v>
      </c>
      <c r="K130" s="9">
        <v>1.7769999999999997</v>
      </c>
      <c r="L130" s="8">
        <v>0</v>
      </c>
      <c r="M130" s="8">
        <v>0</v>
      </c>
      <c r="N130" s="8">
        <v>0</v>
      </c>
      <c r="O130" s="8">
        <v>0</v>
      </c>
      <c r="P130" s="9">
        <v>0</v>
      </c>
      <c r="Q130" s="8">
        <v>19.233000000000004</v>
      </c>
      <c r="R130" s="8">
        <v>19.233000000000004</v>
      </c>
      <c r="S130" s="8">
        <v>19.233000000000004</v>
      </c>
      <c r="T130" s="8">
        <v>19.233000000000004</v>
      </c>
      <c r="U130" s="8">
        <v>19.233000000000004</v>
      </c>
    </row>
    <row r="131" spans="1:21" ht="16.5">
      <c r="A131" s="7" t="s">
        <v>35</v>
      </c>
      <c r="B131" s="8">
        <v>-5.7037999999999993</v>
      </c>
      <c r="C131" s="8">
        <v>-5.0481999999999996</v>
      </c>
      <c r="D131" s="8">
        <v>-4.9617999999999993</v>
      </c>
      <c r="E131" s="8">
        <v>-4.5925999999999991</v>
      </c>
      <c r="F131" s="9">
        <v>-5.106466666666666</v>
      </c>
      <c r="G131" s="8">
        <v>263.08699999999999</v>
      </c>
      <c r="H131" s="8">
        <v>284.27760000000001</v>
      </c>
      <c r="I131" s="8">
        <v>303.84800000000001</v>
      </c>
      <c r="J131" s="8">
        <v>319.17219999999998</v>
      </c>
      <c r="K131" s="9">
        <v>291.19099999999997</v>
      </c>
      <c r="L131" s="8">
        <v>0</v>
      </c>
      <c r="M131" s="8">
        <v>0</v>
      </c>
      <c r="N131" s="8">
        <v>0</v>
      </c>
      <c r="O131" s="8">
        <v>0</v>
      </c>
      <c r="P131" s="9">
        <v>0</v>
      </c>
      <c r="Q131" s="8">
        <v>-1.1368683772161604E-14</v>
      </c>
      <c r="R131" s="8">
        <v>-1.1368683772161604E-14</v>
      </c>
      <c r="S131" s="8">
        <v>1.1368683772161604E-14</v>
      </c>
      <c r="T131" s="8">
        <v>0</v>
      </c>
      <c r="U131" s="8">
        <v>-3.248195363474744E-15</v>
      </c>
    </row>
    <row r="132" spans="1:21" ht="16.5">
      <c r="A132" s="7" t="s">
        <v>568</v>
      </c>
      <c r="B132" s="8">
        <v>-0.14399999999999999</v>
      </c>
      <c r="C132" s="8">
        <v>-0.14399999999999999</v>
      </c>
      <c r="D132" s="8">
        <v>-0.14399999999999999</v>
      </c>
      <c r="E132" s="8">
        <v>-0.14399999999999999</v>
      </c>
      <c r="F132" s="9">
        <v>-0.14399999999999999</v>
      </c>
      <c r="G132" s="8">
        <v>0</v>
      </c>
      <c r="H132" s="8">
        <v>0</v>
      </c>
      <c r="I132" s="8">
        <v>0</v>
      </c>
      <c r="J132" s="8">
        <v>0</v>
      </c>
      <c r="K132" s="9">
        <v>0</v>
      </c>
      <c r="L132" s="8">
        <v>0</v>
      </c>
      <c r="M132" s="8">
        <v>0</v>
      </c>
      <c r="N132" s="8">
        <v>0</v>
      </c>
      <c r="O132" s="8">
        <v>0</v>
      </c>
      <c r="P132" s="9">
        <v>0</v>
      </c>
      <c r="Q132" s="8">
        <v>0</v>
      </c>
      <c r="R132" s="8">
        <v>0</v>
      </c>
      <c r="S132" s="8">
        <v>0</v>
      </c>
      <c r="T132" s="8">
        <v>0</v>
      </c>
      <c r="U132" s="8">
        <v>0</v>
      </c>
    </row>
    <row r="133" spans="1:21" ht="16.5">
      <c r="A133" s="7" t="s">
        <v>9</v>
      </c>
      <c r="B133" s="8">
        <v>-27.351190801963348</v>
      </c>
      <c r="C133" s="8">
        <v>-30.005302471072486</v>
      </c>
      <c r="D133" s="8">
        <v>-26.285772834805904</v>
      </c>
      <c r="E133" s="8">
        <v>-22.08511465164495</v>
      </c>
      <c r="F133" s="9">
        <v>-26.475623552352225</v>
      </c>
      <c r="G133" s="8">
        <v>3.6309311497665129</v>
      </c>
      <c r="H133" s="8">
        <v>4.6941925105214031</v>
      </c>
      <c r="I133" s="8">
        <v>5.2299058911021739</v>
      </c>
      <c r="J133" s="8">
        <v>5.2264135864840222</v>
      </c>
      <c r="K133" s="9">
        <v>4.6446736590065276</v>
      </c>
      <c r="L133" s="8">
        <v>3.1026519773333332</v>
      </c>
      <c r="M133" s="8">
        <v>3.11554749</v>
      </c>
      <c r="N133" s="8">
        <v>3.1323565093333334</v>
      </c>
      <c r="O133" s="8">
        <v>3.1656920460000002</v>
      </c>
      <c r="P133" s="9">
        <v>3.1290620056666665</v>
      </c>
      <c r="Q133" s="8">
        <v>-1.2604330417665088</v>
      </c>
      <c r="R133" s="8">
        <v>-2.075905637854734</v>
      </c>
      <c r="S133" s="8">
        <v>-2.407395211102171</v>
      </c>
      <c r="T133" s="8">
        <v>-2.3681192318173538</v>
      </c>
      <c r="U133" s="8">
        <v>-1.991414221641445</v>
      </c>
    </row>
    <row r="134" spans="1:21" ht="16.5">
      <c r="A134" s="7" t="s">
        <v>569</v>
      </c>
      <c r="B134" s="8" t="s">
        <v>494</v>
      </c>
      <c r="C134" s="8" t="s">
        <v>494</v>
      </c>
      <c r="D134" s="8" t="s">
        <v>494</v>
      </c>
      <c r="E134" s="8" t="s">
        <v>494</v>
      </c>
      <c r="F134" s="9" t="s">
        <v>494</v>
      </c>
      <c r="G134" s="8" t="s">
        <v>494</v>
      </c>
      <c r="H134" s="8" t="s">
        <v>494</v>
      </c>
      <c r="I134" s="8" t="s">
        <v>494</v>
      </c>
      <c r="J134" s="8" t="s">
        <v>494</v>
      </c>
      <c r="K134" s="9" t="s">
        <v>494</v>
      </c>
      <c r="L134" s="8">
        <v>0</v>
      </c>
      <c r="M134" s="8">
        <v>0</v>
      </c>
      <c r="N134" s="8">
        <v>0</v>
      </c>
      <c r="O134" s="8">
        <v>0</v>
      </c>
      <c r="P134" s="9"/>
      <c r="Q134" s="8" t="s">
        <v>494</v>
      </c>
      <c r="R134" s="8" t="s">
        <v>494</v>
      </c>
      <c r="S134" s="8" t="s">
        <v>494</v>
      </c>
      <c r="T134" s="8" t="s">
        <v>494</v>
      </c>
      <c r="U134" s="8" t="s">
        <v>494</v>
      </c>
    </row>
    <row r="135" spans="1:21" ht="16.5">
      <c r="A135" s="7" t="s">
        <v>570</v>
      </c>
      <c r="B135" s="8">
        <v>24.86</v>
      </c>
      <c r="C135" s="8">
        <v>24.86</v>
      </c>
      <c r="D135" s="8">
        <v>24.86</v>
      </c>
      <c r="E135" s="8">
        <v>24.86</v>
      </c>
      <c r="F135" s="9">
        <v>24.859999999999996</v>
      </c>
      <c r="G135" s="8">
        <v>0</v>
      </c>
      <c r="H135" s="8">
        <v>0</v>
      </c>
      <c r="I135" s="8">
        <v>0</v>
      </c>
      <c r="J135" s="8">
        <v>0</v>
      </c>
      <c r="K135" s="9">
        <v>0</v>
      </c>
      <c r="L135" s="8">
        <v>0</v>
      </c>
      <c r="M135" s="8">
        <v>0</v>
      </c>
      <c r="N135" s="8">
        <v>0</v>
      </c>
      <c r="O135" s="8">
        <v>0</v>
      </c>
      <c r="P135" s="9">
        <v>0</v>
      </c>
      <c r="Q135" s="8">
        <v>3.4299999999999997</v>
      </c>
      <c r="R135" s="8">
        <v>3.4299999999999997</v>
      </c>
      <c r="S135" s="8">
        <v>3.4299999999999997</v>
      </c>
      <c r="T135" s="8">
        <v>3.4299999999999997</v>
      </c>
      <c r="U135" s="8">
        <v>3.43</v>
      </c>
    </row>
    <row r="136" spans="1:21" ht="16.5">
      <c r="A136" s="7" t="s">
        <v>571</v>
      </c>
      <c r="B136" s="8">
        <v>-9.9000000000000005E-2</v>
      </c>
      <c r="C136" s="8">
        <v>-9.9000000000000005E-2</v>
      </c>
      <c r="D136" s="8">
        <v>-9.9000000000000005E-2</v>
      </c>
      <c r="E136" s="8">
        <v>-9.9000000000000005E-2</v>
      </c>
      <c r="F136" s="9">
        <v>-9.9000000000000005E-2</v>
      </c>
      <c r="G136" s="8">
        <v>0</v>
      </c>
      <c r="H136" s="8">
        <v>0</v>
      </c>
      <c r="I136" s="8">
        <v>0</v>
      </c>
      <c r="J136" s="8">
        <v>0</v>
      </c>
      <c r="K136" s="9">
        <v>0</v>
      </c>
      <c r="L136" s="8">
        <v>0</v>
      </c>
      <c r="M136" s="8">
        <v>0</v>
      </c>
      <c r="N136" s="8">
        <v>0</v>
      </c>
      <c r="O136" s="8">
        <v>0</v>
      </c>
      <c r="P136" s="9">
        <v>0</v>
      </c>
      <c r="Q136" s="8">
        <v>0</v>
      </c>
      <c r="R136" s="8">
        <v>0</v>
      </c>
      <c r="S136" s="8">
        <v>0</v>
      </c>
      <c r="T136" s="8">
        <v>0</v>
      </c>
      <c r="U136" s="8">
        <v>0</v>
      </c>
    </row>
    <row r="137" spans="1:21" ht="16.5">
      <c r="A137" s="7" t="s">
        <v>572</v>
      </c>
      <c r="B137" s="8">
        <v>-27.792248999999998</v>
      </c>
      <c r="C137" s="8">
        <v>-29.979264000000001</v>
      </c>
      <c r="D137" s="8">
        <v>-31.341241400000008</v>
      </c>
      <c r="E137" s="8">
        <v>-30.974655000000002</v>
      </c>
      <c r="F137" s="9">
        <v>-29.915680761904767</v>
      </c>
      <c r="G137" s="8">
        <v>18.103832000000001</v>
      </c>
      <c r="H137" s="8">
        <v>12.0686976</v>
      </c>
      <c r="I137" s="8">
        <v>8.3855486000000017</v>
      </c>
      <c r="J137" s="8">
        <v>9.4649719999999995</v>
      </c>
      <c r="K137" s="9">
        <v>12.29614680952381</v>
      </c>
      <c r="L137" s="8">
        <v>0</v>
      </c>
      <c r="M137" s="8">
        <v>0</v>
      </c>
      <c r="N137" s="8">
        <v>0</v>
      </c>
      <c r="O137" s="8">
        <v>0</v>
      </c>
      <c r="P137" s="9">
        <v>0</v>
      </c>
      <c r="Q137" s="8">
        <v>0</v>
      </c>
      <c r="R137" s="8">
        <v>7.1054273576010023E-16</v>
      </c>
      <c r="S137" s="8">
        <v>-1.4210854715202005E-15</v>
      </c>
      <c r="T137" s="8">
        <v>-3.5527136788005009E-15</v>
      </c>
      <c r="U137" s="8">
        <v>-1.0150610510858574E-15</v>
      </c>
    </row>
    <row r="138" spans="1:21" ht="33">
      <c r="A138" s="7" t="s">
        <v>36</v>
      </c>
      <c r="B138" s="8">
        <v>-25.752212000000004</v>
      </c>
      <c r="C138" s="8">
        <v>-13.393706000000003</v>
      </c>
      <c r="D138" s="8">
        <v>-11.202698000000002</v>
      </c>
      <c r="E138" s="8">
        <v>-22.728548</v>
      </c>
      <c r="F138" s="9">
        <v>-18.625620571428573</v>
      </c>
      <c r="G138" s="8">
        <v>4.6798299999999999</v>
      </c>
      <c r="H138" s="8">
        <v>5.0812080000000011</v>
      </c>
      <c r="I138" s="8">
        <v>11.964338000000001</v>
      </c>
      <c r="J138" s="8">
        <v>10.035115999999999</v>
      </c>
      <c r="K138" s="9">
        <v>7.7848709523809525</v>
      </c>
      <c r="L138" s="8">
        <v>1.68967</v>
      </c>
      <c r="M138" s="8">
        <v>1.7074360000000002</v>
      </c>
      <c r="N138" s="8">
        <v>1.7192799999999999</v>
      </c>
      <c r="O138" s="8">
        <v>1.7192799999999999</v>
      </c>
      <c r="P138" s="9">
        <v>1.7089164999999999</v>
      </c>
      <c r="Q138" s="8">
        <v>-5.8743800000001213E-2</v>
      </c>
      <c r="R138" s="8">
        <v>-0.14696999999999982</v>
      </c>
      <c r="S138" s="8">
        <v>-0.26765599999999995</v>
      </c>
      <c r="T138" s="8">
        <v>-0.11102999999999748</v>
      </c>
      <c r="U138" s="8">
        <v>-0.14194013333333302</v>
      </c>
    </row>
    <row r="139" spans="1:21" ht="16.5">
      <c r="A139" s="7" t="s">
        <v>37</v>
      </c>
      <c r="B139" s="8">
        <v>-14.686376000000001</v>
      </c>
      <c r="C139" s="8">
        <v>-14.846446</v>
      </c>
      <c r="D139" s="8">
        <v>-21.394966</v>
      </c>
      <c r="E139" s="8">
        <v>-23.7806</v>
      </c>
      <c r="F139" s="9">
        <v>-18.487062666666663</v>
      </c>
      <c r="G139" s="8">
        <v>46.016350000000003</v>
      </c>
      <c r="H139" s="8">
        <v>52.247372000000006</v>
      </c>
      <c r="I139" s="8">
        <v>53.504211999999995</v>
      </c>
      <c r="J139" s="8">
        <v>37.227560000000004</v>
      </c>
      <c r="K139" s="9">
        <v>47.190181904761914</v>
      </c>
      <c r="L139" s="8">
        <v>0</v>
      </c>
      <c r="M139" s="8">
        <v>0</v>
      </c>
      <c r="N139" s="8">
        <v>0</v>
      </c>
      <c r="O139" s="8">
        <v>0</v>
      </c>
      <c r="P139" s="9">
        <v>0</v>
      </c>
      <c r="Q139" s="8">
        <v>-1.4210854715202005E-15</v>
      </c>
      <c r="R139" s="8">
        <v>-2.8421709430404009E-15</v>
      </c>
      <c r="S139" s="8">
        <v>1.4210854715202005E-15</v>
      </c>
      <c r="T139" s="8">
        <v>1.4210854715202005E-15</v>
      </c>
      <c r="U139" s="8">
        <v>-4.06024420434343E-16</v>
      </c>
    </row>
    <row r="140" spans="1:21" ht="16.5">
      <c r="A140" s="7" t="s">
        <v>573</v>
      </c>
      <c r="B140" s="8">
        <v>17.674044000000002</v>
      </c>
      <c r="C140" s="8">
        <v>18.060468000000004</v>
      </c>
      <c r="D140" s="8">
        <v>8.7220509999999987</v>
      </c>
      <c r="E140" s="8">
        <v>14.196270000000002</v>
      </c>
      <c r="F140" s="9">
        <v>14.806581380952382</v>
      </c>
      <c r="G140" s="8">
        <v>95.064822000000007</v>
      </c>
      <c r="H140" s="8">
        <v>84.297701999999973</v>
      </c>
      <c r="I140" s="8">
        <v>72.925789999999992</v>
      </c>
      <c r="J140" s="8">
        <v>61.724429999999998</v>
      </c>
      <c r="K140" s="9">
        <v>79.291835333333324</v>
      </c>
      <c r="L140" s="8">
        <v>0</v>
      </c>
      <c r="M140" s="8">
        <v>0</v>
      </c>
      <c r="N140" s="8">
        <v>0</v>
      </c>
      <c r="O140" s="8">
        <v>0</v>
      </c>
      <c r="P140" s="9">
        <v>0</v>
      </c>
      <c r="Q140" s="8">
        <v>2.8421709430404009E-15</v>
      </c>
      <c r="R140" s="8">
        <v>2.8421709430404009E-15</v>
      </c>
      <c r="S140" s="8">
        <v>0</v>
      </c>
      <c r="T140" s="8">
        <v>0</v>
      </c>
      <c r="U140" s="8">
        <v>1.4887562082592576E-15</v>
      </c>
    </row>
    <row r="141" spans="1:21" ht="16.5">
      <c r="A141" s="7" t="s">
        <v>574</v>
      </c>
      <c r="B141" s="8">
        <v>-105.11136999999999</v>
      </c>
      <c r="C141" s="8">
        <v>-105.11136999999999</v>
      </c>
      <c r="D141" s="8">
        <v>-105.11136999999999</v>
      </c>
      <c r="E141" s="8">
        <v>-105.11136999999999</v>
      </c>
      <c r="F141" s="9">
        <v>-105.11136999999999</v>
      </c>
      <c r="G141" s="8">
        <v>0</v>
      </c>
      <c r="H141" s="8">
        <v>0</v>
      </c>
      <c r="I141" s="8">
        <v>0</v>
      </c>
      <c r="J141" s="8">
        <v>0</v>
      </c>
      <c r="K141" s="9">
        <v>0</v>
      </c>
      <c r="L141" s="8">
        <v>0.33793400000000001</v>
      </c>
      <c r="M141" s="8">
        <v>0</v>
      </c>
      <c r="N141" s="8">
        <v>0</v>
      </c>
      <c r="O141" s="8">
        <v>0</v>
      </c>
      <c r="P141" s="9">
        <v>8.4483500000000003E-2</v>
      </c>
      <c r="Q141" s="8">
        <v>-1.5099033134902129E-15</v>
      </c>
      <c r="R141" s="8">
        <v>0</v>
      </c>
      <c r="S141" s="8">
        <v>0</v>
      </c>
      <c r="T141" s="8">
        <v>0</v>
      </c>
      <c r="U141" s="8">
        <v>-4.3140094671148935E-16</v>
      </c>
    </row>
    <row r="142" spans="1:21" ht="16.5">
      <c r="A142" s="10" t="s">
        <v>575</v>
      </c>
      <c r="B142" s="8">
        <v>-42.254404760473179</v>
      </c>
      <c r="C142" s="8">
        <v>-42.179225069172958</v>
      </c>
      <c r="D142" s="8">
        <v>-43.047579640044979</v>
      </c>
      <c r="E142" s="8">
        <v>-38.469441527906028</v>
      </c>
      <c r="F142" s="9">
        <v>-41.524174273736143</v>
      </c>
      <c r="G142" s="8">
        <v>0.35502012856256521</v>
      </c>
      <c r="H142" s="8">
        <v>0.37335881641277696</v>
      </c>
      <c r="I142" s="8">
        <v>0.37634096400061107</v>
      </c>
      <c r="J142" s="8">
        <v>1.1036729267704644</v>
      </c>
      <c r="K142" s="9">
        <v>0.54271353844260251</v>
      </c>
      <c r="L142" s="8">
        <v>2.1658506209999997</v>
      </c>
      <c r="M142" s="8">
        <v>2.1690814698666658</v>
      </c>
      <c r="N142" s="8">
        <v>2.1605726225599993</v>
      </c>
      <c r="O142" s="8">
        <v>2.1686260154533326</v>
      </c>
      <c r="P142" s="9">
        <v>2.1660326822199991</v>
      </c>
      <c r="Q142" s="8">
        <v>-0.10779776790358406</v>
      </c>
      <c r="R142" s="8">
        <v>0.39692334194719425</v>
      </c>
      <c r="S142" s="8">
        <v>0.99322505277374018</v>
      </c>
      <c r="T142" s="8">
        <v>1.696696289326066</v>
      </c>
      <c r="U142" s="8">
        <v>0.7041636577530237</v>
      </c>
    </row>
    <row r="143" spans="1:21" ht="16.5">
      <c r="A143" s="10" t="s">
        <v>576</v>
      </c>
      <c r="B143" s="8">
        <v>-9.4035495498028006</v>
      </c>
      <c r="C143" s="8">
        <v>-13.68498779287566</v>
      </c>
      <c r="D143" s="8">
        <v>-11.880574956627939</v>
      </c>
      <c r="E143" s="8">
        <v>-6.2075351225728461</v>
      </c>
      <c r="F143" s="9">
        <v>-10.251751745676145</v>
      </c>
      <c r="G143" s="8">
        <v>2.5320431282679738</v>
      </c>
      <c r="H143" s="8">
        <v>1.9103843395915365</v>
      </c>
      <c r="I143" s="8">
        <v>1.7693938117446173</v>
      </c>
      <c r="J143" s="8">
        <v>1.7255387656399832</v>
      </c>
      <c r="K143" s="9">
        <v>2.0104211121185016</v>
      </c>
      <c r="L143" s="8">
        <v>0</v>
      </c>
      <c r="M143" s="8">
        <v>0</v>
      </c>
      <c r="N143" s="8">
        <v>0</v>
      </c>
      <c r="O143" s="8">
        <v>0</v>
      </c>
      <c r="P143" s="9">
        <v>0</v>
      </c>
      <c r="Q143" s="8">
        <v>0.92747121735055915</v>
      </c>
      <c r="R143" s="8">
        <v>-6.8465260229962424E-2</v>
      </c>
      <c r="S143" s="8">
        <v>0.58002864675301458</v>
      </c>
      <c r="T143" s="8">
        <v>0.53407485832021406</v>
      </c>
      <c r="U143" s="8">
        <v>0.51395326325331836</v>
      </c>
    </row>
    <row r="144" spans="1:21" ht="16.5">
      <c r="A144" s="7" t="s">
        <v>577</v>
      </c>
      <c r="B144" s="8" t="s">
        <v>494</v>
      </c>
      <c r="C144" s="8" t="s">
        <v>494</v>
      </c>
      <c r="D144" s="8" t="s">
        <v>494</v>
      </c>
      <c r="E144" s="8" t="s">
        <v>494</v>
      </c>
      <c r="F144" s="9" t="s">
        <v>494</v>
      </c>
      <c r="G144" s="8" t="s">
        <v>494</v>
      </c>
      <c r="H144" s="8" t="s">
        <v>494</v>
      </c>
      <c r="I144" s="8" t="s">
        <v>494</v>
      </c>
      <c r="J144" s="8" t="s">
        <v>494</v>
      </c>
      <c r="K144" s="9" t="s">
        <v>494</v>
      </c>
      <c r="L144" s="8">
        <v>0</v>
      </c>
      <c r="M144" s="8">
        <v>0</v>
      </c>
      <c r="N144" s="8">
        <v>0</v>
      </c>
      <c r="O144" s="8">
        <v>0</v>
      </c>
      <c r="P144" s="9"/>
      <c r="Q144" s="8" t="s">
        <v>494</v>
      </c>
      <c r="R144" s="8" t="s">
        <v>494</v>
      </c>
      <c r="S144" s="8" t="s">
        <v>494</v>
      </c>
      <c r="T144" s="8" t="s">
        <v>494</v>
      </c>
      <c r="U144" s="8" t="s">
        <v>494</v>
      </c>
    </row>
    <row r="145" spans="1:21" ht="33">
      <c r="A145" s="7" t="s">
        <v>578</v>
      </c>
      <c r="B145" s="8">
        <v>-60.648998000000006</v>
      </c>
      <c r="C145" s="8">
        <v>-60.929569999999991</v>
      </c>
      <c r="D145" s="8">
        <v>-51.311307999999997</v>
      </c>
      <c r="E145" s="8">
        <v>-48.506123000000002</v>
      </c>
      <c r="F145" s="9">
        <v>-55.60138061904761</v>
      </c>
      <c r="G145" s="8">
        <v>0</v>
      </c>
      <c r="H145" s="8">
        <v>0</v>
      </c>
      <c r="I145" s="8">
        <v>0</v>
      </c>
      <c r="J145" s="8">
        <v>0</v>
      </c>
      <c r="K145" s="9">
        <v>0</v>
      </c>
      <c r="L145" s="8">
        <v>0</v>
      </c>
      <c r="M145" s="8">
        <v>0</v>
      </c>
      <c r="N145" s="8">
        <v>0</v>
      </c>
      <c r="O145" s="8">
        <v>0</v>
      </c>
      <c r="P145" s="9">
        <v>0</v>
      </c>
      <c r="Q145" s="8">
        <v>2.8041999999999989</v>
      </c>
      <c r="R145" s="8">
        <v>4.205295999999997</v>
      </c>
      <c r="S145" s="8">
        <v>4.2098440000000013</v>
      </c>
      <c r="T145" s="8">
        <v>3.6564400000000035</v>
      </c>
      <c r="U145" s="8">
        <v>3.675385714285714</v>
      </c>
    </row>
    <row r="146" spans="1:21" ht="33">
      <c r="A146" s="7" t="s">
        <v>579</v>
      </c>
      <c r="B146" s="8">
        <v>-1.8997999999999997</v>
      </c>
      <c r="C146" s="8">
        <v>-1.9601999999999999</v>
      </c>
      <c r="D146" s="8">
        <v>-1.6227999999999998</v>
      </c>
      <c r="E146" s="8">
        <v>-1.5109999999999999</v>
      </c>
      <c r="F146" s="9">
        <v>-1.7556571428571426</v>
      </c>
      <c r="G146" s="8">
        <v>1.748</v>
      </c>
      <c r="H146" s="8">
        <v>1.748</v>
      </c>
      <c r="I146" s="8">
        <v>1.8780000000000001</v>
      </c>
      <c r="J146" s="8">
        <v>1.9923999999999999</v>
      </c>
      <c r="K146" s="9">
        <v>1.837142857142857</v>
      </c>
      <c r="L146" s="8">
        <v>0</v>
      </c>
      <c r="M146" s="8">
        <v>0</v>
      </c>
      <c r="N146" s="8">
        <v>0</v>
      </c>
      <c r="O146" s="8">
        <v>0</v>
      </c>
      <c r="P146" s="9">
        <v>0</v>
      </c>
      <c r="Q146" s="8">
        <v>1.6659999999999999</v>
      </c>
      <c r="R146" s="8">
        <v>1.4420000000000002</v>
      </c>
      <c r="S146" s="8">
        <v>2.0880000000000001</v>
      </c>
      <c r="T146" s="8">
        <v>2</v>
      </c>
      <c r="U146" s="8">
        <v>1.7926666666666666</v>
      </c>
    </row>
    <row r="147" spans="1:21" ht="16.5">
      <c r="A147" s="10" t="s">
        <v>580</v>
      </c>
      <c r="B147" s="8">
        <v>-28.617614782147758</v>
      </c>
      <c r="C147" s="8">
        <v>-29.100234929739038</v>
      </c>
      <c r="D147" s="8">
        <v>-29.812445840112254</v>
      </c>
      <c r="E147" s="8">
        <v>-28.857567040782204</v>
      </c>
      <c r="F147" s="9">
        <v>-29.074139416478765</v>
      </c>
      <c r="G147" s="8">
        <v>1.9432204739577827</v>
      </c>
      <c r="H147" s="8">
        <v>2.0189801552139146</v>
      </c>
      <c r="I147" s="8">
        <v>1.8696334629559044</v>
      </c>
      <c r="J147" s="8">
        <v>2.0301757115497296</v>
      </c>
      <c r="K147" s="9">
        <v>1.9644414043973542</v>
      </c>
      <c r="L147" s="8">
        <v>0.16205256443566896</v>
      </c>
      <c r="M147" s="8">
        <v>0.16205256443566896</v>
      </c>
      <c r="N147" s="8">
        <v>0.16205256443566896</v>
      </c>
      <c r="O147" s="8">
        <v>0.16205256443566896</v>
      </c>
      <c r="P147" s="9">
        <v>0.16205256443566896</v>
      </c>
      <c r="Q147" s="8">
        <v>-4.5660671413858891</v>
      </c>
      <c r="R147" s="8">
        <v>-3.9925744179069866</v>
      </c>
      <c r="S147" s="8">
        <v>-3.7450189721004947</v>
      </c>
      <c r="T147" s="8">
        <v>-5.0682002361411325</v>
      </c>
      <c r="U147" s="8">
        <v>-4.3535890942408759</v>
      </c>
    </row>
    <row r="148" spans="1:21" ht="33">
      <c r="A148" s="7" t="s">
        <v>11</v>
      </c>
      <c r="B148" s="8">
        <v>-621.0838831205831</v>
      </c>
      <c r="C148" s="8">
        <v>-699.38773410197291</v>
      </c>
      <c r="D148" s="8">
        <v>-720.87390498338618</v>
      </c>
      <c r="E148" s="8">
        <v>-669.3844269191884</v>
      </c>
      <c r="F148" s="9">
        <v>-674.98731565458263</v>
      </c>
      <c r="G148" s="8">
        <v>7.0152076603910203</v>
      </c>
      <c r="H148" s="8">
        <v>5.1216524796385192</v>
      </c>
      <c r="I148" s="8">
        <v>6.5553746982308407</v>
      </c>
      <c r="J148" s="8">
        <v>4.5739525732739477</v>
      </c>
      <c r="K148" s="9">
        <v>5.8736259389553647</v>
      </c>
      <c r="L148" s="8">
        <v>124.51344649896926</v>
      </c>
      <c r="M148" s="8">
        <v>118.84931474256446</v>
      </c>
      <c r="N148" s="8">
        <v>117.28390514277744</v>
      </c>
      <c r="O148" s="8">
        <v>114.61731971443089</v>
      </c>
      <c r="P148" s="9">
        <v>118.81599652468552</v>
      </c>
      <c r="Q148" s="8">
        <v>-71.429145567524031</v>
      </c>
      <c r="R148" s="8">
        <v>-78.073748944737929</v>
      </c>
      <c r="S148" s="8">
        <v>-85.72015371147819</v>
      </c>
      <c r="T148" s="8">
        <v>-75.909171631197026</v>
      </c>
      <c r="U148" s="8">
        <v>-77.480487849629043</v>
      </c>
    </row>
    <row r="149" spans="1:21" ht="16.5">
      <c r="A149" s="7" t="s">
        <v>581</v>
      </c>
      <c r="B149" s="8">
        <v>-5.9740000000000002</v>
      </c>
      <c r="C149" s="8">
        <v>-5.6949999999999994</v>
      </c>
      <c r="D149" s="8">
        <v>-6.3925000000000001</v>
      </c>
      <c r="E149" s="8">
        <v>-7.0063000000000004</v>
      </c>
      <c r="F149" s="9">
        <v>-6.2529999999999992</v>
      </c>
      <c r="G149" s="8">
        <v>0</v>
      </c>
      <c r="H149" s="8">
        <v>0</v>
      </c>
      <c r="I149" s="8">
        <v>0</v>
      </c>
      <c r="J149" s="8">
        <v>0</v>
      </c>
      <c r="K149" s="9">
        <v>0</v>
      </c>
      <c r="L149" s="8">
        <v>0</v>
      </c>
      <c r="M149" s="8">
        <v>0</v>
      </c>
      <c r="N149" s="8">
        <v>0</v>
      </c>
      <c r="O149" s="8">
        <v>0</v>
      </c>
      <c r="P149" s="9">
        <v>0</v>
      </c>
      <c r="Q149" s="8">
        <v>0</v>
      </c>
      <c r="R149" s="8">
        <v>0</v>
      </c>
      <c r="S149" s="8">
        <v>0</v>
      </c>
      <c r="T149" s="8">
        <v>0</v>
      </c>
      <c r="U149" s="8">
        <v>0</v>
      </c>
    </row>
    <row r="150" spans="1:21" ht="33">
      <c r="A150" s="7" t="s">
        <v>582</v>
      </c>
      <c r="B150" s="8">
        <v>-0.13700000000000001</v>
      </c>
      <c r="C150" s="8">
        <v>-0.13700000000000001</v>
      </c>
      <c r="D150" s="8">
        <v>-0.13700000000000001</v>
      </c>
      <c r="E150" s="8">
        <v>-0.13700000000000001</v>
      </c>
      <c r="F150" s="9">
        <v>-0.13700000000000001</v>
      </c>
      <c r="G150" s="8">
        <v>0</v>
      </c>
      <c r="H150" s="8">
        <v>0</v>
      </c>
      <c r="I150" s="8">
        <v>0</v>
      </c>
      <c r="J150" s="8">
        <v>0</v>
      </c>
      <c r="K150" s="9">
        <v>0</v>
      </c>
      <c r="L150" s="8">
        <v>0</v>
      </c>
      <c r="M150" s="8">
        <v>0</v>
      </c>
      <c r="N150" s="8">
        <v>0</v>
      </c>
      <c r="O150" s="8">
        <v>0</v>
      </c>
      <c r="P150" s="9">
        <v>0</v>
      </c>
      <c r="Q150" s="8">
        <v>0</v>
      </c>
      <c r="R150" s="8">
        <v>0</v>
      </c>
      <c r="S150" s="8">
        <v>0</v>
      </c>
      <c r="T150" s="8">
        <v>0</v>
      </c>
      <c r="U150" s="8">
        <v>0</v>
      </c>
    </row>
    <row r="151" spans="1:21" ht="16.5">
      <c r="A151" s="7" t="s">
        <v>583</v>
      </c>
      <c r="B151" s="8">
        <v>3.5642000000000013E-3</v>
      </c>
      <c r="C151" s="8">
        <v>2.6817999999999981E-3</v>
      </c>
      <c r="D151" s="8">
        <v>-1.77948E-2</v>
      </c>
      <c r="E151" s="8">
        <v>-1.4042000000000002E-2</v>
      </c>
      <c r="F151" s="9">
        <v>-5.9233238095238103E-3</v>
      </c>
      <c r="G151" s="8">
        <v>3.0869999999999998E-2</v>
      </c>
      <c r="H151" s="8">
        <v>4.9995999999999992E-2</v>
      </c>
      <c r="I151" s="8">
        <v>1.4496E-2</v>
      </c>
      <c r="J151" s="8">
        <v>3.1780000000000003E-2</v>
      </c>
      <c r="K151" s="9">
        <v>3.1741904761904763E-2</v>
      </c>
      <c r="L151" s="8">
        <v>0</v>
      </c>
      <c r="M151" s="8">
        <v>0</v>
      </c>
      <c r="N151" s="8">
        <v>0</v>
      </c>
      <c r="O151" s="8">
        <v>0</v>
      </c>
      <c r="P151" s="9">
        <v>0</v>
      </c>
      <c r="Q151" s="8">
        <v>-5.3776427755281021E-18</v>
      </c>
      <c r="R151" s="8">
        <v>6.2450045135165057E-18</v>
      </c>
      <c r="S151" s="8">
        <v>1.0625181290357944E-18</v>
      </c>
      <c r="T151" s="8">
        <v>6.9388939039072284E-18</v>
      </c>
      <c r="U151" s="8">
        <v>1.8555345751966204E-18</v>
      </c>
    </row>
    <row r="152" spans="1:21" ht="33">
      <c r="A152" s="7" t="s">
        <v>584</v>
      </c>
      <c r="B152" s="8">
        <v>-5.2499999999999991E-2</v>
      </c>
      <c r="C152" s="8">
        <v>-5.5600000000000004E-2</v>
      </c>
      <c r="D152" s="8">
        <v>-5.5600000000000004E-2</v>
      </c>
      <c r="E152" s="8">
        <v>-5.5600000000000004E-2</v>
      </c>
      <c r="F152" s="9">
        <v>-5.4714285714285715E-2</v>
      </c>
      <c r="G152" s="8">
        <v>0</v>
      </c>
      <c r="H152" s="8">
        <v>0</v>
      </c>
      <c r="I152" s="8">
        <v>0</v>
      </c>
      <c r="J152" s="8">
        <v>0</v>
      </c>
      <c r="K152" s="9">
        <v>0</v>
      </c>
      <c r="L152" s="8">
        <v>0</v>
      </c>
      <c r="M152" s="8">
        <v>0</v>
      </c>
      <c r="N152" s="8">
        <v>0</v>
      </c>
      <c r="O152" s="8">
        <v>0</v>
      </c>
      <c r="P152" s="9">
        <v>0</v>
      </c>
      <c r="Q152" s="8">
        <v>0</v>
      </c>
      <c r="R152" s="8">
        <v>0</v>
      </c>
      <c r="S152" s="8">
        <v>0</v>
      </c>
      <c r="T152" s="8">
        <v>0</v>
      </c>
      <c r="U152" s="8">
        <v>0</v>
      </c>
    </row>
    <row r="153" spans="1:21" ht="16.5">
      <c r="A153" s="7" t="s">
        <v>38</v>
      </c>
      <c r="B153" s="8">
        <v>-0.80771428571428583</v>
      </c>
      <c r="C153" s="8">
        <v>-0.76822857142857148</v>
      </c>
      <c r="D153" s="8">
        <v>-0.75700000000000001</v>
      </c>
      <c r="E153" s="8">
        <v>-0.75700000000000001</v>
      </c>
      <c r="F153" s="9">
        <v>-0.77416326530612256</v>
      </c>
      <c r="G153" s="8">
        <v>0</v>
      </c>
      <c r="H153" s="8">
        <v>0</v>
      </c>
      <c r="I153" s="8">
        <v>0</v>
      </c>
      <c r="J153" s="8">
        <v>0</v>
      </c>
      <c r="K153" s="9">
        <v>0</v>
      </c>
      <c r="L153" s="8">
        <v>0</v>
      </c>
      <c r="M153" s="8">
        <v>0</v>
      </c>
      <c r="N153" s="8">
        <v>0</v>
      </c>
      <c r="O153" s="8">
        <v>0</v>
      </c>
      <c r="P153" s="9">
        <v>0</v>
      </c>
      <c r="Q153" s="8">
        <v>-0.22999999999999998</v>
      </c>
      <c r="R153" s="8">
        <v>0</v>
      </c>
      <c r="S153" s="8">
        <v>0</v>
      </c>
      <c r="T153" s="8">
        <v>0</v>
      </c>
      <c r="U153" s="8">
        <v>-6.5714285714285711E-2</v>
      </c>
    </row>
    <row r="154" spans="1:21" ht="16.5">
      <c r="A154" s="7" t="s">
        <v>585</v>
      </c>
      <c r="B154" s="8">
        <v>-4.0149999999999995E-3</v>
      </c>
      <c r="C154" s="8">
        <v>-5.3079999999999994E-3</v>
      </c>
      <c r="D154" s="8">
        <v>-1.048E-2</v>
      </c>
      <c r="E154" s="8">
        <v>-1.048E-2</v>
      </c>
      <c r="F154" s="9">
        <v>-7.4014285714285718E-3</v>
      </c>
      <c r="G154" s="8">
        <v>0</v>
      </c>
      <c r="H154" s="8">
        <v>0</v>
      </c>
      <c r="I154" s="8">
        <v>0</v>
      </c>
      <c r="J154" s="8">
        <v>0</v>
      </c>
      <c r="K154" s="9">
        <v>0</v>
      </c>
      <c r="L154" s="8">
        <v>0</v>
      </c>
      <c r="M154" s="8">
        <v>0</v>
      </c>
      <c r="N154" s="8">
        <v>0</v>
      </c>
      <c r="O154" s="8">
        <v>0</v>
      </c>
      <c r="P154" s="9">
        <v>0</v>
      </c>
      <c r="Q154" s="8">
        <v>0</v>
      </c>
      <c r="R154" s="8">
        <v>0</v>
      </c>
      <c r="S154" s="8">
        <v>0</v>
      </c>
      <c r="T154" s="8">
        <v>0</v>
      </c>
      <c r="U154" s="8">
        <v>0</v>
      </c>
    </row>
    <row r="155" spans="1:21" ht="33">
      <c r="A155" s="7" t="s">
        <v>586</v>
      </c>
      <c r="B155" s="8">
        <v>-0.38</v>
      </c>
      <c r="C155" s="8">
        <v>-0.38</v>
      </c>
      <c r="D155" s="8">
        <v>-0.33279999999999998</v>
      </c>
      <c r="E155" s="8">
        <v>-0.33280000000000004</v>
      </c>
      <c r="F155" s="9">
        <v>-0.35752380952380947</v>
      </c>
      <c r="G155" s="8">
        <v>0</v>
      </c>
      <c r="H155" s="8">
        <v>0</v>
      </c>
      <c r="I155" s="8">
        <v>0</v>
      </c>
      <c r="J155" s="8">
        <v>0</v>
      </c>
      <c r="K155" s="9">
        <v>0</v>
      </c>
      <c r="L155" s="8">
        <v>0</v>
      </c>
      <c r="M155" s="8">
        <v>0</v>
      </c>
      <c r="N155" s="8">
        <v>0</v>
      </c>
      <c r="O155" s="8">
        <v>0</v>
      </c>
      <c r="P155" s="9">
        <v>0</v>
      </c>
      <c r="Q155" s="8">
        <v>0</v>
      </c>
      <c r="R155" s="8">
        <v>0</v>
      </c>
      <c r="S155" s="8">
        <v>0</v>
      </c>
      <c r="T155" s="8">
        <v>0</v>
      </c>
      <c r="U155" s="8">
        <v>0</v>
      </c>
    </row>
    <row r="156" spans="1:21" ht="16.5">
      <c r="A156" s="7" t="s">
        <v>587</v>
      </c>
      <c r="B156" s="8">
        <v>-6.3361200000000002</v>
      </c>
      <c r="C156" s="8">
        <v>-8.2609800000000018</v>
      </c>
      <c r="D156" s="8">
        <v>-8.9631159999999994</v>
      </c>
      <c r="E156" s="8">
        <v>-8.9763999999999999</v>
      </c>
      <c r="F156" s="9">
        <v>-8.0485333333333333</v>
      </c>
      <c r="G156" s="8">
        <v>0</v>
      </c>
      <c r="H156" s="8">
        <v>0</v>
      </c>
      <c r="I156" s="8">
        <v>0</v>
      </c>
      <c r="J156" s="8">
        <v>0</v>
      </c>
      <c r="K156" s="9">
        <v>0</v>
      </c>
      <c r="L156" s="8">
        <v>0</v>
      </c>
      <c r="M156" s="8">
        <v>0</v>
      </c>
      <c r="N156" s="8">
        <v>0</v>
      </c>
      <c r="O156" s="8">
        <v>0</v>
      </c>
      <c r="P156" s="9">
        <v>0</v>
      </c>
      <c r="Q156" s="8">
        <v>0</v>
      </c>
      <c r="R156" s="8">
        <v>0</v>
      </c>
      <c r="S156" s="8">
        <v>0</v>
      </c>
      <c r="T156" s="8">
        <v>0</v>
      </c>
      <c r="U156" s="8">
        <v>0</v>
      </c>
    </row>
    <row r="157" spans="1:21" ht="16.5">
      <c r="A157" s="7" t="s">
        <v>39</v>
      </c>
      <c r="B157" s="8">
        <v>-10.4</v>
      </c>
      <c r="C157" s="8">
        <v>-13</v>
      </c>
      <c r="D157" s="8">
        <v>-12.4</v>
      </c>
      <c r="E157" s="8">
        <v>-12</v>
      </c>
      <c r="F157" s="9">
        <v>-11.876190476190477</v>
      </c>
      <c r="G157" s="8">
        <v>0</v>
      </c>
      <c r="H157" s="8">
        <v>0</v>
      </c>
      <c r="I157" s="8">
        <v>0</v>
      </c>
      <c r="J157" s="8">
        <v>0</v>
      </c>
      <c r="K157" s="9">
        <v>0</v>
      </c>
      <c r="L157" s="8">
        <v>0</v>
      </c>
      <c r="M157" s="8">
        <v>0</v>
      </c>
      <c r="N157" s="8">
        <v>0</v>
      </c>
      <c r="O157" s="8">
        <v>0</v>
      </c>
      <c r="P157" s="9">
        <v>0</v>
      </c>
      <c r="Q157" s="8">
        <v>-2.6</v>
      </c>
      <c r="R157" s="8">
        <v>0</v>
      </c>
      <c r="S157" s="8">
        <v>0</v>
      </c>
      <c r="T157" s="8">
        <v>0</v>
      </c>
      <c r="U157" s="8">
        <v>-0.74285714285714288</v>
      </c>
    </row>
    <row r="158" spans="1:21" ht="16.5">
      <c r="A158" s="7" t="s">
        <v>588</v>
      </c>
      <c r="B158" s="8">
        <v>-12.993977999999998</v>
      </c>
      <c r="C158" s="8">
        <v>-14.43261</v>
      </c>
      <c r="D158" s="8">
        <v>-16.590772000000001</v>
      </c>
      <c r="E158" s="8">
        <v>-17.848099999999999</v>
      </c>
      <c r="F158" s="9">
        <v>-15.348632285714286</v>
      </c>
      <c r="G158" s="8">
        <v>0</v>
      </c>
      <c r="H158" s="8">
        <v>0</v>
      </c>
      <c r="I158" s="8">
        <v>0</v>
      </c>
      <c r="J158" s="8">
        <v>0</v>
      </c>
      <c r="K158" s="9">
        <v>0</v>
      </c>
      <c r="L158" s="8">
        <v>0</v>
      </c>
      <c r="M158" s="8">
        <v>0</v>
      </c>
      <c r="N158" s="8">
        <v>0</v>
      </c>
      <c r="O158" s="8">
        <v>0</v>
      </c>
      <c r="P158" s="9">
        <v>0</v>
      </c>
      <c r="Q158" s="8">
        <v>0</v>
      </c>
      <c r="R158" s="8">
        <v>0</v>
      </c>
      <c r="S158" s="8">
        <v>0</v>
      </c>
      <c r="T158" s="8">
        <v>0</v>
      </c>
      <c r="U158" s="8">
        <v>0</v>
      </c>
    </row>
    <row r="159" spans="1:21" ht="16.5">
      <c r="A159" s="7" t="s">
        <v>589</v>
      </c>
      <c r="B159" s="8">
        <v>-0.82483799999999996</v>
      </c>
      <c r="C159" s="8">
        <v>-0.82483799999999996</v>
      </c>
      <c r="D159" s="8">
        <v>-0.82483799999999996</v>
      </c>
      <c r="E159" s="8">
        <v>-0.82483799999999996</v>
      </c>
      <c r="F159" s="9">
        <v>-0.82483799999999996</v>
      </c>
      <c r="G159" s="8">
        <v>0</v>
      </c>
      <c r="H159" s="8">
        <v>0</v>
      </c>
      <c r="I159" s="8">
        <v>0</v>
      </c>
      <c r="J159" s="8">
        <v>0</v>
      </c>
      <c r="K159" s="9">
        <v>0</v>
      </c>
      <c r="L159" s="8">
        <v>0</v>
      </c>
      <c r="M159" s="8">
        <v>0</v>
      </c>
      <c r="N159" s="8">
        <v>0</v>
      </c>
      <c r="O159" s="8">
        <v>0</v>
      </c>
      <c r="P159" s="9">
        <v>0</v>
      </c>
      <c r="Q159" s="8">
        <v>0</v>
      </c>
      <c r="R159" s="8">
        <v>0</v>
      </c>
      <c r="S159" s="8">
        <v>0</v>
      </c>
      <c r="T159" s="8">
        <v>0</v>
      </c>
      <c r="U159" s="8">
        <v>0</v>
      </c>
    </row>
    <row r="160" spans="1:21" ht="16.5">
      <c r="A160" s="7" t="s">
        <v>590</v>
      </c>
      <c r="B160" s="8" t="s">
        <v>494</v>
      </c>
      <c r="C160" s="8" t="s">
        <v>494</v>
      </c>
      <c r="D160" s="8" t="s">
        <v>494</v>
      </c>
      <c r="E160" s="8" t="s">
        <v>494</v>
      </c>
      <c r="F160" s="9" t="s">
        <v>494</v>
      </c>
      <c r="G160" s="8" t="s">
        <v>494</v>
      </c>
      <c r="H160" s="8" t="s">
        <v>494</v>
      </c>
      <c r="I160" s="8" t="s">
        <v>494</v>
      </c>
      <c r="J160" s="8" t="s">
        <v>494</v>
      </c>
      <c r="K160" s="9" t="s">
        <v>494</v>
      </c>
      <c r="L160" s="8">
        <v>0</v>
      </c>
      <c r="M160" s="8">
        <v>0</v>
      </c>
      <c r="N160" s="8">
        <v>0</v>
      </c>
      <c r="O160" s="8">
        <v>0</v>
      </c>
      <c r="P160" s="9">
        <v>0</v>
      </c>
      <c r="Q160" s="8" t="s">
        <v>494</v>
      </c>
      <c r="R160" s="8" t="s">
        <v>494</v>
      </c>
      <c r="S160" s="8" t="s">
        <v>494</v>
      </c>
      <c r="T160" s="8" t="s">
        <v>494</v>
      </c>
      <c r="U160" s="8" t="s">
        <v>494</v>
      </c>
    </row>
    <row r="161" spans="1:21" ht="16.5">
      <c r="A161" s="7" t="s">
        <v>591</v>
      </c>
      <c r="B161" s="8">
        <v>-0.23923</v>
      </c>
      <c r="C161" s="8">
        <v>-0.23923</v>
      </c>
      <c r="D161" s="8">
        <v>-0.23923</v>
      </c>
      <c r="E161" s="8">
        <v>-0.23923</v>
      </c>
      <c r="F161" s="9">
        <v>-0.23923</v>
      </c>
      <c r="G161" s="8">
        <v>0</v>
      </c>
      <c r="H161" s="8">
        <v>0</v>
      </c>
      <c r="I161" s="8">
        <v>0</v>
      </c>
      <c r="J161" s="8">
        <v>0</v>
      </c>
      <c r="K161" s="9">
        <v>0</v>
      </c>
      <c r="L161" s="8">
        <v>0</v>
      </c>
      <c r="M161" s="8">
        <v>0</v>
      </c>
      <c r="N161" s="8">
        <v>0</v>
      </c>
      <c r="O161" s="8">
        <v>0</v>
      </c>
      <c r="P161" s="9">
        <v>0</v>
      </c>
      <c r="Q161" s="8">
        <v>0</v>
      </c>
      <c r="R161" s="8">
        <v>0</v>
      </c>
      <c r="S161" s="8">
        <v>0</v>
      </c>
      <c r="T161" s="8">
        <v>0</v>
      </c>
      <c r="U161" s="8">
        <v>0</v>
      </c>
    </row>
    <row r="162" spans="1:21" ht="16.5">
      <c r="A162" s="10" t="s">
        <v>592</v>
      </c>
      <c r="B162" s="8">
        <v>-8.9283828510861589</v>
      </c>
      <c r="C162" s="8">
        <v>-6.888076612342088</v>
      </c>
      <c r="D162" s="8">
        <v>-6.4757660435743016</v>
      </c>
      <c r="E162" s="8">
        <v>-6.2241438634874324</v>
      </c>
      <c r="F162" s="9">
        <v>-7.2147728430255276</v>
      </c>
      <c r="G162" s="8">
        <v>0.18050848125718269</v>
      </c>
      <c r="H162" s="8">
        <v>0.19482985211363588</v>
      </c>
      <c r="I162" s="8">
        <v>7.864245368694954E-2</v>
      </c>
      <c r="J162" s="8">
        <v>7.9636925682724111E-2</v>
      </c>
      <c r="K162" s="9">
        <v>0.13564747833141161</v>
      </c>
      <c r="L162" s="8">
        <v>0</v>
      </c>
      <c r="M162" s="8">
        <v>0</v>
      </c>
      <c r="N162" s="8">
        <v>0</v>
      </c>
      <c r="O162" s="8">
        <v>0</v>
      </c>
      <c r="P162" s="9">
        <v>0</v>
      </c>
      <c r="Q162" s="8">
        <v>-1.2508407706666678</v>
      </c>
      <c r="R162" s="8">
        <v>-1.2622301809333343</v>
      </c>
      <c r="S162" s="8">
        <v>-1.1357319886000012</v>
      </c>
      <c r="T162" s="8">
        <v>-1.1585324535297148</v>
      </c>
      <c r="U162" s="8">
        <v>-1.2041675113959647</v>
      </c>
    </row>
    <row r="163" spans="1:21" ht="16.5">
      <c r="A163" s="10" t="s">
        <v>593</v>
      </c>
      <c r="B163" s="8">
        <v>-6.860766506074917</v>
      </c>
      <c r="C163" s="8">
        <v>-7.3970771868164151</v>
      </c>
      <c r="D163" s="8">
        <v>-3.6686418383009505</v>
      </c>
      <c r="E163" s="8">
        <v>-1.2954112380629277</v>
      </c>
      <c r="F163" s="9">
        <v>-4.9033452548738561</v>
      </c>
      <c r="G163" s="8">
        <v>0.42070384198736954</v>
      </c>
      <c r="H163" s="8">
        <v>0.41405716495988709</v>
      </c>
      <c r="I163" s="8">
        <v>0.27407218120375559</v>
      </c>
      <c r="J163" s="8">
        <v>0.19184779199765215</v>
      </c>
      <c r="K163" s="9">
        <v>0.32971946393955676</v>
      </c>
      <c r="L163" s="8">
        <v>7.8329826666666699E-2</v>
      </c>
      <c r="M163" s="8">
        <v>8.2605125166666696E-2</v>
      </c>
      <c r="N163" s="8">
        <v>8.826881708333334E-2</v>
      </c>
      <c r="O163" s="8">
        <v>8.9434216666666663E-2</v>
      </c>
      <c r="P163" s="9">
        <v>8.4659496395833353E-2</v>
      </c>
      <c r="Q163" s="8">
        <v>-0.49290850172742601</v>
      </c>
      <c r="R163" s="8">
        <v>-0.44546156041807805</v>
      </c>
      <c r="S163" s="8">
        <v>-0.36850512433244098</v>
      </c>
      <c r="T163" s="8">
        <v>-0.362421331901155</v>
      </c>
      <c r="U163" s="8">
        <v>-0.42092338541061547</v>
      </c>
    </row>
    <row r="164" spans="1:21" ht="33">
      <c r="A164" s="7" t="s">
        <v>594</v>
      </c>
      <c r="B164" s="8">
        <v>2.1480100000000002</v>
      </c>
      <c r="C164" s="8">
        <v>5.8108900000000006</v>
      </c>
      <c r="D164" s="8">
        <v>10.210448400000001</v>
      </c>
      <c r="E164" s="8">
        <v>15.757280399999999</v>
      </c>
      <c r="F164" s="9">
        <v>8.1800549523809529</v>
      </c>
      <c r="G164" s="8">
        <v>0.27186080000000001</v>
      </c>
      <c r="H164" s="8">
        <v>0.57136819999999999</v>
      </c>
      <c r="I164" s="8">
        <v>8.4275199999999995E-2</v>
      </c>
      <c r="J164" s="8">
        <v>0.31019119999999994</v>
      </c>
      <c r="K164" s="9">
        <v>0.30763513333333331</v>
      </c>
      <c r="L164" s="8">
        <v>0</v>
      </c>
      <c r="M164" s="8">
        <v>0</v>
      </c>
      <c r="N164" s="8">
        <v>0</v>
      </c>
      <c r="O164" s="8">
        <v>0</v>
      </c>
      <c r="P164" s="9"/>
      <c r="Q164" s="8" t="s">
        <v>494</v>
      </c>
      <c r="R164" s="8" t="s">
        <v>494</v>
      </c>
      <c r="S164" s="8" t="s">
        <v>494</v>
      </c>
      <c r="T164" s="8" t="s">
        <v>494</v>
      </c>
      <c r="U164" s="8" t="s">
        <v>494</v>
      </c>
    </row>
    <row r="165" spans="1:21" ht="16.5">
      <c r="A165" s="7" t="s">
        <v>40</v>
      </c>
      <c r="B165" s="8">
        <v>-1.3519860000000001</v>
      </c>
      <c r="C165" s="8">
        <v>-1.586252</v>
      </c>
      <c r="D165" s="8">
        <v>-2.0574780000000006</v>
      </c>
      <c r="E165" s="8">
        <v>-2.2157300000000002</v>
      </c>
      <c r="F165" s="9">
        <v>-1.7813912380952384</v>
      </c>
      <c r="G165" s="8">
        <v>-2.0380860000000003</v>
      </c>
      <c r="H165" s="8">
        <v>11.795030000000001</v>
      </c>
      <c r="I165" s="8">
        <v>30.693767999999999</v>
      </c>
      <c r="J165" s="8">
        <v>39.16966</v>
      </c>
      <c r="K165" s="9">
        <v>18.860179714285714</v>
      </c>
      <c r="L165" s="8">
        <v>0</v>
      </c>
      <c r="M165" s="8">
        <v>0</v>
      </c>
      <c r="N165" s="8">
        <v>0</v>
      </c>
      <c r="O165" s="8">
        <v>0</v>
      </c>
      <c r="P165" s="9">
        <v>0</v>
      </c>
      <c r="Q165" s="8">
        <v>-8.8817841970012528E-17</v>
      </c>
      <c r="R165" s="8">
        <v>7.1054273576010023E-16</v>
      </c>
      <c r="S165" s="8">
        <v>1.4210854715202005E-15</v>
      </c>
      <c r="T165" s="8">
        <v>0</v>
      </c>
      <c r="U165" s="8">
        <v>4.8215399926578233E-16</v>
      </c>
    </row>
    <row r="166" spans="1:21" ht="16.5">
      <c r="A166" s="7" t="s">
        <v>595</v>
      </c>
      <c r="B166" s="8">
        <v>-12.29646</v>
      </c>
      <c r="C166" s="8">
        <v>-7.043000000000001</v>
      </c>
      <c r="D166" s="8">
        <v>-17.735900000000001</v>
      </c>
      <c r="E166" s="8">
        <v>-31.017479999999999</v>
      </c>
      <c r="F166" s="9">
        <v>-16.798126666666668</v>
      </c>
      <c r="G166" s="8">
        <v>16.056819999999998</v>
      </c>
      <c r="H166" s="8">
        <v>16.13044</v>
      </c>
      <c r="I166" s="8">
        <v>15.7165</v>
      </c>
      <c r="J166" s="8">
        <v>15.367219999999998</v>
      </c>
      <c r="K166" s="9">
        <v>15.829129523809522</v>
      </c>
      <c r="L166" s="8">
        <v>0</v>
      </c>
      <c r="M166" s="8">
        <v>0</v>
      </c>
      <c r="N166" s="8">
        <v>0</v>
      </c>
      <c r="O166" s="8">
        <v>0</v>
      </c>
      <c r="P166" s="9">
        <v>0</v>
      </c>
      <c r="Q166" s="8">
        <v>-16.127760000000002</v>
      </c>
      <c r="R166" s="8">
        <v>-15.704599999999999</v>
      </c>
      <c r="S166" s="8">
        <v>-14.494620000000001</v>
      </c>
      <c r="T166" s="8">
        <v>-15.458219999999997</v>
      </c>
      <c r="U166" s="8">
        <v>-15.478750476190474</v>
      </c>
    </row>
    <row r="167" spans="1:21" ht="16.5">
      <c r="A167" s="7" t="s">
        <v>596</v>
      </c>
      <c r="B167" s="8">
        <v>0</v>
      </c>
      <c r="C167" s="8">
        <v>0</v>
      </c>
      <c r="D167" s="8">
        <v>0</v>
      </c>
      <c r="E167" s="8">
        <v>0</v>
      </c>
      <c r="F167" s="9">
        <v>0</v>
      </c>
      <c r="G167" s="8">
        <v>2.8E-3</v>
      </c>
      <c r="H167" s="8">
        <v>2.8E-3</v>
      </c>
      <c r="I167" s="8">
        <v>2.8E-3</v>
      </c>
      <c r="J167" s="8">
        <v>2.8E-3</v>
      </c>
      <c r="K167" s="9">
        <v>2.8E-3</v>
      </c>
      <c r="L167" s="8">
        <v>0</v>
      </c>
      <c r="M167" s="8">
        <v>0</v>
      </c>
      <c r="N167" s="8">
        <v>0</v>
      </c>
      <c r="O167" s="8">
        <v>0</v>
      </c>
      <c r="P167" s="9">
        <v>0</v>
      </c>
      <c r="Q167" s="8">
        <v>0</v>
      </c>
      <c r="R167" s="8">
        <v>0</v>
      </c>
      <c r="S167" s="8">
        <v>0</v>
      </c>
      <c r="T167" s="8">
        <v>0</v>
      </c>
      <c r="U167" s="8">
        <v>0</v>
      </c>
    </row>
    <row r="168" spans="1:21" ht="16.5">
      <c r="A168" s="10" t="s">
        <v>597</v>
      </c>
      <c r="B168" s="8">
        <v>-40.03159504042624</v>
      </c>
      <c r="C168" s="8">
        <v>-37.651957297017347</v>
      </c>
      <c r="D168" s="8">
        <v>-36.013684217581066</v>
      </c>
      <c r="E168" s="8">
        <v>-35.37370261190965</v>
      </c>
      <c r="F168" s="9">
        <v>-37.399347184528466</v>
      </c>
      <c r="G168" s="8">
        <v>0.88078761725667365</v>
      </c>
      <c r="H168" s="8">
        <v>0.71526030443728972</v>
      </c>
      <c r="I168" s="8">
        <v>0.58265616003883669</v>
      </c>
      <c r="J168" s="8">
        <v>0.58273619193795434</v>
      </c>
      <c r="K168" s="9">
        <v>0.69942804693383076</v>
      </c>
      <c r="L168" s="8">
        <v>0</v>
      </c>
      <c r="M168" s="8">
        <v>0</v>
      </c>
      <c r="N168" s="8">
        <v>0</v>
      </c>
      <c r="O168" s="8">
        <v>0</v>
      </c>
      <c r="P168" s="9">
        <v>0</v>
      </c>
      <c r="Q168" s="8">
        <v>-0.66334107519568863</v>
      </c>
      <c r="R168" s="8">
        <v>-0.67703991998628799</v>
      </c>
      <c r="S168" s="8">
        <v>-0.79115503111717023</v>
      </c>
      <c r="T168" s="8">
        <v>-2.9062684253482187</v>
      </c>
      <c r="U168" s="8">
        <v>-1.2310649206396438</v>
      </c>
    </row>
    <row r="169" spans="1:21" ht="16.5">
      <c r="A169" s="7" t="s">
        <v>41</v>
      </c>
      <c r="B169" s="8">
        <v>-7.1999999999999995E-2</v>
      </c>
      <c r="C169" s="8">
        <v>-7.1999999999999995E-2</v>
      </c>
      <c r="D169" s="8">
        <v>-7.1999999999999995E-2</v>
      </c>
      <c r="E169" s="8">
        <v>-7.1999999999999995E-2</v>
      </c>
      <c r="F169" s="9">
        <v>-7.1999999999999995E-2</v>
      </c>
      <c r="G169" s="8">
        <v>4.3650000000000002</v>
      </c>
      <c r="H169" s="8">
        <v>4.3650000000000002</v>
      </c>
      <c r="I169" s="8">
        <v>4.3650000000000002</v>
      </c>
      <c r="J169" s="8">
        <v>4.3650000000000002</v>
      </c>
      <c r="K169" s="9">
        <v>4.3650000000000002</v>
      </c>
      <c r="L169" s="8">
        <v>0</v>
      </c>
      <c r="M169" s="8">
        <v>0</v>
      </c>
      <c r="N169" s="8">
        <v>0</v>
      </c>
      <c r="O169" s="8">
        <v>0</v>
      </c>
      <c r="P169" s="9">
        <v>0</v>
      </c>
      <c r="Q169" s="8">
        <v>0</v>
      </c>
      <c r="R169" s="8">
        <v>0</v>
      </c>
      <c r="S169" s="8">
        <v>0</v>
      </c>
      <c r="T169" s="8">
        <v>0</v>
      </c>
      <c r="U169" s="8">
        <v>0</v>
      </c>
    </row>
    <row r="170" spans="1:21" ht="16.5">
      <c r="A170" s="7" t="s">
        <v>598</v>
      </c>
      <c r="B170" s="8">
        <v>-13.780799999999999</v>
      </c>
      <c r="C170" s="8">
        <v>-13.780799999999999</v>
      </c>
      <c r="D170" s="8">
        <v>-13.780799999999999</v>
      </c>
      <c r="E170" s="8">
        <v>-13.780799999999999</v>
      </c>
      <c r="F170" s="9">
        <v>-13.780799999999999</v>
      </c>
      <c r="G170" s="8">
        <v>23.923999999999999</v>
      </c>
      <c r="H170" s="8">
        <v>23.923999999999999</v>
      </c>
      <c r="I170" s="8">
        <v>23.923999999999999</v>
      </c>
      <c r="J170" s="8">
        <v>23.923999999999999</v>
      </c>
      <c r="K170" s="9">
        <v>23.923999999999999</v>
      </c>
      <c r="L170" s="8">
        <v>0</v>
      </c>
      <c r="M170" s="8">
        <v>0</v>
      </c>
      <c r="N170" s="8">
        <v>0</v>
      </c>
      <c r="O170" s="8">
        <v>0</v>
      </c>
      <c r="P170" s="9">
        <v>0</v>
      </c>
      <c r="Q170" s="8">
        <v>0</v>
      </c>
      <c r="R170" s="8">
        <v>0</v>
      </c>
      <c r="S170" s="8">
        <v>0</v>
      </c>
      <c r="T170" s="8">
        <v>0</v>
      </c>
      <c r="U170" s="8">
        <v>0</v>
      </c>
    </row>
    <row r="171" spans="1:21" ht="16.5">
      <c r="A171" s="7" t="s">
        <v>599</v>
      </c>
      <c r="B171" s="8">
        <v>1.7290029999999998</v>
      </c>
      <c r="C171" s="8">
        <v>2.0963597999999997</v>
      </c>
      <c r="D171" s="8">
        <v>3.7986385999999994</v>
      </c>
      <c r="E171" s="8">
        <v>7.1161565999999992</v>
      </c>
      <c r="F171" s="9">
        <v>3.5918949047619044</v>
      </c>
      <c r="G171" s="8">
        <v>2.6147649999999998</v>
      </c>
      <c r="H171" s="8">
        <v>3.8256598000000004</v>
      </c>
      <c r="I171" s="8">
        <v>7.3384037219999998</v>
      </c>
      <c r="J171" s="8">
        <v>6.7813002460000007</v>
      </c>
      <c r="K171" s="9">
        <v>5.0197813733333332</v>
      </c>
      <c r="L171" s="8">
        <v>0</v>
      </c>
      <c r="M171" s="8">
        <v>0</v>
      </c>
      <c r="N171" s="8">
        <v>0</v>
      </c>
      <c r="O171" s="8">
        <v>0</v>
      </c>
      <c r="P171" s="9">
        <v>0</v>
      </c>
      <c r="Q171" s="8">
        <v>4.4408920985006262E-16</v>
      </c>
      <c r="R171" s="8">
        <v>6.2172489379008762E-16</v>
      </c>
      <c r="S171" s="8">
        <v>7.1054273576010023E-16</v>
      </c>
      <c r="T171" s="8">
        <v>1.4210854715202005E-15</v>
      </c>
      <c r="U171" s="8">
        <v>7.824428935453484E-16</v>
      </c>
    </row>
    <row r="172" spans="1:21" ht="16.5">
      <c r="A172" s="7" t="s">
        <v>600</v>
      </c>
      <c r="B172" s="8">
        <v>-4.1879957999999995</v>
      </c>
      <c r="C172" s="8">
        <v>-4.073983199999998</v>
      </c>
      <c r="D172" s="8">
        <v>-4.0359789999999993</v>
      </c>
      <c r="E172" s="8">
        <v>-4.0359789999999993</v>
      </c>
      <c r="F172" s="9">
        <v>-4.0884609904761886</v>
      </c>
      <c r="G172" s="8">
        <v>0.47340720000000003</v>
      </c>
      <c r="H172" s="8">
        <v>0.42060179999999991</v>
      </c>
      <c r="I172" s="8">
        <v>0.40300000000000002</v>
      </c>
      <c r="J172" s="8">
        <v>0.40300000000000002</v>
      </c>
      <c r="K172" s="9">
        <v>0.42730724761904765</v>
      </c>
      <c r="L172" s="8">
        <v>0</v>
      </c>
      <c r="M172" s="8">
        <v>0</v>
      </c>
      <c r="N172" s="8">
        <v>0</v>
      </c>
      <c r="O172" s="8">
        <v>0</v>
      </c>
      <c r="P172" s="9">
        <v>0</v>
      </c>
      <c r="Q172" s="8">
        <v>0.14822999999999981</v>
      </c>
      <c r="R172" s="8">
        <v>0.14823000000000003</v>
      </c>
      <c r="S172" s="8">
        <v>0.14822999999999986</v>
      </c>
      <c r="T172" s="8">
        <v>0.14822999999999986</v>
      </c>
      <c r="U172" s="8">
        <v>0.14822999999999989</v>
      </c>
    </row>
    <row r="173" spans="1:21" ht="16.5">
      <c r="A173" s="10" t="s">
        <v>601</v>
      </c>
      <c r="B173" s="8">
        <v>-54.173546874169666</v>
      </c>
      <c r="C173" s="8">
        <v>-54.715995929177879</v>
      </c>
      <c r="D173" s="8">
        <v>-55.525806600594954</v>
      </c>
      <c r="E173" s="8">
        <v>-50.841983475272869</v>
      </c>
      <c r="F173" s="9">
        <v>-53.831438631916505</v>
      </c>
      <c r="G173" s="8">
        <v>2.3527332673203354</v>
      </c>
      <c r="H173" s="8">
        <v>2.859403004714669</v>
      </c>
      <c r="I173" s="8">
        <v>2.9142011856466694</v>
      </c>
      <c r="J173" s="8">
        <v>2.5386659641933358</v>
      </c>
      <c r="K173" s="9">
        <v>2.651321446509304</v>
      </c>
      <c r="L173" s="8">
        <v>9.7738900490000002</v>
      </c>
      <c r="M173" s="8">
        <v>9.281358496666666</v>
      </c>
      <c r="N173" s="8">
        <v>8.5975038137999995</v>
      </c>
      <c r="O173" s="8">
        <v>8.9041666970666657</v>
      </c>
      <c r="P173" s="9">
        <v>9.1392297641333329</v>
      </c>
      <c r="Q173" s="8">
        <v>0.93720476721299628</v>
      </c>
      <c r="R173" s="8">
        <v>0.49594058028533861</v>
      </c>
      <c r="S173" s="8">
        <v>0.96159773255333825</v>
      </c>
      <c r="T173" s="8">
        <v>0.77705697894000747</v>
      </c>
      <c r="U173" s="8">
        <v>0.79981928867482854</v>
      </c>
    </row>
    <row r="174" spans="1:21" ht="16.5">
      <c r="A174" s="7" t="s">
        <v>602</v>
      </c>
      <c r="B174" s="8">
        <v>-2.027554136168801</v>
      </c>
      <c r="C174" s="8">
        <v>-3.233776935220869</v>
      </c>
      <c r="D174" s="8">
        <v>-3.0720975682100691</v>
      </c>
      <c r="E174" s="8">
        <v>-3.0257343798129357</v>
      </c>
      <c r="F174" s="9">
        <v>-2.8011128206301033</v>
      </c>
      <c r="G174" s="8">
        <v>0.58809061328757362</v>
      </c>
      <c r="H174" s="8">
        <v>0.61580213171611609</v>
      </c>
      <c r="I174" s="8">
        <v>0.64035465236988531</v>
      </c>
      <c r="J174" s="8">
        <v>0.67306560550936856</v>
      </c>
      <c r="K174" s="9">
        <v>0.62736455370010913</v>
      </c>
      <c r="L174" s="8">
        <v>0.60597726117793338</v>
      </c>
      <c r="M174" s="8">
        <v>0.59961724248653336</v>
      </c>
      <c r="N174" s="8">
        <v>0.59539331961266673</v>
      </c>
      <c r="O174" s="8">
        <v>0.59162720916493328</v>
      </c>
      <c r="P174" s="9">
        <v>0.59815375811051663</v>
      </c>
      <c r="Q174" s="8">
        <v>1.6525354822427098E-2</v>
      </c>
      <c r="R174" s="8">
        <v>-0.27493627651811553</v>
      </c>
      <c r="S174" s="8">
        <v>0.12944558268231571</v>
      </c>
      <c r="T174" s="8">
        <v>-5.3160960828434065E-2</v>
      </c>
      <c r="U174" s="8">
        <v>-4.2576483066028903E-2</v>
      </c>
    </row>
    <row r="175" spans="1:21" ht="33">
      <c r="A175" s="7" t="s">
        <v>603</v>
      </c>
      <c r="B175" s="8">
        <v>-0.04</v>
      </c>
      <c r="C175" s="8">
        <v>-4.2999999999999997E-2</v>
      </c>
      <c r="D175" s="8">
        <v>-4.2999999999999997E-2</v>
      </c>
      <c r="E175" s="8">
        <v>-4.2999999999999997E-2</v>
      </c>
      <c r="F175" s="9">
        <v>-4.2142857142857135E-2</v>
      </c>
      <c r="G175" s="8">
        <v>0</v>
      </c>
      <c r="H175" s="8">
        <v>0</v>
      </c>
      <c r="I175" s="8">
        <v>0</v>
      </c>
      <c r="J175" s="8">
        <v>0</v>
      </c>
      <c r="K175" s="9">
        <v>0</v>
      </c>
      <c r="L175" s="8">
        <v>0</v>
      </c>
      <c r="M175" s="8">
        <v>0</v>
      </c>
      <c r="N175" s="8">
        <v>0</v>
      </c>
      <c r="O175" s="8">
        <v>0</v>
      </c>
      <c r="P175" s="9">
        <v>0</v>
      </c>
      <c r="Q175" s="8">
        <v>0</v>
      </c>
      <c r="R175" s="8">
        <v>0</v>
      </c>
      <c r="S175" s="8">
        <v>0</v>
      </c>
      <c r="T175" s="8">
        <v>0</v>
      </c>
      <c r="U175" s="8">
        <v>0</v>
      </c>
    </row>
    <row r="176" spans="1:21" ht="16.5">
      <c r="A176" s="7" t="s">
        <v>604</v>
      </c>
      <c r="B176" s="8">
        <v>-1.456</v>
      </c>
      <c r="C176" s="8">
        <v>-1.8199999999999998</v>
      </c>
      <c r="D176" s="8">
        <v>-1.8199999999999998</v>
      </c>
      <c r="E176" s="8">
        <v>-1.8199999999999998</v>
      </c>
      <c r="F176" s="9">
        <v>-1.716</v>
      </c>
      <c r="G176" s="8">
        <v>0</v>
      </c>
      <c r="H176" s="8">
        <v>0</v>
      </c>
      <c r="I176" s="8">
        <v>0</v>
      </c>
      <c r="J176" s="8">
        <v>0</v>
      </c>
      <c r="K176" s="9">
        <v>0</v>
      </c>
      <c r="L176" s="8">
        <v>0</v>
      </c>
      <c r="M176" s="8">
        <v>0</v>
      </c>
      <c r="N176" s="8">
        <v>0</v>
      </c>
      <c r="O176" s="8">
        <v>0</v>
      </c>
      <c r="P176" s="9">
        <v>0</v>
      </c>
      <c r="Q176" s="8">
        <v>-0.36399999999999999</v>
      </c>
      <c r="R176" s="8">
        <v>0</v>
      </c>
      <c r="S176" s="8">
        <v>0</v>
      </c>
      <c r="T176" s="8">
        <v>0</v>
      </c>
      <c r="U176" s="8">
        <v>-0.10400000000000001</v>
      </c>
    </row>
    <row r="177" spans="1:21" ht="16.5">
      <c r="A177" s="7" t="s">
        <v>605</v>
      </c>
      <c r="B177" s="8">
        <v>-31.511648999999998</v>
      </c>
      <c r="C177" s="8">
        <v>-31.511648999999998</v>
      </c>
      <c r="D177" s="8">
        <v>-31.511648999999998</v>
      </c>
      <c r="E177" s="8">
        <v>-31.511648999999998</v>
      </c>
      <c r="F177" s="9">
        <v>-31.511649000000002</v>
      </c>
      <c r="G177" s="8">
        <v>15.326055999999999</v>
      </c>
      <c r="H177" s="8">
        <v>15.326055999999999</v>
      </c>
      <c r="I177" s="8">
        <v>15.326055999999999</v>
      </c>
      <c r="J177" s="8">
        <v>15.326055999999999</v>
      </c>
      <c r="K177" s="9">
        <v>15.326055999999999</v>
      </c>
      <c r="L177" s="8">
        <v>0</v>
      </c>
      <c r="M177" s="8">
        <v>0</v>
      </c>
      <c r="N177" s="8">
        <v>0</v>
      </c>
      <c r="O177" s="8">
        <v>0</v>
      </c>
      <c r="P177" s="9">
        <v>0</v>
      </c>
      <c r="Q177" s="8">
        <v>0</v>
      </c>
      <c r="R177" s="8">
        <v>0</v>
      </c>
      <c r="S177" s="8">
        <v>0</v>
      </c>
      <c r="T177" s="8">
        <v>0</v>
      </c>
      <c r="U177" s="8">
        <v>0</v>
      </c>
    </row>
    <row r="178" spans="1:21" ht="16.5">
      <c r="A178" s="7" t="s">
        <v>606</v>
      </c>
      <c r="B178" s="8">
        <v>-1.2</v>
      </c>
      <c r="C178" s="8">
        <v>-1.3599999999999999</v>
      </c>
      <c r="D178" s="8">
        <v>-1.22</v>
      </c>
      <c r="E178" s="8">
        <v>-2.6999999999999997</v>
      </c>
      <c r="F178" s="9">
        <v>-1.5999999999999996</v>
      </c>
      <c r="G178" s="8">
        <v>0</v>
      </c>
      <c r="H178" s="8">
        <v>0</v>
      </c>
      <c r="I178" s="8">
        <v>0</v>
      </c>
      <c r="J178" s="8">
        <v>0</v>
      </c>
      <c r="K178" s="9">
        <v>0</v>
      </c>
      <c r="L178" s="8">
        <v>0</v>
      </c>
      <c r="M178" s="8">
        <v>0</v>
      </c>
      <c r="N178" s="8">
        <v>0</v>
      </c>
      <c r="O178" s="8">
        <v>0</v>
      </c>
      <c r="P178" s="9">
        <v>0</v>
      </c>
      <c r="Q178" s="8">
        <v>-0.3</v>
      </c>
      <c r="R178" s="8">
        <v>0</v>
      </c>
      <c r="S178" s="8">
        <v>0</v>
      </c>
      <c r="T178" s="8">
        <v>0</v>
      </c>
      <c r="U178" s="8">
        <v>-8.5714285714285701E-2</v>
      </c>
    </row>
    <row r="179" spans="1:21" ht="16.5">
      <c r="A179" s="7" t="s">
        <v>607</v>
      </c>
      <c r="B179" s="8">
        <v>-0.30299999999999999</v>
      </c>
      <c r="C179" s="8">
        <v>-2.3338000000000001</v>
      </c>
      <c r="D179" s="8">
        <v>-1.7936000000000001</v>
      </c>
      <c r="E179" s="8">
        <v>-1.478</v>
      </c>
      <c r="F179" s="9">
        <v>-1.4211904761904761</v>
      </c>
      <c r="G179" s="8">
        <v>0.56399999999999995</v>
      </c>
      <c r="H179" s="8">
        <v>0.56399999999999995</v>
      </c>
      <c r="I179" s="8">
        <v>0.56399999999999995</v>
      </c>
      <c r="J179" s="8">
        <v>0.56399999999999995</v>
      </c>
      <c r="K179" s="9">
        <v>0.56399999999999995</v>
      </c>
      <c r="L179" s="8">
        <v>0</v>
      </c>
      <c r="M179" s="8">
        <v>0</v>
      </c>
      <c r="N179" s="8">
        <v>0</v>
      </c>
      <c r="O179" s="8">
        <v>0</v>
      </c>
      <c r="P179" s="9">
        <v>0</v>
      </c>
      <c r="Q179" s="8">
        <v>1.1102230246251565E-16</v>
      </c>
      <c r="R179" s="8">
        <v>1.1102230246251565E-16</v>
      </c>
      <c r="S179" s="8">
        <v>8.8817841970012528E-17</v>
      </c>
      <c r="T179" s="8">
        <v>0</v>
      </c>
      <c r="U179" s="8">
        <v>7.9301644616082612E-17</v>
      </c>
    </row>
    <row r="180" spans="1:21" ht="16.5">
      <c r="A180" s="7" t="s">
        <v>42</v>
      </c>
      <c r="B180" s="8">
        <v>-0.11551399999999998</v>
      </c>
      <c r="C180" s="8">
        <v>-0.11551399999999998</v>
      </c>
      <c r="D180" s="8">
        <v>-0.11551399999999998</v>
      </c>
      <c r="E180" s="8">
        <v>-0.11551399999999998</v>
      </c>
      <c r="F180" s="9">
        <v>-0.11551399999999999</v>
      </c>
      <c r="G180" s="8">
        <v>0.84503399999999984</v>
      </c>
      <c r="H180" s="8">
        <v>0.84503399999999984</v>
      </c>
      <c r="I180" s="8">
        <v>0.84503399999999984</v>
      </c>
      <c r="J180" s="8">
        <v>0.84503399999999984</v>
      </c>
      <c r="K180" s="9">
        <v>0.84503399999999984</v>
      </c>
      <c r="L180" s="8">
        <v>0</v>
      </c>
      <c r="M180" s="8">
        <v>0</v>
      </c>
      <c r="N180" s="8">
        <v>0</v>
      </c>
      <c r="O180" s="8">
        <v>0</v>
      </c>
      <c r="P180" s="9">
        <v>0</v>
      </c>
      <c r="Q180" s="8">
        <v>0</v>
      </c>
      <c r="R180" s="8">
        <v>0</v>
      </c>
      <c r="S180" s="8">
        <v>0</v>
      </c>
      <c r="T180" s="8">
        <v>0</v>
      </c>
      <c r="U180" s="8">
        <v>0</v>
      </c>
    </row>
    <row r="181" spans="1:21" ht="16.5">
      <c r="A181" s="7" t="s">
        <v>608</v>
      </c>
      <c r="B181" s="8">
        <v>-1.9970000000000003</v>
      </c>
      <c r="C181" s="8">
        <v>-1.9734000000000003</v>
      </c>
      <c r="D181" s="8">
        <v>-1.9970000000000003</v>
      </c>
      <c r="E181" s="8">
        <v>-1.9970000000000003</v>
      </c>
      <c r="F181" s="9">
        <v>-1.9913809523809525</v>
      </c>
      <c r="G181" s="8">
        <v>0</v>
      </c>
      <c r="H181" s="8">
        <v>0</v>
      </c>
      <c r="I181" s="8">
        <v>0</v>
      </c>
      <c r="J181" s="8">
        <v>0</v>
      </c>
      <c r="K181" s="9">
        <v>0</v>
      </c>
      <c r="L181" s="8">
        <v>0</v>
      </c>
      <c r="M181" s="8">
        <v>0</v>
      </c>
      <c r="N181" s="8">
        <v>0</v>
      </c>
      <c r="O181" s="8">
        <v>0</v>
      </c>
      <c r="P181" s="9">
        <v>0</v>
      </c>
      <c r="Q181" s="8">
        <v>0</v>
      </c>
      <c r="R181" s="8">
        <v>0</v>
      </c>
      <c r="S181" s="8">
        <v>0</v>
      </c>
      <c r="T181" s="8">
        <v>0</v>
      </c>
      <c r="U181" s="8">
        <v>0</v>
      </c>
    </row>
    <row r="182" spans="1:21" ht="33">
      <c r="A182" s="7" t="s">
        <v>609</v>
      </c>
      <c r="B182" s="8">
        <v>-2.3041300000000002</v>
      </c>
      <c r="C182" s="8">
        <v>-2.2030380000000003</v>
      </c>
      <c r="D182" s="8">
        <v>-2.2140960000000001</v>
      </c>
      <c r="E182" s="8">
        <v>-2.1623460000000003</v>
      </c>
      <c r="F182" s="9">
        <v>-2.224865714285714</v>
      </c>
      <c r="G182" s="8">
        <v>0</v>
      </c>
      <c r="H182" s="8">
        <v>0</v>
      </c>
      <c r="I182" s="8">
        <v>0</v>
      </c>
      <c r="J182" s="8">
        <v>0</v>
      </c>
      <c r="K182" s="9">
        <v>0</v>
      </c>
      <c r="L182" s="8">
        <v>0</v>
      </c>
      <c r="M182" s="8">
        <v>0</v>
      </c>
      <c r="N182" s="8">
        <v>0</v>
      </c>
      <c r="O182" s="8">
        <v>0</v>
      </c>
      <c r="P182" s="9">
        <v>0</v>
      </c>
      <c r="Q182" s="8">
        <v>0</v>
      </c>
      <c r="R182" s="8">
        <v>0</v>
      </c>
      <c r="S182" s="8">
        <v>0</v>
      </c>
      <c r="T182" s="8">
        <v>0</v>
      </c>
      <c r="U182" s="8">
        <v>0</v>
      </c>
    </row>
    <row r="183" spans="1:21" ht="16.5">
      <c r="A183" s="7" t="s">
        <v>610</v>
      </c>
      <c r="B183" s="8">
        <v>-1.6158000000000001</v>
      </c>
      <c r="C183" s="8">
        <v>-2.1972000000000005</v>
      </c>
      <c r="D183" s="8">
        <v>-2.9256000000000002</v>
      </c>
      <c r="E183" s="8">
        <v>-2.8780000000000001</v>
      </c>
      <c r="F183" s="9">
        <v>-2.3666095238095242</v>
      </c>
      <c r="G183" s="8">
        <v>8.475200000000001</v>
      </c>
      <c r="H183" s="8">
        <v>8.5976000000000035</v>
      </c>
      <c r="I183" s="8">
        <v>11.067399999999999</v>
      </c>
      <c r="J183" s="8">
        <v>11.15</v>
      </c>
      <c r="K183" s="9">
        <v>9.7583904761904776</v>
      </c>
      <c r="L183" s="8">
        <v>0</v>
      </c>
      <c r="M183" s="8">
        <v>0</v>
      </c>
      <c r="N183" s="8">
        <v>0</v>
      </c>
      <c r="O183" s="8">
        <v>0</v>
      </c>
      <c r="P183" s="9">
        <v>0</v>
      </c>
      <c r="Q183" s="8">
        <v>-4.3800000000000008</v>
      </c>
      <c r="R183" s="8">
        <v>-4.38</v>
      </c>
      <c r="S183" s="8">
        <v>-4.3800000000000008</v>
      </c>
      <c r="T183" s="8">
        <v>-4.3800000000000008</v>
      </c>
      <c r="U183" s="8">
        <v>-4.3800000000000008</v>
      </c>
    </row>
    <row r="184" spans="1:21" ht="16.5">
      <c r="A184" s="7" t="s">
        <v>13</v>
      </c>
      <c r="B184" s="8">
        <v>-70.575078946915255</v>
      </c>
      <c r="C184" s="8">
        <v>-75.240830699212097</v>
      </c>
      <c r="D184" s="8">
        <v>-83.301147457817038</v>
      </c>
      <c r="E184" s="8">
        <v>-88.7992288560649</v>
      </c>
      <c r="F184" s="9">
        <v>-79.055071845093408</v>
      </c>
      <c r="G184" s="8">
        <v>0.69525424003048353</v>
      </c>
      <c r="H184" s="8">
        <v>1.5240671288918199</v>
      </c>
      <c r="I184" s="8">
        <v>1.6103237636276817</v>
      </c>
      <c r="J184" s="8">
        <v>1.7575779488977179</v>
      </c>
      <c r="K184" s="9">
        <v>1.363398554631857</v>
      </c>
      <c r="L184" s="8">
        <v>7.1802500000000007E-4</v>
      </c>
      <c r="M184" s="8">
        <v>7.1802500000000007E-4</v>
      </c>
      <c r="N184" s="8">
        <v>7.1802500000000007E-4</v>
      </c>
      <c r="O184" s="8">
        <v>7.1802500000000007E-4</v>
      </c>
      <c r="P184" s="9">
        <v>7.1802500000000007E-4</v>
      </c>
      <c r="Q184" s="8">
        <v>0.2569382768710346</v>
      </c>
      <c r="R184" s="8">
        <v>0.40192996479603516</v>
      </c>
      <c r="S184" s="8">
        <v>0.59668204846600548</v>
      </c>
      <c r="T184" s="8">
        <v>0.59607616127969165</v>
      </c>
      <c r="U184" s="8">
        <v>0.4530985968540413</v>
      </c>
    </row>
    <row r="185" spans="1:21" ht="16.5">
      <c r="A185" s="7" t="s">
        <v>611</v>
      </c>
      <c r="B185" s="8">
        <v>-0.78807700000000003</v>
      </c>
      <c r="C185" s="8">
        <v>-0.86651600000000006</v>
      </c>
      <c r="D185" s="8">
        <v>-0.86651600000000006</v>
      </c>
      <c r="E185" s="8">
        <v>-0.86651600000000006</v>
      </c>
      <c r="F185" s="9">
        <v>-0.84410485714285721</v>
      </c>
      <c r="G185" s="8">
        <v>0</v>
      </c>
      <c r="H185" s="8">
        <v>0</v>
      </c>
      <c r="I185" s="8">
        <v>0</v>
      </c>
      <c r="J185" s="8">
        <v>0</v>
      </c>
      <c r="K185" s="9">
        <v>0</v>
      </c>
      <c r="L185" s="8">
        <v>0</v>
      </c>
      <c r="M185" s="8">
        <v>0</v>
      </c>
      <c r="N185" s="8">
        <v>0</v>
      </c>
      <c r="O185" s="8">
        <v>0</v>
      </c>
      <c r="P185" s="9">
        <v>0</v>
      </c>
      <c r="Q185" s="8">
        <v>0</v>
      </c>
      <c r="R185" s="8">
        <v>0</v>
      </c>
      <c r="S185" s="8">
        <v>0</v>
      </c>
      <c r="T185" s="8">
        <v>0</v>
      </c>
      <c r="U185" s="8">
        <v>0</v>
      </c>
    </row>
    <row r="186" spans="1:21" ht="16.5">
      <c r="A186" s="7" t="s">
        <v>612</v>
      </c>
      <c r="B186" s="8">
        <v>-3.4E-5</v>
      </c>
      <c r="C186" s="8">
        <v>-3.4E-5</v>
      </c>
      <c r="D186" s="8">
        <v>-3.4E-5</v>
      </c>
      <c r="E186" s="8">
        <v>-3.4E-5</v>
      </c>
      <c r="F186" s="9">
        <v>-3.4E-5</v>
      </c>
      <c r="G186" s="8">
        <v>0</v>
      </c>
      <c r="H186" s="8">
        <v>0</v>
      </c>
      <c r="I186" s="8">
        <v>0</v>
      </c>
      <c r="J186" s="8">
        <v>0</v>
      </c>
      <c r="K186" s="9">
        <v>0</v>
      </c>
      <c r="L186" s="8">
        <v>0</v>
      </c>
      <c r="M186" s="8">
        <v>0</v>
      </c>
      <c r="N186" s="8">
        <v>0</v>
      </c>
      <c r="O186" s="8">
        <v>0</v>
      </c>
      <c r="P186" s="9">
        <v>0</v>
      </c>
      <c r="Q186" s="8">
        <v>0</v>
      </c>
      <c r="R186" s="8">
        <v>0</v>
      </c>
      <c r="S186" s="8">
        <v>0</v>
      </c>
      <c r="T186" s="8">
        <v>0</v>
      </c>
      <c r="U186" s="8">
        <v>0</v>
      </c>
    </row>
    <row r="187" spans="1:21" ht="16.5">
      <c r="A187" s="7" t="s">
        <v>613</v>
      </c>
      <c r="B187" s="8">
        <v>16</v>
      </c>
      <c r="C187" s="8">
        <v>23.2</v>
      </c>
      <c r="D187" s="8">
        <v>35.200000000000003</v>
      </c>
      <c r="E187" s="8">
        <v>40</v>
      </c>
      <c r="F187" s="9">
        <v>28</v>
      </c>
      <c r="G187" s="8">
        <v>13</v>
      </c>
      <c r="H187" s="8">
        <v>13</v>
      </c>
      <c r="I187" s="8">
        <v>13</v>
      </c>
      <c r="J187" s="8">
        <v>13</v>
      </c>
      <c r="K187" s="9">
        <v>13</v>
      </c>
      <c r="L187" s="8">
        <v>0</v>
      </c>
      <c r="M187" s="8">
        <v>0</v>
      </c>
      <c r="N187" s="8">
        <v>0</v>
      </c>
      <c r="O187" s="8">
        <v>0</v>
      </c>
      <c r="P187" s="9">
        <v>0</v>
      </c>
      <c r="Q187" s="8">
        <v>0</v>
      </c>
      <c r="R187" s="8">
        <v>0</v>
      </c>
      <c r="S187" s="8">
        <v>0</v>
      </c>
      <c r="T187" s="8">
        <v>0</v>
      </c>
      <c r="U187" s="8">
        <v>0</v>
      </c>
    </row>
    <row r="188" spans="1:21" ht="16.5">
      <c r="A188" s="7" t="s">
        <v>614</v>
      </c>
      <c r="B188" s="8">
        <v>-36.797064595088763</v>
      </c>
      <c r="C188" s="8">
        <v>-32.335535333126096</v>
      </c>
      <c r="D188" s="8">
        <v>-27.202741536803408</v>
      </c>
      <c r="E188" s="8">
        <v>-27.153518515785095</v>
      </c>
      <c r="F188" s="9">
        <v>-31.154350690433596</v>
      </c>
      <c r="G188" s="8">
        <v>0.85372924191388011</v>
      </c>
      <c r="H188" s="8">
        <v>1.5559878488906462</v>
      </c>
      <c r="I188" s="8">
        <v>0.70612969769605194</v>
      </c>
      <c r="J188" s="8">
        <v>-0.43037305147996935</v>
      </c>
      <c r="K188" s="9">
        <v>0.68005228223890113</v>
      </c>
      <c r="L188" s="8">
        <v>4.5895242472398543</v>
      </c>
      <c r="M188" s="8">
        <v>3.2179833629577708</v>
      </c>
      <c r="N188" s="8">
        <v>2.8276402832738419</v>
      </c>
      <c r="O188" s="8">
        <v>2.7946418071067058</v>
      </c>
      <c r="P188" s="9">
        <v>3.3574474251445432</v>
      </c>
      <c r="Q188" s="8">
        <v>13.865039368417024</v>
      </c>
      <c r="R188" s="8">
        <v>19.414956181963216</v>
      </c>
      <c r="S188" s="8">
        <v>37.952875301514929</v>
      </c>
      <c r="T188" s="8">
        <v>42.626424232263879</v>
      </c>
      <c r="U188" s="8">
        <v>27.769595942343443</v>
      </c>
    </row>
    <row r="189" spans="1:21" ht="33">
      <c r="A189" s="7" t="s">
        <v>615</v>
      </c>
      <c r="B189" s="8">
        <v>-10.854333333333333</v>
      </c>
      <c r="C189" s="8">
        <v>-11.633457333333336</v>
      </c>
      <c r="D189" s="8">
        <v>-9.0741890666666709</v>
      </c>
      <c r="E189" s="8">
        <v>-8.4343719999999998</v>
      </c>
      <c r="F189" s="9">
        <v>-10.039813904761905</v>
      </c>
      <c r="G189" s="8">
        <v>0</v>
      </c>
      <c r="H189" s="8">
        <v>0</v>
      </c>
      <c r="I189" s="8">
        <v>0</v>
      </c>
      <c r="J189" s="8">
        <v>0</v>
      </c>
      <c r="K189" s="9">
        <v>0</v>
      </c>
      <c r="L189" s="8">
        <v>0</v>
      </c>
      <c r="M189" s="8">
        <v>0</v>
      </c>
      <c r="N189" s="8">
        <v>0</v>
      </c>
      <c r="O189" s="8">
        <v>0</v>
      </c>
      <c r="P189" s="9">
        <v>0</v>
      </c>
      <c r="Q189" s="8">
        <v>0</v>
      </c>
      <c r="R189" s="8">
        <v>0</v>
      </c>
      <c r="S189" s="8">
        <v>0</v>
      </c>
      <c r="T189" s="8">
        <v>0</v>
      </c>
      <c r="U189" s="8">
        <v>0</v>
      </c>
    </row>
    <row r="190" spans="1:21" ht="33">
      <c r="A190" s="7" t="s">
        <v>616</v>
      </c>
      <c r="B190" s="8">
        <v>-21.61608913379564</v>
      </c>
      <c r="C190" s="8">
        <v>-22.255417695574977</v>
      </c>
      <c r="D190" s="8">
        <v>-21.761413710228599</v>
      </c>
      <c r="E190" s="8">
        <v>-20.680552106731962</v>
      </c>
      <c r="F190" s="9">
        <v>-21.580164398354835</v>
      </c>
      <c r="G190" s="8">
        <v>0.91048608968160583</v>
      </c>
      <c r="H190" s="8">
        <v>1.0338509279218051</v>
      </c>
      <c r="I190" s="8">
        <v>1.0261599416993479</v>
      </c>
      <c r="J190" s="8">
        <v>1.2564726773096209</v>
      </c>
      <c r="K190" s="9">
        <v>1.0497778225115955</v>
      </c>
      <c r="L190" s="8">
        <v>13.48421659192447</v>
      </c>
      <c r="M190" s="8">
        <v>12.755190756528552</v>
      </c>
      <c r="N190" s="8">
        <v>12.203505199347353</v>
      </c>
      <c r="O190" s="8">
        <v>11.790228129442538</v>
      </c>
      <c r="P190" s="9">
        <v>12.558285169310729</v>
      </c>
      <c r="Q190" s="8">
        <v>7.3868339114183232</v>
      </c>
      <c r="R190" s="8">
        <v>5.9677684880618909</v>
      </c>
      <c r="S190" s="8">
        <v>5.0384317873943356</v>
      </c>
      <c r="T190" s="8">
        <v>4.584326356521391</v>
      </c>
      <c r="U190" s="8">
        <v>5.8225541251618109</v>
      </c>
    </row>
    <row r="191" spans="1:21" ht="33">
      <c r="A191" s="7" t="s">
        <v>617</v>
      </c>
      <c r="B191" s="8">
        <v>0</v>
      </c>
      <c r="C191" s="8">
        <v>0</v>
      </c>
      <c r="D191" s="8">
        <v>0</v>
      </c>
      <c r="E191" s="8">
        <v>0</v>
      </c>
      <c r="F191" s="9">
        <v>0</v>
      </c>
      <c r="G191" s="8">
        <v>76.66</v>
      </c>
      <c r="H191" s="8">
        <v>76.66</v>
      </c>
      <c r="I191" s="8">
        <v>76.66</v>
      </c>
      <c r="J191" s="8">
        <v>76.66</v>
      </c>
      <c r="K191" s="9">
        <v>76.66</v>
      </c>
      <c r="L191" s="8">
        <v>0</v>
      </c>
      <c r="M191" s="8">
        <v>0</v>
      </c>
      <c r="N191" s="8">
        <v>0</v>
      </c>
      <c r="O191" s="8">
        <v>0</v>
      </c>
      <c r="P191" s="9">
        <v>0</v>
      </c>
      <c r="Q191" s="8">
        <v>0</v>
      </c>
      <c r="R191" s="8">
        <v>0</v>
      </c>
      <c r="S191" s="8">
        <v>0</v>
      </c>
      <c r="T191" s="8">
        <v>0</v>
      </c>
      <c r="U191" s="8">
        <v>0</v>
      </c>
    </row>
    <row r="192" spans="1:21" ht="33">
      <c r="A192" s="7" t="s">
        <v>15</v>
      </c>
      <c r="B192" s="8">
        <v>-792.58879508195218</v>
      </c>
      <c r="C192" s="8">
        <v>-775.43330720729989</v>
      </c>
      <c r="D192" s="8">
        <v>-776.05286373987803</v>
      </c>
      <c r="E192" s="8">
        <v>-780.07908494988123</v>
      </c>
      <c r="F192" s="9">
        <v>-781.58852618938124</v>
      </c>
      <c r="G192" s="8">
        <v>122.56323704097244</v>
      </c>
      <c r="H192" s="8">
        <v>124.62843339365104</v>
      </c>
      <c r="I192" s="8">
        <v>126.14010209429691</v>
      </c>
      <c r="J192" s="8">
        <v>126.90679405390472</v>
      </c>
      <c r="K192" s="9">
        <v>124.94076523595706</v>
      </c>
      <c r="L192" s="8">
        <v>44.697363632011538</v>
      </c>
      <c r="M192" s="8">
        <v>44.309675595094255</v>
      </c>
      <c r="N192" s="8">
        <v>44.133868666138291</v>
      </c>
      <c r="O192" s="8">
        <v>45.165770456674991</v>
      </c>
      <c r="P192" s="9">
        <v>44.57666958747977</v>
      </c>
      <c r="Q192" s="8">
        <v>-212.13770110203177</v>
      </c>
      <c r="R192" s="8">
        <v>-201.54133825515666</v>
      </c>
      <c r="S192" s="8">
        <v>-202.58151437034024</v>
      </c>
      <c r="T192" s="8">
        <v>-206.14025210290441</v>
      </c>
      <c r="U192" s="8">
        <v>-205.91151096448556</v>
      </c>
    </row>
    <row r="193" spans="1:21" ht="16.5">
      <c r="A193" s="7" t="s">
        <v>618</v>
      </c>
      <c r="B193" s="8">
        <v>-16.777407999999998</v>
      </c>
      <c r="C193" s="8">
        <v>-15.382339000000002</v>
      </c>
      <c r="D193" s="8">
        <v>-19.592572000000001</v>
      </c>
      <c r="E193" s="8">
        <v>-15.162544000000002</v>
      </c>
      <c r="F193" s="9">
        <v>-16.731034428571427</v>
      </c>
      <c r="G193" s="8">
        <v>4.0979999999999999</v>
      </c>
      <c r="H193" s="8">
        <v>4.0979999999999999</v>
      </c>
      <c r="I193" s="8">
        <v>4.0979999999999999</v>
      </c>
      <c r="J193" s="8">
        <v>3.2572000000000001</v>
      </c>
      <c r="K193" s="9">
        <v>3.8978095238095238</v>
      </c>
      <c r="L193" s="8">
        <v>0</v>
      </c>
      <c r="M193" s="8">
        <v>0</v>
      </c>
      <c r="N193" s="8">
        <v>0</v>
      </c>
      <c r="O193" s="8">
        <v>0</v>
      </c>
      <c r="P193" s="9">
        <v>0</v>
      </c>
      <c r="Q193" s="8">
        <v>-0.22900000000000009</v>
      </c>
      <c r="R193" s="8">
        <v>-0.22900000000000009</v>
      </c>
      <c r="S193" s="8">
        <v>-0.22900000000000009</v>
      </c>
      <c r="T193" s="8">
        <v>-0.2298</v>
      </c>
      <c r="U193" s="8">
        <v>-0.22919047619047625</v>
      </c>
    </row>
    <row r="194" spans="1:21" ht="16.5">
      <c r="A194" s="7" t="s">
        <v>619</v>
      </c>
      <c r="B194" s="8">
        <v>-10.654999999999999</v>
      </c>
      <c r="C194" s="8">
        <v>-19.274000000000001</v>
      </c>
      <c r="D194" s="8">
        <v>-18.9682</v>
      </c>
      <c r="E194" s="8">
        <v>-12.576400000000001</v>
      </c>
      <c r="F194" s="9">
        <v>-15.143952380952381</v>
      </c>
      <c r="G194" s="8">
        <v>2.9596000000000005</v>
      </c>
      <c r="H194" s="8">
        <v>7.6383999999999999</v>
      </c>
      <c r="I194" s="8">
        <v>6.4177999999999997</v>
      </c>
      <c r="J194" s="8">
        <v>3.5631999999999997</v>
      </c>
      <c r="K194" s="9">
        <v>5.0406952380952381</v>
      </c>
      <c r="L194" s="8">
        <v>0</v>
      </c>
      <c r="M194" s="8">
        <v>0</v>
      </c>
      <c r="N194" s="8">
        <v>0</v>
      </c>
      <c r="O194" s="8">
        <v>0</v>
      </c>
      <c r="P194" s="9">
        <v>0</v>
      </c>
      <c r="Q194" s="8">
        <v>5.3290705182007512E-16</v>
      </c>
      <c r="R194" s="8">
        <v>-3.5527136788005011E-16</v>
      </c>
      <c r="S194" s="8">
        <v>-7.9936057773011273E-16</v>
      </c>
      <c r="T194" s="8">
        <v>7.1054273576010023E-16</v>
      </c>
      <c r="U194" s="8">
        <v>4.6523631508101781E-17</v>
      </c>
    </row>
    <row r="195" spans="1:21" ht="16.5">
      <c r="A195" s="7" t="s">
        <v>620</v>
      </c>
      <c r="B195" s="8">
        <v>-7.020999999999999</v>
      </c>
      <c r="C195" s="8">
        <v>-7.020999999999999</v>
      </c>
      <c r="D195" s="8">
        <v>-6.9370000000000003</v>
      </c>
      <c r="E195" s="8">
        <v>-6.9370000000000003</v>
      </c>
      <c r="F195" s="9">
        <v>-6.9809999999999999</v>
      </c>
      <c r="G195" s="8">
        <v>0</v>
      </c>
      <c r="H195" s="8">
        <v>0</v>
      </c>
      <c r="I195" s="8">
        <v>0</v>
      </c>
      <c r="J195" s="8">
        <v>0</v>
      </c>
      <c r="K195" s="9">
        <v>0</v>
      </c>
      <c r="L195" s="8">
        <v>0</v>
      </c>
      <c r="M195" s="8">
        <v>0</v>
      </c>
      <c r="N195" s="8">
        <v>0</v>
      </c>
      <c r="O195" s="8">
        <v>0</v>
      </c>
      <c r="P195" s="9">
        <v>0</v>
      </c>
      <c r="Q195" s="8">
        <v>0</v>
      </c>
      <c r="R195" s="8">
        <v>0</v>
      </c>
      <c r="S195" s="8">
        <v>0</v>
      </c>
      <c r="T195" s="8">
        <v>0</v>
      </c>
      <c r="U195" s="8">
        <v>0</v>
      </c>
    </row>
    <row r="196" spans="1:21" ht="16.5">
      <c r="A196" s="7" t="s">
        <v>621</v>
      </c>
      <c r="B196" s="8">
        <v>-89.977000000000004</v>
      </c>
      <c r="C196" s="8">
        <v>-89.977000000000004</v>
      </c>
      <c r="D196" s="8">
        <v>-89.977000000000004</v>
      </c>
      <c r="E196" s="8">
        <v>-89.977000000000004</v>
      </c>
      <c r="F196" s="9">
        <v>-89.977000000000004</v>
      </c>
      <c r="G196" s="8">
        <v>59.738</v>
      </c>
      <c r="H196" s="8">
        <v>59.738</v>
      </c>
      <c r="I196" s="8">
        <v>59.738</v>
      </c>
      <c r="J196" s="8">
        <v>59.738</v>
      </c>
      <c r="K196" s="9">
        <v>59.738</v>
      </c>
      <c r="L196" s="8">
        <v>0</v>
      </c>
      <c r="M196" s="8">
        <v>0</v>
      </c>
      <c r="N196" s="8">
        <v>0</v>
      </c>
      <c r="O196" s="8">
        <v>0</v>
      </c>
      <c r="P196" s="9">
        <v>0</v>
      </c>
      <c r="Q196" s="8">
        <v>0</v>
      </c>
      <c r="R196" s="8">
        <v>0</v>
      </c>
      <c r="S196" s="8">
        <v>0</v>
      </c>
      <c r="T196" s="8">
        <v>0</v>
      </c>
      <c r="U196" s="8">
        <v>0</v>
      </c>
    </row>
    <row r="197" spans="1:21" ht="16.5">
      <c r="A197" s="7" t="s">
        <v>43</v>
      </c>
      <c r="B197" s="8">
        <v>-54.657789999999999</v>
      </c>
      <c r="C197" s="8">
        <v>-54.657789999999999</v>
      </c>
      <c r="D197" s="8">
        <v>-54.657789999999999</v>
      </c>
      <c r="E197" s="8">
        <v>-54.657789999999999</v>
      </c>
      <c r="F197" s="9">
        <v>-54.657789999999999</v>
      </c>
      <c r="G197" s="8">
        <v>16.192589999999999</v>
      </c>
      <c r="H197" s="8">
        <v>16.192589999999999</v>
      </c>
      <c r="I197" s="8">
        <v>16.192589999999999</v>
      </c>
      <c r="J197" s="8">
        <v>16.192589999999999</v>
      </c>
      <c r="K197" s="9">
        <v>16.192589999999999</v>
      </c>
      <c r="L197" s="8">
        <v>0</v>
      </c>
      <c r="M197" s="8">
        <v>0</v>
      </c>
      <c r="N197" s="8">
        <v>0</v>
      </c>
      <c r="O197" s="8">
        <v>0</v>
      </c>
      <c r="P197" s="9">
        <v>0</v>
      </c>
      <c r="Q197" s="8">
        <v>-0.706039999999998</v>
      </c>
      <c r="R197" s="8">
        <v>-0.706039999999998</v>
      </c>
      <c r="S197" s="8">
        <v>-0.706039999999998</v>
      </c>
      <c r="T197" s="8">
        <v>-0.706039999999998</v>
      </c>
      <c r="U197" s="8">
        <v>-0.706039999999998</v>
      </c>
    </row>
    <row r="198" spans="1:21" ht="16.5">
      <c r="A198" s="7" t="s">
        <v>622</v>
      </c>
      <c r="B198" s="8">
        <v>-11.743</v>
      </c>
      <c r="C198" s="8">
        <v>-11.743</v>
      </c>
      <c r="D198" s="8">
        <v>-11.743</v>
      </c>
      <c r="E198" s="8">
        <v>-11.743</v>
      </c>
      <c r="F198" s="9">
        <v>-11.743</v>
      </c>
      <c r="G198" s="8">
        <v>9.8559999999999999</v>
      </c>
      <c r="H198" s="8">
        <v>9.8559999999999999</v>
      </c>
      <c r="I198" s="8">
        <v>9.8559999999999999</v>
      </c>
      <c r="J198" s="8">
        <v>9.8559999999999999</v>
      </c>
      <c r="K198" s="9">
        <v>9.8559999999999999</v>
      </c>
      <c r="L198" s="8">
        <v>0</v>
      </c>
      <c r="M198" s="8">
        <v>0</v>
      </c>
      <c r="N198" s="8">
        <v>0</v>
      </c>
      <c r="O198" s="8">
        <v>0</v>
      </c>
      <c r="P198" s="9">
        <v>0</v>
      </c>
      <c r="Q198" s="8">
        <v>0</v>
      </c>
      <c r="R198" s="8">
        <v>0</v>
      </c>
      <c r="S198" s="8">
        <v>0</v>
      </c>
      <c r="T198" s="8">
        <v>0</v>
      </c>
      <c r="U198" s="8">
        <v>0</v>
      </c>
    </row>
    <row r="199" spans="1:21" ht="16.5">
      <c r="A199" s="7" t="s">
        <v>623</v>
      </c>
      <c r="B199" s="8">
        <v>-70.766000000000005</v>
      </c>
      <c r="C199" s="8">
        <v>-70.766000000000005</v>
      </c>
      <c r="D199" s="8">
        <v>-70.766000000000005</v>
      </c>
      <c r="E199" s="8">
        <v>-70.766000000000005</v>
      </c>
      <c r="F199" s="9">
        <v>-70.766000000000005</v>
      </c>
      <c r="G199" s="8">
        <v>100.57108000000001</v>
      </c>
      <c r="H199" s="8">
        <v>106.98122000000001</v>
      </c>
      <c r="I199" s="8">
        <v>114.39841999999999</v>
      </c>
      <c r="J199" s="8">
        <v>117.8875</v>
      </c>
      <c r="K199" s="9">
        <v>109.51248476190477</v>
      </c>
      <c r="L199" s="8">
        <v>0</v>
      </c>
      <c r="M199" s="8">
        <v>0</v>
      </c>
      <c r="N199" s="8">
        <v>0</v>
      </c>
      <c r="O199" s="8">
        <v>0</v>
      </c>
      <c r="P199" s="9">
        <v>0</v>
      </c>
      <c r="Q199" s="8">
        <v>5.6843418860808018E-15</v>
      </c>
      <c r="R199" s="8">
        <v>5.6843418860808018E-15</v>
      </c>
      <c r="S199" s="8">
        <v>2.8421709430404009E-15</v>
      </c>
      <c r="T199" s="8">
        <v>0</v>
      </c>
      <c r="U199" s="8">
        <v>3.6542197839090871E-15</v>
      </c>
    </row>
    <row r="200" spans="1:21" ht="16.5">
      <c r="A200" s="7" t="s">
        <v>44</v>
      </c>
      <c r="B200" s="8">
        <v>-26.935000000000002</v>
      </c>
      <c r="C200" s="8">
        <v>-15.343</v>
      </c>
      <c r="D200" s="8">
        <v>-11.478999999999999</v>
      </c>
      <c r="E200" s="8">
        <v>-11.478999999999999</v>
      </c>
      <c r="F200" s="9">
        <v>-16.815000000000001</v>
      </c>
      <c r="G200" s="8">
        <v>27.75</v>
      </c>
      <c r="H200" s="8">
        <v>27.75</v>
      </c>
      <c r="I200" s="8">
        <v>27.75</v>
      </c>
      <c r="J200" s="8">
        <v>27.75</v>
      </c>
      <c r="K200" s="9">
        <v>27.75</v>
      </c>
      <c r="L200" s="8">
        <v>0</v>
      </c>
      <c r="M200" s="8">
        <v>0</v>
      </c>
      <c r="N200" s="8">
        <v>0</v>
      </c>
      <c r="O200" s="8">
        <v>0</v>
      </c>
      <c r="P200" s="9">
        <v>0</v>
      </c>
      <c r="Q200" s="8">
        <v>0</v>
      </c>
      <c r="R200" s="8">
        <v>0</v>
      </c>
      <c r="S200" s="8">
        <v>0</v>
      </c>
      <c r="T200" s="8">
        <v>0</v>
      </c>
      <c r="U200" s="8">
        <v>0</v>
      </c>
    </row>
    <row r="202" spans="1:21" s="13" customFormat="1" ht="16.5">
      <c r="A202" s="11" t="s">
        <v>24</v>
      </c>
      <c r="B202" s="12">
        <v>-6200.4490558289981</v>
      </c>
      <c r="C202" s="12">
        <v>-6470.6924661517487</v>
      </c>
      <c r="D202" s="12">
        <v>-6403.1051799999577</v>
      </c>
      <c r="E202" s="12">
        <v>-6422.2088247111278</v>
      </c>
      <c r="F202" s="12">
        <v>-6365.8441280613406</v>
      </c>
      <c r="G202" s="12">
        <v>4988.8205359549429</v>
      </c>
      <c r="H202" s="12">
        <v>4180.1766216214646</v>
      </c>
      <c r="I202" s="12">
        <v>4131.8724389976178</v>
      </c>
      <c r="J202" s="12">
        <v>4005.5571852863995</v>
      </c>
      <c r="K202" s="12">
        <v>4358.1406878693842</v>
      </c>
      <c r="L202" s="12">
        <v>766.20581192026998</v>
      </c>
      <c r="M202" s="12">
        <v>957.70210750933313</v>
      </c>
      <c r="N202" s="12">
        <v>1075.3950088421027</v>
      </c>
      <c r="O202" s="12">
        <v>916.85674360887117</v>
      </c>
      <c r="P202" s="12">
        <v>929.0399179701443</v>
      </c>
      <c r="Q202" s="12">
        <v>-449.4694167652047</v>
      </c>
      <c r="R202" s="12">
        <v>-505.2158020410775</v>
      </c>
      <c r="S202" s="12">
        <v>-629.39917687226375</v>
      </c>
      <c r="T202" s="12">
        <v>-671.2492779111011</v>
      </c>
      <c r="U202" s="12">
        <v>-558.38751355778277</v>
      </c>
    </row>
    <row r="203" spans="1:21" s="13" customFormat="1" ht="16.5">
      <c r="A203" s="7" t="s">
        <v>624</v>
      </c>
      <c r="B203" s="12">
        <v>-2267.0531613278727</v>
      </c>
      <c r="C203" s="12">
        <v>-2329.6009220576329</v>
      </c>
      <c r="D203" s="12">
        <v>-2346.7614627116577</v>
      </c>
      <c r="E203" s="12">
        <v>-2232.2347675231895</v>
      </c>
      <c r="F203" s="12">
        <v>-2292.6335585442685</v>
      </c>
      <c r="G203" s="12">
        <v>257.52875837494503</v>
      </c>
      <c r="H203" s="12">
        <v>275.0125738814645</v>
      </c>
      <c r="I203" s="12">
        <v>234.44636291562119</v>
      </c>
      <c r="J203" s="12">
        <v>221.45309064040123</v>
      </c>
      <c r="K203" s="12">
        <v>247.60631844938592</v>
      </c>
      <c r="L203" s="12">
        <v>318.51600792027</v>
      </c>
      <c r="M203" s="12">
        <v>308.39887150933311</v>
      </c>
      <c r="N203" s="12">
        <v>302.29612884210252</v>
      </c>
      <c r="O203" s="12">
        <v>298.03386360887123</v>
      </c>
      <c r="P203" s="12">
        <v>306.81121797014418</v>
      </c>
      <c r="Q203" s="12">
        <v>-216.46229404845144</v>
      </c>
      <c r="R203" s="12">
        <v>-246.49226617873802</v>
      </c>
      <c r="S203" s="12">
        <v>-256.74762827226363</v>
      </c>
      <c r="T203" s="12">
        <v>-262.35934091110096</v>
      </c>
      <c r="U203" s="12">
        <v>-244.13190195720102</v>
      </c>
    </row>
    <row r="204" spans="1:21" s="13" customFormat="1" ht="16.5">
      <c r="A204" s="7" t="s">
        <v>625</v>
      </c>
      <c r="B204" s="12">
        <v>-3933.3958945011268</v>
      </c>
      <c r="C204" s="12">
        <v>-4141.0915440941199</v>
      </c>
      <c r="D204" s="12">
        <v>-4056.3437172883032</v>
      </c>
      <c r="E204" s="12">
        <v>-4189.9740571879411</v>
      </c>
      <c r="F204" s="12">
        <v>-4073.2105695170749</v>
      </c>
      <c r="G204" s="12">
        <v>4731.2917775799997</v>
      </c>
      <c r="H204" s="12">
        <v>3905.1640477399997</v>
      </c>
      <c r="I204" s="12">
        <v>3897.426076081998</v>
      </c>
      <c r="J204" s="12">
        <v>3784.1040946460002</v>
      </c>
      <c r="K204" s="12">
        <v>4110.5343694200001</v>
      </c>
      <c r="L204" s="12">
        <v>447.68980399999992</v>
      </c>
      <c r="M204" s="12">
        <v>649.30323600000008</v>
      </c>
      <c r="N204" s="12">
        <v>773.09888000000001</v>
      </c>
      <c r="O204" s="12">
        <v>618.82288000000005</v>
      </c>
      <c r="P204" s="12">
        <v>622.2287</v>
      </c>
      <c r="Q204" s="12">
        <v>-233.00712271675334</v>
      </c>
      <c r="R204" s="12">
        <v>-258.72353586233936</v>
      </c>
      <c r="S204" s="12">
        <v>-372.65154859999996</v>
      </c>
      <c r="T204" s="12">
        <v>-408.88993700000015</v>
      </c>
      <c r="U204" s="12">
        <v>-314.25561160058174</v>
      </c>
    </row>
  </sheetData>
  <mergeCells count="26">
    <mergeCell ref="A1:U2"/>
    <mergeCell ref="A3:A5"/>
    <mergeCell ref="B3:F3"/>
    <mergeCell ref="G3:K3"/>
    <mergeCell ref="L3:P3"/>
    <mergeCell ref="Q3:U3"/>
    <mergeCell ref="B4:B5"/>
    <mergeCell ref="C4:C5"/>
    <mergeCell ref="D4:D5"/>
    <mergeCell ref="E4:E5"/>
    <mergeCell ref="F4:F5"/>
    <mergeCell ref="G4:G5"/>
    <mergeCell ref="H4:H5"/>
    <mergeCell ref="I4:I5"/>
    <mergeCell ref="J4:J5"/>
    <mergeCell ref="K4:K5"/>
    <mergeCell ref="L4:L5"/>
    <mergeCell ref="R4:R5"/>
    <mergeCell ref="S4:S5"/>
    <mergeCell ref="T4:T5"/>
    <mergeCell ref="U4:U5"/>
    <mergeCell ref="M4:M5"/>
    <mergeCell ref="N4:N5"/>
    <mergeCell ref="O4:O5"/>
    <mergeCell ref="P4:P5"/>
    <mergeCell ref="Q4:Q5"/>
  </mergeCells>
  <dataValidations count="1">
    <dataValidation allowBlank="1" showInputMessage="1" showErrorMessage="1" sqref="A6:A200 A202:A204"/>
  </dataValidations>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5"/>
  <sheetViews>
    <sheetView tabSelected="1" topLeftCell="A37" workbookViewId="0">
      <selection activeCell="U58" sqref="U58"/>
    </sheetView>
  </sheetViews>
  <sheetFormatPr baseColWidth="10" defaultColWidth="9.140625" defaultRowHeight="15"/>
  <cols>
    <col min="1" max="1" width="17.140625" style="27" customWidth="1"/>
    <col min="2" max="2" width="8.42578125" style="34" customWidth="1"/>
    <col min="3" max="4" width="11" style="34" customWidth="1"/>
    <col min="5" max="5" width="13.5703125" style="34" bestFit="1" customWidth="1"/>
    <col min="6" max="6" width="8.28515625" style="36" customWidth="1"/>
    <col min="7" max="7" width="0" style="27" hidden="1" customWidth="1"/>
    <col min="8" max="10" width="0" style="34" hidden="1" customWidth="1"/>
    <col min="11" max="11" width="0" style="36" hidden="1" customWidth="1"/>
    <col min="12" max="12" width="13.28515625" style="27" hidden="1" customWidth="1"/>
    <col min="13" max="13" width="17.42578125" style="36" hidden="1" customWidth="1"/>
    <col min="14" max="14" width="17.42578125" style="27" hidden="1" customWidth="1"/>
    <col min="15" max="15" width="12.85546875" style="36" hidden="1" customWidth="1"/>
    <col min="16" max="16" width="14.7109375" style="27" hidden="1" customWidth="1"/>
    <col min="17" max="17" width="14.5703125" style="37" hidden="1" customWidth="1"/>
    <col min="18" max="18" width="12.7109375" style="27" bestFit="1" customWidth="1"/>
    <col min="19" max="19" width="13.140625" style="34" customWidth="1"/>
    <col min="20" max="20" width="10.5703125" style="34" bestFit="1" customWidth="1"/>
    <col min="21" max="21" width="9.140625" style="37"/>
    <col min="22" max="22" width="12.7109375" style="27" bestFit="1" customWidth="1"/>
    <col min="23" max="23" width="13.140625" style="34" customWidth="1"/>
    <col min="24" max="24" width="10.5703125" style="34" bestFit="1" customWidth="1"/>
    <col min="25" max="25" width="9.140625" style="37"/>
  </cols>
  <sheetData>
    <row r="1" spans="1:30" ht="29.25" customHeight="1">
      <c r="A1" s="56" t="s">
        <v>656</v>
      </c>
      <c r="B1" s="57"/>
      <c r="C1" s="57"/>
      <c r="D1" s="57"/>
      <c r="E1" s="57"/>
      <c r="F1" s="58"/>
      <c r="G1" s="56" t="s">
        <v>657</v>
      </c>
      <c r="H1" s="57"/>
      <c r="I1" s="57"/>
      <c r="J1" s="57"/>
      <c r="K1" s="58"/>
      <c r="L1" s="56" t="s">
        <v>658</v>
      </c>
      <c r="M1" s="58"/>
      <c r="N1" s="56" t="s">
        <v>659</v>
      </c>
      <c r="O1" s="58"/>
      <c r="P1" s="56" t="s">
        <v>660</v>
      </c>
      <c r="Q1" s="58"/>
      <c r="R1" s="56" t="s">
        <v>661</v>
      </c>
      <c r="S1" s="57"/>
      <c r="T1" s="57"/>
      <c r="U1" s="58"/>
      <c r="V1" s="56" t="s">
        <v>662</v>
      </c>
      <c r="W1" s="57"/>
      <c r="X1" s="57"/>
      <c r="Y1" s="58"/>
      <c r="AB1" s="59" t="s">
        <v>663</v>
      </c>
      <c r="AC1" s="59"/>
      <c r="AD1" s="59"/>
    </row>
    <row r="2" spans="1:30" s="33" customFormat="1" ht="30" customHeight="1" thickBot="1">
      <c r="A2" s="30" t="s">
        <v>242</v>
      </c>
      <c r="B2" s="31" t="s">
        <v>664</v>
      </c>
      <c r="C2" s="31" t="s">
        <v>243</v>
      </c>
      <c r="D2" s="31" t="s">
        <v>665</v>
      </c>
      <c r="E2" s="31" t="s">
        <v>727</v>
      </c>
      <c r="F2" s="32" t="s">
        <v>249</v>
      </c>
      <c r="G2" s="30" t="s">
        <v>244</v>
      </c>
      <c r="H2" s="31" t="s">
        <v>666</v>
      </c>
      <c r="I2" s="31" t="s">
        <v>667</v>
      </c>
      <c r="J2" s="31" t="s">
        <v>668</v>
      </c>
      <c r="K2" s="32" t="s">
        <v>669</v>
      </c>
      <c r="L2" s="30" t="s">
        <v>245</v>
      </c>
      <c r="M2" s="32" t="s">
        <v>669</v>
      </c>
      <c r="N2" s="30" t="s">
        <v>670</v>
      </c>
      <c r="O2" s="32" t="s">
        <v>669</v>
      </c>
      <c r="P2" s="30" t="s">
        <v>248</v>
      </c>
      <c r="Q2" s="32" t="s">
        <v>669</v>
      </c>
      <c r="R2" s="30" t="s">
        <v>671</v>
      </c>
      <c r="S2" s="31" t="s">
        <v>672</v>
      </c>
      <c r="T2" s="31" t="s">
        <v>673</v>
      </c>
      <c r="U2" s="32" t="s">
        <v>249</v>
      </c>
      <c r="V2" s="30" t="s">
        <v>671</v>
      </c>
      <c r="W2" s="31" t="s">
        <v>672</v>
      </c>
      <c r="X2" s="31" t="s">
        <v>673</v>
      </c>
      <c r="Y2" s="32" t="s">
        <v>249</v>
      </c>
      <c r="AB2" s="33" t="s">
        <v>246</v>
      </c>
      <c r="AC2" s="33" t="s">
        <v>669</v>
      </c>
      <c r="AD2" s="33" t="s">
        <v>247</v>
      </c>
    </row>
    <row r="3" spans="1:30" ht="19.5" customHeight="1">
      <c r="A3" s="27" t="s">
        <v>353</v>
      </c>
      <c r="C3" s="34" t="s">
        <v>344</v>
      </c>
      <c r="D3" s="35" t="s">
        <v>253</v>
      </c>
      <c r="E3" s="35" t="s">
        <v>253</v>
      </c>
      <c r="G3" s="27" t="s">
        <v>340</v>
      </c>
      <c r="I3" s="34">
        <v>2050</v>
      </c>
      <c r="L3" s="27" t="s">
        <v>253</v>
      </c>
      <c r="M3" s="36" t="s">
        <v>354</v>
      </c>
      <c r="N3" s="27" t="s">
        <v>254</v>
      </c>
      <c r="P3" s="27" t="s">
        <v>356</v>
      </c>
      <c r="Q3" s="37" t="s">
        <v>357</v>
      </c>
      <c r="Y3" s="36"/>
      <c r="AB3" t="s">
        <v>355</v>
      </c>
      <c r="AD3" t="s">
        <v>266</v>
      </c>
    </row>
    <row r="4" spans="1:30" ht="19.5" customHeight="1">
      <c r="A4" s="27" t="s">
        <v>358</v>
      </c>
      <c r="C4" s="34" t="s">
        <v>292</v>
      </c>
      <c r="D4" s="35" t="s">
        <v>253</v>
      </c>
      <c r="E4" s="35" t="s">
        <v>254</v>
      </c>
      <c r="G4" s="27" t="s">
        <v>340</v>
      </c>
      <c r="I4" s="34">
        <v>2050</v>
      </c>
      <c r="L4" s="27" t="s">
        <v>253</v>
      </c>
      <c r="M4" s="36" t="s">
        <v>359</v>
      </c>
      <c r="N4" s="27" t="s">
        <v>254</v>
      </c>
      <c r="P4" s="27" t="s">
        <v>253</v>
      </c>
      <c r="Q4" s="37" t="s">
        <v>361</v>
      </c>
      <c r="U4" s="37" t="s">
        <v>362</v>
      </c>
      <c r="Y4" s="36"/>
      <c r="AB4" t="s">
        <v>254</v>
      </c>
      <c r="AD4" t="s">
        <v>360</v>
      </c>
    </row>
    <row r="5" spans="1:30" ht="19.5" customHeight="1">
      <c r="A5" s="27" t="s">
        <v>250</v>
      </c>
      <c r="C5" s="34" t="s">
        <v>251</v>
      </c>
      <c r="D5" s="35" t="s">
        <v>253</v>
      </c>
      <c r="E5" s="35" t="s">
        <v>253</v>
      </c>
      <c r="G5" s="27" t="s">
        <v>252</v>
      </c>
      <c r="I5" s="34">
        <v>2050</v>
      </c>
      <c r="J5" s="34">
        <v>1990</v>
      </c>
      <c r="L5" s="27" t="s">
        <v>253</v>
      </c>
      <c r="N5" s="27" t="s">
        <v>254</v>
      </c>
      <c r="P5" s="27" t="s">
        <v>256</v>
      </c>
      <c r="R5" s="27">
        <v>3.9</v>
      </c>
      <c r="S5" s="34">
        <v>8.8000000000000007</v>
      </c>
      <c r="T5" s="34">
        <v>12.7</v>
      </c>
      <c r="V5" s="27">
        <v>0</v>
      </c>
      <c r="W5" s="34">
        <v>18.7</v>
      </c>
      <c r="X5" s="34">
        <v>18.7</v>
      </c>
      <c r="AB5" t="s">
        <v>254</v>
      </c>
      <c r="AD5" t="s">
        <v>255</v>
      </c>
    </row>
    <row r="6" spans="1:30" ht="19.5" customHeight="1">
      <c r="A6" s="27" t="s">
        <v>363</v>
      </c>
      <c r="C6" s="34" t="s">
        <v>268</v>
      </c>
      <c r="D6" s="35" t="s">
        <v>253</v>
      </c>
      <c r="E6" s="35" t="s">
        <v>253</v>
      </c>
      <c r="G6" s="27" t="s">
        <v>364</v>
      </c>
      <c r="I6" s="34">
        <v>2050</v>
      </c>
      <c r="L6" s="27" t="s">
        <v>253</v>
      </c>
      <c r="M6" s="36" t="s">
        <v>365</v>
      </c>
      <c r="N6" s="27" t="s">
        <v>254</v>
      </c>
      <c r="P6" s="27" t="s">
        <v>256</v>
      </c>
      <c r="AB6" t="s">
        <v>366</v>
      </c>
      <c r="AD6" t="s">
        <v>367</v>
      </c>
    </row>
    <row r="7" spans="1:30" ht="19.5" customHeight="1">
      <c r="A7" s="27" t="s">
        <v>368</v>
      </c>
      <c r="C7" s="34" t="s">
        <v>369</v>
      </c>
      <c r="D7" s="35" t="s">
        <v>253</v>
      </c>
      <c r="E7" s="35" t="s">
        <v>254</v>
      </c>
      <c r="G7" s="27" t="s">
        <v>336</v>
      </c>
      <c r="L7" s="27" t="s">
        <v>253</v>
      </c>
      <c r="M7" s="36" t="s">
        <v>370</v>
      </c>
      <c r="N7" s="27" t="s">
        <v>254</v>
      </c>
      <c r="P7" s="27" t="s">
        <v>256</v>
      </c>
      <c r="AD7" t="s">
        <v>266</v>
      </c>
    </row>
    <row r="8" spans="1:30" ht="19.5" customHeight="1">
      <c r="A8" s="27" t="s">
        <v>404</v>
      </c>
      <c r="C8" s="34" t="s">
        <v>405</v>
      </c>
      <c r="D8" s="35" t="s">
        <v>253</v>
      </c>
      <c r="E8" s="35" t="s">
        <v>254</v>
      </c>
      <c r="G8" s="27" t="s">
        <v>340</v>
      </c>
      <c r="I8" s="34">
        <v>2050</v>
      </c>
      <c r="L8" s="27" t="s">
        <v>253</v>
      </c>
      <c r="M8" s="36" t="s">
        <v>406</v>
      </c>
      <c r="N8" s="27" t="s">
        <v>254</v>
      </c>
      <c r="P8" s="27" t="s">
        <v>256</v>
      </c>
      <c r="R8" s="27">
        <v>50.2</v>
      </c>
      <c r="T8" s="34">
        <v>50.2</v>
      </c>
      <c r="V8" s="27">
        <v>50.2</v>
      </c>
      <c r="X8" s="34">
        <v>50.2</v>
      </c>
      <c r="AD8" t="s">
        <v>407</v>
      </c>
    </row>
    <row r="9" spans="1:30" ht="19.5" customHeight="1">
      <c r="A9" s="27" t="s">
        <v>3</v>
      </c>
      <c r="B9" s="34" t="s">
        <v>674</v>
      </c>
      <c r="C9" s="34" t="s">
        <v>675</v>
      </c>
      <c r="D9" s="35" t="s">
        <v>253</v>
      </c>
      <c r="E9" s="35" t="s">
        <v>254</v>
      </c>
      <c r="G9" s="27" t="s">
        <v>340</v>
      </c>
      <c r="H9" s="28" t="s">
        <v>676</v>
      </c>
      <c r="I9" s="34">
        <v>2050</v>
      </c>
      <c r="J9" s="34">
        <v>2005</v>
      </c>
      <c r="L9" s="27" t="s">
        <v>253</v>
      </c>
      <c r="N9" s="27" t="s">
        <v>253</v>
      </c>
      <c r="P9" s="27" t="s">
        <v>253</v>
      </c>
      <c r="R9" s="27">
        <v>100</v>
      </c>
      <c r="S9" s="34">
        <v>0</v>
      </c>
      <c r="T9" s="34">
        <v>100</v>
      </c>
      <c r="U9" t="s">
        <v>677</v>
      </c>
      <c r="V9" s="27">
        <v>100</v>
      </c>
      <c r="W9" s="28">
        <v>201</v>
      </c>
      <c r="X9" s="34">
        <v>301</v>
      </c>
      <c r="Y9" s="33" t="s">
        <v>678</v>
      </c>
      <c r="AB9" t="s">
        <v>254</v>
      </c>
      <c r="AD9" t="s">
        <v>258</v>
      </c>
    </row>
    <row r="10" spans="1:30" ht="19.5" customHeight="1">
      <c r="A10" s="27" t="s">
        <v>378</v>
      </c>
      <c r="C10" s="34" t="s">
        <v>344</v>
      </c>
      <c r="D10" s="35" t="s">
        <v>253</v>
      </c>
      <c r="E10" s="35" t="s">
        <v>254</v>
      </c>
      <c r="G10" s="27" t="s">
        <v>340</v>
      </c>
      <c r="I10" s="34">
        <v>2050</v>
      </c>
      <c r="L10" s="27" t="s">
        <v>253</v>
      </c>
      <c r="M10" s="36" t="s">
        <v>379</v>
      </c>
      <c r="N10" s="27" t="s">
        <v>254</v>
      </c>
      <c r="P10" s="27" t="s">
        <v>356</v>
      </c>
      <c r="Q10" s="37" t="s">
        <v>679</v>
      </c>
      <c r="R10" s="27">
        <v>65</v>
      </c>
      <c r="T10" s="34">
        <v>65</v>
      </c>
      <c r="V10" s="27">
        <v>65</v>
      </c>
      <c r="X10" s="34">
        <v>65</v>
      </c>
      <c r="AD10" t="s">
        <v>380</v>
      </c>
    </row>
    <row r="11" spans="1:30" ht="19.5" customHeight="1">
      <c r="A11" s="27" t="s">
        <v>381</v>
      </c>
      <c r="C11" s="34" t="s">
        <v>292</v>
      </c>
      <c r="D11" s="35" t="s">
        <v>253</v>
      </c>
      <c r="E11" s="35" t="s">
        <v>254</v>
      </c>
      <c r="G11" s="27" t="s">
        <v>382</v>
      </c>
      <c r="I11" s="34">
        <v>2060</v>
      </c>
      <c r="L11" s="27" t="s">
        <v>356</v>
      </c>
      <c r="M11" s="36" t="s">
        <v>383</v>
      </c>
      <c r="N11" s="27" t="s">
        <v>254</v>
      </c>
      <c r="P11" s="27" t="s">
        <v>256</v>
      </c>
      <c r="AD11" t="s">
        <v>266</v>
      </c>
    </row>
    <row r="12" spans="1:30" ht="19.5" customHeight="1">
      <c r="A12" s="27" t="s">
        <v>384</v>
      </c>
      <c r="C12" s="34" t="s">
        <v>344</v>
      </c>
      <c r="D12" s="35" t="s">
        <v>253</v>
      </c>
      <c r="E12" s="35" t="s">
        <v>254</v>
      </c>
      <c r="G12" s="27" t="s">
        <v>340</v>
      </c>
      <c r="I12" s="34">
        <v>2050</v>
      </c>
      <c r="L12" s="27" t="s">
        <v>253</v>
      </c>
      <c r="M12" s="36" t="s">
        <v>385</v>
      </c>
      <c r="N12" s="27" t="s">
        <v>254</v>
      </c>
      <c r="P12" s="27" t="s">
        <v>356</v>
      </c>
      <c r="Q12" s="37" t="s">
        <v>387</v>
      </c>
      <c r="R12" s="27">
        <v>81.53</v>
      </c>
      <c r="T12" s="34">
        <v>81.53</v>
      </c>
      <c r="V12" s="27">
        <v>423.47</v>
      </c>
      <c r="X12" s="34">
        <v>423.47</v>
      </c>
      <c r="AD12" t="s">
        <v>386</v>
      </c>
    </row>
    <row r="13" spans="1:30" ht="19.5" customHeight="1">
      <c r="A13" s="27" t="s">
        <v>259</v>
      </c>
      <c r="C13" s="34" t="s">
        <v>251</v>
      </c>
      <c r="D13" s="35" t="s">
        <v>253</v>
      </c>
      <c r="E13" s="35" t="s">
        <v>254</v>
      </c>
      <c r="G13" s="27" t="s">
        <v>340</v>
      </c>
      <c r="I13" s="34">
        <v>2050</v>
      </c>
      <c r="J13" s="34">
        <v>2012</v>
      </c>
      <c r="L13" s="27" t="s">
        <v>253</v>
      </c>
      <c r="N13" s="27" t="s">
        <v>254</v>
      </c>
      <c r="P13" s="27" t="s">
        <v>256</v>
      </c>
      <c r="R13" s="27">
        <v>3.5</v>
      </c>
      <c r="T13" s="34">
        <v>3.5</v>
      </c>
      <c r="V13" s="27">
        <v>5.5</v>
      </c>
      <c r="X13" s="34">
        <v>5.5</v>
      </c>
      <c r="AB13" t="s">
        <v>254</v>
      </c>
      <c r="AD13" t="s">
        <v>261</v>
      </c>
    </row>
    <row r="14" spans="1:30" ht="19.5" customHeight="1">
      <c r="A14" s="27" t="s">
        <v>443</v>
      </c>
      <c r="C14" s="34" t="s">
        <v>444</v>
      </c>
      <c r="D14" s="35" t="s">
        <v>253</v>
      </c>
      <c r="E14" s="35" t="s">
        <v>253</v>
      </c>
      <c r="G14" s="27" t="s">
        <v>336</v>
      </c>
      <c r="L14" s="27" t="s">
        <v>356</v>
      </c>
      <c r="M14" s="36" t="s">
        <v>445</v>
      </c>
      <c r="N14" s="27" t="s">
        <v>254</v>
      </c>
      <c r="P14" s="27" t="s">
        <v>256</v>
      </c>
      <c r="AD14" t="s">
        <v>446</v>
      </c>
    </row>
    <row r="15" spans="1:30" ht="19.5" customHeight="1">
      <c r="A15" s="27" t="s">
        <v>262</v>
      </c>
      <c r="C15" s="34" t="s">
        <v>263</v>
      </c>
      <c r="D15" s="35" t="s">
        <v>253</v>
      </c>
      <c r="E15" s="35" t="s">
        <v>253</v>
      </c>
      <c r="G15" s="27" t="s">
        <v>264</v>
      </c>
      <c r="I15" s="34">
        <v>2050</v>
      </c>
      <c r="J15" s="34">
        <v>1990</v>
      </c>
      <c r="L15" s="27" t="s">
        <v>253</v>
      </c>
      <c r="N15" s="27" t="s">
        <v>254</v>
      </c>
      <c r="P15" s="27" t="s">
        <v>256</v>
      </c>
      <c r="AB15" t="s">
        <v>265</v>
      </c>
      <c r="AD15" t="s">
        <v>266</v>
      </c>
    </row>
    <row r="16" spans="1:30" ht="19.5" customHeight="1">
      <c r="A16" s="27" t="s">
        <v>267</v>
      </c>
      <c r="C16" s="34" t="s">
        <v>268</v>
      </c>
      <c r="D16" s="35" t="s">
        <v>253</v>
      </c>
      <c r="E16" s="35" t="s">
        <v>253</v>
      </c>
      <c r="G16" s="27" t="s">
        <v>252</v>
      </c>
      <c r="I16" s="34">
        <v>2050</v>
      </c>
      <c r="J16" s="34">
        <v>1990</v>
      </c>
      <c r="L16" s="27" t="s">
        <v>269</v>
      </c>
      <c r="N16" s="27" t="s">
        <v>254</v>
      </c>
      <c r="P16" s="27" t="s">
        <v>256</v>
      </c>
      <c r="AB16" t="s">
        <v>254</v>
      </c>
      <c r="AD16" t="s">
        <v>266</v>
      </c>
    </row>
    <row r="17" spans="1:30" ht="19.5" customHeight="1">
      <c r="A17" s="27" t="s">
        <v>270</v>
      </c>
      <c r="C17" s="34" t="s">
        <v>251</v>
      </c>
      <c r="D17" s="35" t="s">
        <v>253</v>
      </c>
      <c r="E17" s="35" t="s">
        <v>253</v>
      </c>
      <c r="G17" s="27" t="s">
        <v>271</v>
      </c>
      <c r="I17" s="34">
        <v>2050</v>
      </c>
      <c r="J17" s="34">
        <v>1990</v>
      </c>
      <c r="L17" s="27" t="s">
        <v>253</v>
      </c>
      <c r="M17" s="36" t="s">
        <v>272</v>
      </c>
      <c r="N17" s="27" t="s">
        <v>254</v>
      </c>
      <c r="P17" s="27" t="s">
        <v>256</v>
      </c>
      <c r="R17" s="27">
        <v>2.57</v>
      </c>
      <c r="T17" s="34">
        <v>2.57</v>
      </c>
      <c r="V17" s="27">
        <v>2.57</v>
      </c>
      <c r="X17" s="34">
        <v>2.57</v>
      </c>
      <c r="AB17" t="s">
        <v>254</v>
      </c>
      <c r="AD17" t="s">
        <v>273</v>
      </c>
    </row>
    <row r="18" spans="1:30" ht="19.5" customHeight="1">
      <c r="A18" s="27" t="s">
        <v>680</v>
      </c>
      <c r="D18" s="35" t="s">
        <v>253</v>
      </c>
      <c r="E18" s="35" t="s">
        <v>254</v>
      </c>
      <c r="R18" s="27">
        <v>464.1</v>
      </c>
      <c r="S18" s="34">
        <v>53.4</v>
      </c>
      <c r="T18" s="34">
        <f>SUM(R18:S18)</f>
        <v>517.5</v>
      </c>
      <c r="V18" s="27">
        <v>316.89999999999998</v>
      </c>
      <c r="W18" s="28">
        <v>258.39999999999998</v>
      </c>
      <c r="X18" s="34">
        <f>SUM(V18:W18)</f>
        <v>575.29999999999995</v>
      </c>
    </row>
    <row r="19" spans="1:30" ht="19.5" customHeight="1">
      <c r="A19" s="27" t="s">
        <v>279</v>
      </c>
      <c r="C19" s="34" t="s">
        <v>280</v>
      </c>
      <c r="D19" s="35" t="s">
        <v>253</v>
      </c>
      <c r="E19" s="35" t="s">
        <v>254</v>
      </c>
      <c r="G19" s="27" t="s">
        <v>340</v>
      </c>
      <c r="I19" s="34">
        <v>2050</v>
      </c>
      <c r="J19" s="28" t="s">
        <v>681</v>
      </c>
      <c r="L19" s="27" t="s">
        <v>253</v>
      </c>
      <c r="N19" s="27" t="s">
        <v>254</v>
      </c>
      <c r="P19" s="27" t="s">
        <v>256</v>
      </c>
      <c r="R19" s="27">
        <v>0.6</v>
      </c>
      <c r="S19" s="34">
        <v>0.5</v>
      </c>
      <c r="T19" s="34">
        <v>1.1000000000000001</v>
      </c>
      <c r="V19" s="27">
        <v>1.7</v>
      </c>
      <c r="W19" s="34">
        <v>0.9</v>
      </c>
      <c r="X19" s="34">
        <v>2.6</v>
      </c>
      <c r="AB19" t="s">
        <v>254</v>
      </c>
      <c r="AD19" t="s">
        <v>281</v>
      </c>
    </row>
    <row r="20" spans="1:30" ht="19.5" customHeight="1">
      <c r="A20" s="27" t="s">
        <v>274</v>
      </c>
      <c r="C20" s="34" t="s">
        <v>275</v>
      </c>
      <c r="D20" s="35" t="s">
        <v>253</v>
      </c>
      <c r="E20" s="35" t="s">
        <v>253</v>
      </c>
      <c r="G20" s="27" t="s">
        <v>276</v>
      </c>
      <c r="I20" s="34">
        <v>2035</v>
      </c>
      <c r="J20" s="28">
        <v>1990</v>
      </c>
      <c r="L20" s="27" t="s">
        <v>253</v>
      </c>
      <c r="N20" s="27" t="s">
        <v>253</v>
      </c>
      <c r="P20" s="27" t="s">
        <v>256</v>
      </c>
      <c r="R20" s="27">
        <v>17</v>
      </c>
      <c r="S20" s="34">
        <v>14</v>
      </c>
      <c r="T20" s="34">
        <v>31</v>
      </c>
      <c r="V20" s="27">
        <v>40</v>
      </c>
      <c r="W20" s="34">
        <v>0</v>
      </c>
      <c r="X20" s="34">
        <v>40</v>
      </c>
      <c r="AB20" t="s">
        <v>277</v>
      </c>
      <c r="AD20" t="s">
        <v>278</v>
      </c>
    </row>
    <row r="21" spans="1:30" ht="19.5" customHeight="1">
      <c r="A21" s="27" t="s">
        <v>282</v>
      </c>
      <c r="C21" s="34" t="s">
        <v>283</v>
      </c>
      <c r="D21" s="35" t="s">
        <v>253</v>
      </c>
      <c r="E21" s="35" t="s">
        <v>253</v>
      </c>
      <c r="G21" s="27" t="s">
        <v>340</v>
      </c>
      <c r="I21" s="34">
        <v>2050</v>
      </c>
      <c r="J21" s="28">
        <v>1990</v>
      </c>
      <c r="L21" s="27" t="s">
        <v>253</v>
      </c>
      <c r="M21" s="36" t="s">
        <v>284</v>
      </c>
      <c r="N21" s="27" t="s">
        <v>254</v>
      </c>
      <c r="P21" s="27" t="s">
        <v>286</v>
      </c>
      <c r="Q21" s="37" t="s">
        <v>287</v>
      </c>
      <c r="R21" s="27">
        <v>36</v>
      </c>
      <c r="S21" s="34">
        <v>10</v>
      </c>
      <c r="T21" s="34">
        <v>46</v>
      </c>
      <c r="V21" s="27">
        <v>36</v>
      </c>
      <c r="W21" s="34">
        <v>10</v>
      </c>
      <c r="X21" s="34">
        <v>46</v>
      </c>
      <c r="AB21" t="s">
        <v>254</v>
      </c>
      <c r="AD21" t="s">
        <v>285</v>
      </c>
    </row>
    <row r="22" spans="1:30" ht="19.5" customHeight="1">
      <c r="A22" s="27" t="s">
        <v>288</v>
      </c>
      <c r="C22" s="35">
        <v>44866</v>
      </c>
      <c r="D22" s="35" t="s">
        <v>253</v>
      </c>
      <c r="E22" s="35" t="s">
        <v>253</v>
      </c>
      <c r="G22" s="27" t="s">
        <v>340</v>
      </c>
      <c r="H22" s="34" t="s">
        <v>676</v>
      </c>
      <c r="I22" s="34">
        <v>2050</v>
      </c>
      <c r="J22" s="28">
        <v>1990</v>
      </c>
      <c r="K22" s="36" t="s">
        <v>682</v>
      </c>
      <c r="L22" s="27" t="s">
        <v>253</v>
      </c>
      <c r="M22" s="36" t="s">
        <v>683</v>
      </c>
      <c r="N22" s="27" t="s">
        <v>254</v>
      </c>
      <c r="P22" s="27" t="s">
        <v>256</v>
      </c>
      <c r="AB22" t="s">
        <v>289</v>
      </c>
      <c r="AD22" t="s">
        <v>290</v>
      </c>
    </row>
    <row r="23" spans="1:30" ht="19.5" customHeight="1">
      <c r="A23" s="27" t="s">
        <v>447</v>
      </c>
      <c r="C23" s="34" t="s">
        <v>448</v>
      </c>
      <c r="D23" s="35" t="s">
        <v>253</v>
      </c>
      <c r="E23" s="35" t="s">
        <v>253</v>
      </c>
      <c r="G23" s="27" t="s">
        <v>336</v>
      </c>
      <c r="L23" s="27" t="s">
        <v>253</v>
      </c>
      <c r="M23" s="36" t="s">
        <v>449</v>
      </c>
      <c r="N23" s="27" t="s">
        <v>254</v>
      </c>
      <c r="P23" s="27" t="s">
        <v>286</v>
      </c>
      <c r="Q23" s="37" t="s">
        <v>450</v>
      </c>
      <c r="AD23" t="s">
        <v>397</v>
      </c>
    </row>
    <row r="24" spans="1:30" ht="19.5" customHeight="1">
      <c r="A24" s="27" t="s">
        <v>391</v>
      </c>
      <c r="C24" s="34" t="s">
        <v>392</v>
      </c>
      <c r="D24" s="35" t="s">
        <v>253</v>
      </c>
      <c r="E24" s="35" t="s">
        <v>254</v>
      </c>
      <c r="G24" s="27" t="s">
        <v>336</v>
      </c>
      <c r="L24" s="27" t="s">
        <v>356</v>
      </c>
      <c r="N24" s="27" t="s">
        <v>254</v>
      </c>
      <c r="P24" s="27" t="s">
        <v>256</v>
      </c>
      <c r="AD24" t="s">
        <v>393</v>
      </c>
    </row>
    <row r="25" spans="1:30" ht="19.5" customHeight="1">
      <c r="A25" s="27" t="s">
        <v>394</v>
      </c>
      <c r="C25" s="34" t="s">
        <v>395</v>
      </c>
      <c r="D25" s="35" t="s">
        <v>253</v>
      </c>
      <c r="E25" s="35" t="s">
        <v>253</v>
      </c>
      <c r="G25" s="27" t="s">
        <v>340</v>
      </c>
      <c r="I25" s="34">
        <v>2050</v>
      </c>
      <c r="L25" s="27" t="s">
        <v>253</v>
      </c>
      <c r="M25" s="36" t="s">
        <v>396</v>
      </c>
      <c r="N25" s="27" t="s">
        <v>254</v>
      </c>
      <c r="P25" s="27" t="s">
        <v>256</v>
      </c>
      <c r="R25" s="27">
        <v>4.5</v>
      </c>
      <c r="T25" s="34">
        <v>4.5</v>
      </c>
      <c r="V25" s="27">
        <v>4.5</v>
      </c>
      <c r="X25" s="34">
        <v>4.5</v>
      </c>
      <c r="AD25" t="s">
        <v>397</v>
      </c>
    </row>
    <row r="26" spans="1:30" ht="19.5" customHeight="1">
      <c r="A26" s="27" t="s">
        <v>401</v>
      </c>
      <c r="C26" s="34" t="s">
        <v>292</v>
      </c>
      <c r="D26" s="35" t="s">
        <v>253</v>
      </c>
      <c r="E26" s="35" t="s">
        <v>254</v>
      </c>
      <c r="G26" s="27" t="s">
        <v>340</v>
      </c>
      <c r="I26" s="34">
        <v>2040</v>
      </c>
      <c r="L26" s="27" t="s">
        <v>253</v>
      </c>
      <c r="M26" s="36" t="s">
        <v>402</v>
      </c>
      <c r="N26" s="27" t="s">
        <v>253</v>
      </c>
      <c r="P26" s="27" t="s">
        <v>256</v>
      </c>
      <c r="Q26" s="37" t="s">
        <v>403</v>
      </c>
      <c r="AD26" t="s">
        <v>397</v>
      </c>
    </row>
    <row r="27" spans="1:30" ht="19.5" customHeight="1">
      <c r="A27" s="27" t="s">
        <v>398</v>
      </c>
      <c r="C27" s="34" t="s">
        <v>392</v>
      </c>
      <c r="D27" s="35" t="s">
        <v>253</v>
      </c>
      <c r="E27" s="35" t="s">
        <v>254</v>
      </c>
      <c r="G27" s="27" t="s">
        <v>399</v>
      </c>
      <c r="I27" s="34">
        <v>2050</v>
      </c>
      <c r="L27" s="27" t="s">
        <v>253</v>
      </c>
      <c r="M27" s="36" t="s">
        <v>400</v>
      </c>
      <c r="N27" s="27" t="s">
        <v>254</v>
      </c>
      <c r="P27" s="27" t="s">
        <v>256</v>
      </c>
      <c r="AD27" t="s">
        <v>397</v>
      </c>
    </row>
    <row r="28" spans="1:30" ht="19.5" customHeight="1">
      <c r="A28" s="27" t="s">
        <v>451</v>
      </c>
      <c r="C28" s="34" t="s">
        <v>283</v>
      </c>
      <c r="D28" s="35" t="s">
        <v>253</v>
      </c>
      <c r="E28" s="35" t="s">
        <v>253</v>
      </c>
      <c r="G28" s="27" t="s">
        <v>340</v>
      </c>
      <c r="I28" s="34">
        <v>2050</v>
      </c>
      <c r="L28" s="27" t="s">
        <v>253</v>
      </c>
      <c r="M28" s="36" t="s">
        <v>452</v>
      </c>
      <c r="N28" s="27" t="s">
        <v>254</v>
      </c>
      <c r="P28" s="27" t="s">
        <v>286</v>
      </c>
      <c r="Q28" s="37" t="s">
        <v>454</v>
      </c>
      <c r="R28" s="27">
        <v>45</v>
      </c>
      <c r="T28" s="34">
        <v>45</v>
      </c>
      <c r="V28" s="27">
        <v>45</v>
      </c>
      <c r="X28" s="34">
        <v>45</v>
      </c>
      <c r="AD28" t="s">
        <v>453</v>
      </c>
    </row>
    <row r="29" spans="1:30" ht="19.5" customHeight="1">
      <c r="A29" s="27" t="s">
        <v>291</v>
      </c>
      <c r="C29" s="34" t="s">
        <v>292</v>
      </c>
      <c r="D29" s="35" t="s">
        <v>253</v>
      </c>
      <c r="E29" s="35" t="s">
        <v>254</v>
      </c>
      <c r="G29" s="27" t="s">
        <v>260</v>
      </c>
      <c r="I29" s="34">
        <v>2050</v>
      </c>
      <c r="L29" s="27" t="s">
        <v>253</v>
      </c>
      <c r="M29" s="36" t="s">
        <v>293</v>
      </c>
      <c r="N29" s="27" t="s">
        <v>254</v>
      </c>
      <c r="P29" s="27" t="s">
        <v>253</v>
      </c>
      <c r="AB29" t="s">
        <v>254</v>
      </c>
      <c r="AD29" t="s">
        <v>266</v>
      </c>
    </row>
    <row r="30" spans="1:30" ht="19.5" customHeight="1">
      <c r="A30" s="27" t="s">
        <v>294</v>
      </c>
      <c r="C30" s="34" t="s">
        <v>268</v>
      </c>
      <c r="D30" s="35" t="s">
        <v>253</v>
      </c>
      <c r="E30" s="35" t="s">
        <v>253</v>
      </c>
      <c r="G30" s="27" t="s">
        <v>684</v>
      </c>
      <c r="I30" s="34">
        <v>2050</v>
      </c>
      <c r="J30" s="34">
        <v>1990</v>
      </c>
      <c r="L30" s="27" t="s">
        <v>253</v>
      </c>
      <c r="M30" s="36" t="s">
        <v>295</v>
      </c>
      <c r="N30" s="27" t="s">
        <v>254</v>
      </c>
      <c r="P30" s="27" t="s">
        <v>256</v>
      </c>
      <c r="T30" s="34">
        <v>3.6</v>
      </c>
      <c r="X30" s="34">
        <v>3.6</v>
      </c>
      <c r="AB30" t="s">
        <v>296</v>
      </c>
      <c r="AD30" t="s">
        <v>297</v>
      </c>
    </row>
    <row r="31" spans="1:30" ht="19.5" customHeight="1">
      <c r="A31" s="27" t="s">
        <v>408</v>
      </c>
      <c r="C31" s="34" t="s">
        <v>409</v>
      </c>
      <c r="D31" s="35" t="s">
        <v>253</v>
      </c>
      <c r="E31" s="35" t="s">
        <v>253</v>
      </c>
      <c r="G31" s="27" t="s">
        <v>340</v>
      </c>
      <c r="I31" s="34">
        <v>2050</v>
      </c>
      <c r="L31" s="27" t="s">
        <v>253</v>
      </c>
      <c r="M31" s="36" t="s">
        <v>410</v>
      </c>
      <c r="N31" s="27" t="s">
        <v>254</v>
      </c>
      <c r="P31" s="27" t="s">
        <v>256</v>
      </c>
      <c r="AD31" t="s">
        <v>273</v>
      </c>
    </row>
    <row r="32" spans="1:30" ht="19.5" customHeight="1">
      <c r="A32" s="27" t="s">
        <v>411</v>
      </c>
      <c r="C32" s="34" t="s">
        <v>344</v>
      </c>
      <c r="D32" s="35" t="s">
        <v>253</v>
      </c>
      <c r="E32" s="35" t="s">
        <v>253</v>
      </c>
      <c r="G32" s="27" t="s">
        <v>340</v>
      </c>
      <c r="I32" s="34">
        <v>2050</v>
      </c>
      <c r="L32" s="27" t="s">
        <v>253</v>
      </c>
      <c r="M32" s="36" t="s">
        <v>412</v>
      </c>
      <c r="N32" s="27" t="s">
        <v>254</v>
      </c>
      <c r="P32" s="27" t="s">
        <v>256</v>
      </c>
      <c r="AD32" t="s">
        <v>266</v>
      </c>
    </row>
    <row r="33" spans="1:30" ht="19.5" customHeight="1">
      <c r="A33" s="27" t="s">
        <v>419</v>
      </c>
      <c r="C33" s="34" t="s">
        <v>344</v>
      </c>
      <c r="D33" s="35" t="s">
        <v>253</v>
      </c>
      <c r="E33" s="35" t="s">
        <v>253</v>
      </c>
      <c r="G33" s="27" t="s">
        <v>382</v>
      </c>
      <c r="I33" s="34">
        <v>2050</v>
      </c>
      <c r="L33" s="27" t="s">
        <v>254</v>
      </c>
      <c r="M33" s="36" t="s">
        <v>420</v>
      </c>
      <c r="N33" s="27" t="s">
        <v>254</v>
      </c>
      <c r="P33" s="27" t="s">
        <v>256</v>
      </c>
      <c r="AD33" t="s">
        <v>273</v>
      </c>
    </row>
    <row r="34" spans="1:30" ht="19.5" customHeight="1">
      <c r="A34" s="27" t="s">
        <v>298</v>
      </c>
      <c r="C34" s="34" t="s">
        <v>299</v>
      </c>
      <c r="D34" s="35" t="s">
        <v>253</v>
      </c>
      <c r="E34" s="35" t="s">
        <v>254</v>
      </c>
      <c r="G34" s="27" t="s">
        <v>340</v>
      </c>
      <c r="I34" s="34">
        <v>2050</v>
      </c>
      <c r="J34" s="34">
        <v>2010</v>
      </c>
      <c r="L34" s="27" t="s">
        <v>253</v>
      </c>
      <c r="M34" s="36" t="s">
        <v>300</v>
      </c>
      <c r="N34" s="27" t="s">
        <v>254</v>
      </c>
      <c r="P34" s="27" t="s">
        <v>253</v>
      </c>
      <c r="AB34" t="s">
        <v>254</v>
      </c>
      <c r="AD34" t="s">
        <v>301</v>
      </c>
    </row>
    <row r="35" spans="1:30" ht="19.5" customHeight="1">
      <c r="A35" s="27" t="s">
        <v>302</v>
      </c>
      <c r="C35" s="34" t="s">
        <v>257</v>
      </c>
      <c r="D35" s="35" t="s">
        <v>253</v>
      </c>
      <c r="E35" s="35" t="s">
        <v>254</v>
      </c>
      <c r="G35" s="27" t="s">
        <v>303</v>
      </c>
      <c r="I35" s="34">
        <v>2050</v>
      </c>
      <c r="J35" s="34">
        <v>2000</v>
      </c>
      <c r="L35" s="27" t="s">
        <v>253</v>
      </c>
      <c r="M35" s="36" t="s">
        <v>304</v>
      </c>
      <c r="N35" s="27" t="s">
        <v>254</v>
      </c>
      <c r="P35" s="27" t="s">
        <v>256</v>
      </c>
      <c r="AB35" t="s">
        <v>305</v>
      </c>
      <c r="AD35" t="s">
        <v>306</v>
      </c>
    </row>
    <row r="36" spans="1:30" ht="19.5" customHeight="1">
      <c r="A36" s="27" t="s">
        <v>413</v>
      </c>
      <c r="C36" s="34" t="s">
        <v>405</v>
      </c>
      <c r="D36" s="35" t="s">
        <v>253</v>
      </c>
      <c r="E36" s="35" t="s">
        <v>254</v>
      </c>
      <c r="G36" s="27" t="s">
        <v>336</v>
      </c>
      <c r="L36" s="27" t="s">
        <v>253</v>
      </c>
      <c r="M36" s="36" t="s">
        <v>414</v>
      </c>
      <c r="N36" s="27" t="s">
        <v>254</v>
      </c>
      <c r="P36" s="27" t="s">
        <v>256</v>
      </c>
      <c r="AD36" t="s">
        <v>266</v>
      </c>
    </row>
    <row r="37" spans="1:30" ht="19.5" customHeight="1">
      <c r="A37" s="27" t="s">
        <v>423</v>
      </c>
      <c r="C37" s="34" t="s">
        <v>292</v>
      </c>
      <c r="D37" s="35" t="s">
        <v>253</v>
      </c>
      <c r="E37" s="35" t="s">
        <v>254</v>
      </c>
      <c r="G37" s="27" t="s">
        <v>424</v>
      </c>
      <c r="I37" s="34">
        <v>2045</v>
      </c>
      <c r="L37" s="27" t="s">
        <v>253</v>
      </c>
      <c r="M37" s="36" t="s">
        <v>425</v>
      </c>
      <c r="N37" s="27" t="s">
        <v>254</v>
      </c>
      <c r="P37" s="27" t="s">
        <v>427</v>
      </c>
      <c r="Q37" s="37" t="s">
        <v>428</v>
      </c>
      <c r="R37" s="27">
        <v>9.1999999999999993</v>
      </c>
      <c r="T37" s="34">
        <v>9.1999999999999993</v>
      </c>
      <c r="V37" s="27">
        <v>9.1999999999999993</v>
      </c>
      <c r="X37" s="34">
        <v>9.1999999999999993</v>
      </c>
      <c r="AD37" t="s">
        <v>426</v>
      </c>
    </row>
    <row r="38" spans="1:30" ht="19.5" customHeight="1">
      <c r="A38" s="27" t="s">
        <v>307</v>
      </c>
      <c r="C38" s="34" t="s">
        <v>251</v>
      </c>
      <c r="D38" s="35" t="s">
        <v>253</v>
      </c>
      <c r="E38" s="35" t="s">
        <v>253</v>
      </c>
      <c r="G38" s="27" t="s">
        <v>308</v>
      </c>
      <c r="I38" s="34">
        <v>2050</v>
      </c>
      <c r="J38" s="34">
        <v>1990</v>
      </c>
      <c r="L38" s="27" t="s">
        <v>253</v>
      </c>
      <c r="M38" s="36" t="s">
        <v>309</v>
      </c>
      <c r="N38" s="27" t="s">
        <v>254</v>
      </c>
      <c r="P38" s="27" t="s">
        <v>256</v>
      </c>
      <c r="AB38" t="s">
        <v>254</v>
      </c>
      <c r="AD38" t="s">
        <v>266</v>
      </c>
    </row>
    <row r="39" spans="1:30" ht="19.5" customHeight="1">
      <c r="A39" s="27" t="s">
        <v>429</v>
      </c>
      <c r="C39" s="34" t="s">
        <v>344</v>
      </c>
      <c r="D39" s="35" t="s">
        <v>253</v>
      </c>
      <c r="E39" s="35" t="s">
        <v>254</v>
      </c>
      <c r="G39" s="27" t="s">
        <v>430</v>
      </c>
      <c r="I39" s="34">
        <v>2050</v>
      </c>
      <c r="L39" s="27" t="s">
        <v>253</v>
      </c>
      <c r="M39" s="36" t="s">
        <v>431</v>
      </c>
      <c r="N39" s="27" t="s">
        <v>254</v>
      </c>
      <c r="P39" s="27" t="s">
        <v>253</v>
      </c>
      <c r="Q39" s="37" t="s">
        <v>432</v>
      </c>
      <c r="AD39" t="s">
        <v>266</v>
      </c>
    </row>
    <row r="40" spans="1:30" ht="19.5" customHeight="1">
      <c r="A40" s="27" t="s">
        <v>421</v>
      </c>
      <c r="C40" s="34" t="s">
        <v>344</v>
      </c>
      <c r="D40" s="35" t="s">
        <v>253</v>
      </c>
      <c r="E40" s="35" t="s">
        <v>254</v>
      </c>
      <c r="G40" s="27" t="s">
        <v>303</v>
      </c>
      <c r="I40" s="34">
        <v>2050</v>
      </c>
      <c r="J40" s="34">
        <v>2020</v>
      </c>
      <c r="K40" s="36" t="s">
        <v>685</v>
      </c>
      <c r="L40" s="27" t="s">
        <v>253</v>
      </c>
      <c r="M40" s="36" t="s">
        <v>422</v>
      </c>
      <c r="N40" s="27" t="s">
        <v>254</v>
      </c>
      <c r="P40" s="27" t="s">
        <v>256</v>
      </c>
      <c r="AD40" t="s">
        <v>266</v>
      </c>
    </row>
    <row r="41" spans="1:30" ht="19.5" customHeight="1">
      <c r="A41" s="27" t="s">
        <v>415</v>
      </c>
      <c r="C41" s="34" t="s">
        <v>344</v>
      </c>
      <c r="D41" s="35" t="s">
        <v>253</v>
      </c>
      <c r="E41" s="35" t="s">
        <v>254</v>
      </c>
      <c r="G41" s="27" t="s">
        <v>416</v>
      </c>
      <c r="I41" s="34">
        <v>2050</v>
      </c>
      <c r="J41" s="34">
        <v>1990</v>
      </c>
      <c r="L41" s="27" t="s">
        <v>253</v>
      </c>
      <c r="M41" s="36" t="s">
        <v>417</v>
      </c>
      <c r="N41" s="27" t="s">
        <v>254</v>
      </c>
      <c r="P41" s="27" t="s">
        <v>256</v>
      </c>
      <c r="R41" s="27">
        <v>3.794</v>
      </c>
      <c r="T41" s="34">
        <v>3.794</v>
      </c>
      <c r="V41" s="27">
        <v>3.794</v>
      </c>
      <c r="X41" s="34">
        <v>3.794</v>
      </c>
      <c r="AD41" t="s">
        <v>418</v>
      </c>
    </row>
    <row r="42" spans="1:30" ht="19.5" customHeight="1">
      <c r="A42" s="27" t="s">
        <v>310</v>
      </c>
      <c r="C42" s="34" t="s">
        <v>275</v>
      </c>
      <c r="D42" s="35" t="s">
        <v>253</v>
      </c>
      <c r="E42" s="35" t="s">
        <v>254</v>
      </c>
      <c r="G42" s="27" t="s">
        <v>311</v>
      </c>
      <c r="I42" s="34">
        <v>2050</v>
      </c>
      <c r="J42" s="28">
        <v>1990</v>
      </c>
      <c r="L42" s="27" t="s">
        <v>253</v>
      </c>
      <c r="M42" s="36" t="s">
        <v>312</v>
      </c>
      <c r="N42" s="27" t="s">
        <v>254</v>
      </c>
      <c r="P42" s="27" t="s">
        <v>253</v>
      </c>
      <c r="Q42" s="37" t="s">
        <v>313</v>
      </c>
      <c r="AB42" t="s">
        <v>254</v>
      </c>
      <c r="AD42" t="s">
        <v>266</v>
      </c>
    </row>
    <row r="43" spans="1:30" ht="19.5" customHeight="1">
      <c r="A43" s="27" t="s">
        <v>314</v>
      </c>
      <c r="C43" s="34" t="s">
        <v>315</v>
      </c>
      <c r="D43" s="35" t="s">
        <v>253</v>
      </c>
      <c r="E43" s="35" t="s">
        <v>253</v>
      </c>
      <c r="G43" s="27" t="s">
        <v>340</v>
      </c>
      <c r="I43" s="34">
        <v>2050</v>
      </c>
      <c r="L43" s="27" t="s">
        <v>253</v>
      </c>
      <c r="M43" s="36" t="s">
        <v>316</v>
      </c>
      <c r="N43" s="27" t="s">
        <v>254</v>
      </c>
      <c r="P43" s="27" t="s">
        <v>254</v>
      </c>
      <c r="Q43" s="37" t="s">
        <v>316</v>
      </c>
      <c r="R43" s="27">
        <v>9</v>
      </c>
      <c r="T43" s="34">
        <v>9</v>
      </c>
      <c r="V43" s="27">
        <v>13</v>
      </c>
      <c r="X43" s="34">
        <v>13</v>
      </c>
      <c r="AB43" t="s">
        <v>254</v>
      </c>
      <c r="AD43" t="s">
        <v>317</v>
      </c>
    </row>
    <row r="44" spans="1:30" ht="19.5" customHeight="1">
      <c r="A44" s="27" t="s">
        <v>318</v>
      </c>
      <c r="C44" s="34" t="s">
        <v>268</v>
      </c>
      <c r="D44" s="35" t="s">
        <v>253</v>
      </c>
      <c r="E44" s="35" t="s">
        <v>254</v>
      </c>
      <c r="G44" s="27" t="s">
        <v>319</v>
      </c>
      <c r="I44" s="34">
        <v>2050</v>
      </c>
      <c r="L44" s="27" t="s">
        <v>253</v>
      </c>
      <c r="M44" s="36" t="s">
        <v>320</v>
      </c>
      <c r="N44" s="27" t="s">
        <v>254</v>
      </c>
      <c r="P44" s="27" t="s">
        <v>253</v>
      </c>
      <c r="Q44" s="37" t="s">
        <v>321</v>
      </c>
      <c r="AB44" t="s">
        <v>254</v>
      </c>
      <c r="AD44" t="s">
        <v>266</v>
      </c>
    </row>
    <row r="45" spans="1:30" ht="19.5" customHeight="1">
      <c r="A45" s="27" t="s">
        <v>686</v>
      </c>
      <c r="D45" s="35" t="s">
        <v>253</v>
      </c>
      <c r="E45" s="35" t="s">
        <v>254</v>
      </c>
    </row>
    <row r="46" spans="1:30" ht="19.5" customHeight="1">
      <c r="A46" s="27" t="s">
        <v>322</v>
      </c>
      <c r="C46" s="35">
        <v>44866</v>
      </c>
      <c r="D46" s="35" t="s">
        <v>253</v>
      </c>
      <c r="E46" s="35" t="s">
        <v>254</v>
      </c>
      <c r="G46" s="27" t="s">
        <v>340</v>
      </c>
      <c r="I46" s="34">
        <v>2050</v>
      </c>
      <c r="L46" s="27" t="s">
        <v>253</v>
      </c>
      <c r="M46" s="36" t="s">
        <v>324</v>
      </c>
      <c r="N46" s="27" t="s">
        <v>254</v>
      </c>
      <c r="P46" s="27" t="s">
        <v>253</v>
      </c>
      <c r="Q46" s="37" t="s">
        <v>687</v>
      </c>
      <c r="AB46" t="s">
        <v>254</v>
      </c>
      <c r="AD46" t="s">
        <v>266</v>
      </c>
    </row>
    <row r="47" spans="1:30" ht="19.5" customHeight="1">
      <c r="A47" s="27" t="s">
        <v>325</v>
      </c>
      <c r="C47" s="34" t="s">
        <v>323</v>
      </c>
      <c r="D47" s="35" t="s">
        <v>253</v>
      </c>
      <c r="E47" s="35" t="s">
        <v>253</v>
      </c>
      <c r="G47" s="27" t="s">
        <v>340</v>
      </c>
      <c r="I47" s="34">
        <v>2050</v>
      </c>
      <c r="L47" s="27" t="s">
        <v>253</v>
      </c>
      <c r="M47" s="36" t="s">
        <v>326</v>
      </c>
      <c r="N47" s="27" t="s">
        <v>254</v>
      </c>
      <c r="P47" s="27" t="s">
        <v>256</v>
      </c>
      <c r="R47" s="27">
        <v>4.4000000000000004</v>
      </c>
      <c r="T47" s="34">
        <v>4.4000000000000004</v>
      </c>
      <c r="V47" s="27">
        <v>7</v>
      </c>
      <c r="X47" s="34">
        <v>7</v>
      </c>
      <c r="AB47" t="s">
        <v>327</v>
      </c>
      <c r="AD47" t="s">
        <v>328</v>
      </c>
    </row>
    <row r="48" spans="1:30" ht="19.5" customHeight="1">
      <c r="A48" s="27" t="s">
        <v>433</v>
      </c>
      <c r="C48" s="34" t="s">
        <v>434</v>
      </c>
      <c r="D48" s="35" t="s">
        <v>253</v>
      </c>
      <c r="E48" s="35" t="s">
        <v>253</v>
      </c>
      <c r="G48" s="27" t="s">
        <v>340</v>
      </c>
      <c r="I48" s="34">
        <v>2050</v>
      </c>
      <c r="L48" s="27" t="s">
        <v>253</v>
      </c>
      <c r="M48" s="36" t="s">
        <v>435</v>
      </c>
      <c r="N48" s="27" t="s">
        <v>254</v>
      </c>
      <c r="P48" s="27" t="s">
        <v>256</v>
      </c>
      <c r="R48" s="27">
        <v>2.5</v>
      </c>
      <c r="T48" s="34">
        <v>2.5</v>
      </c>
      <c r="V48" s="27">
        <v>2.5</v>
      </c>
      <c r="X48" s="34">
        <v>2.5</v>
      </c>
      <c r="AD48" t="s">
        <v>436</v>
      </c>
    </row>
    <row r="49" spans="1:30" ht="19.5" customHeight="1">
      <c r="A49" s="27" t="s">
        <v>348</v>
      </c>
      <c r="C49" s="34" t="s">
        <v>349</v>
      </c>
      <c r="D49" s="35" t="s">
        <v>253</v>
      </c>
      <c r="E49" s="35" t="s">
        <v>254</v>
      </c>
      <c r="G49" s="27" t="s">
        <v>350</v>
      </c>
      <c r="I49" s="34">
        <v>2050</v>
      </c>
      <c r="L49" s="27" t="s">
        <v>253</v>
      </c>
      <c r="M49" s="36" t="s">
        <v>351</v>
      </c>
      <c r="N49" s="27" t="s">
        <v>254</v>
      </c>
      <c r="P49" s="27" t="s">
        <v>256</v>
      </c>
      <c r="AB49" t="s">
        <v>254</v>
      </c>
      <c r="AD49" t="s">
        <v>352</v>
      </c>
    </row>
    <row r="50" spans="1:30" ht="19.5" customHeight="1">
      <c r="A50" s="27" t="s">
        <v>388</v>
      </c>
      <c r="C50" s="34" t="s">
        <v>268</v>
      </c>
      <c r="D50" s="35" t="s">
        <v>253</v>
      </c>
      <c r="E50" s="35" t="s">
        <v>253</v>
      </c>
      <c r="G50" s="27" t="s">
        <v>340</v>
      </c>
      <c r="I50" s="34">
        <v>2050</v>
      </c>
      <c r="L50" s="27" t="s">
        <v>253</v>
      </c>
      <c r="M50" s="36" t="s">
        <v>389</v>
      </c>
      <c r="N50" s="27" t="s">
        <v>254</v>
      </c>
      <c r="P50" s="27" t="s">
        <v>256</v>
      </c>
      <c r="R50" s="27">
        <v>36.9</v>
      </c>
      <c r="T50" s="34">
        <v>36.9</v>
      </c>
      <c r="V50" s="27">
        <v>36.9</v>
      </c>
      <c r="X50" s="34">
        <v>36.9</v>
      </c>
      <c r="AD50" t="s">
        <v>390</v>
      </c>
    </row>
    <row r="51" spans="1:30" ht="19.5" customHeight="1">
      <c r="A51" s="27" t="s">
        <v>329</v>
      </c>
      <c r="C51" s="34" t="s">
        <v>268</v>
      </c>
      <c r="D51" s="35" t="s">
        <v>253</v>
      </c>
      <c r="E51" s="35" t="s">
        <v>253</v>
      </c>
      <c r="G51" s="27" t="s">
        <v>260</v>
      </c>
      <c r="I51" s="34">
        <v>2045</v>
      </c>
      <c r="J51" s="34">
        <v>1990</v>
      </c>
      <c r="L51" s="27" t="s">
        <v>330</v>
      </c>
      <c r="M51" s="36" t="s">
        <v>331</v>
      </c>
      <c r="N51" s="27" t="s">
        <v>253</v>
      </c>
      <c r="P51" s="27" t="s">
        <v>253</v>
      </c>
      <c r="Q51" s="37" t="s">
        <v>331</v>
      </c>
      <c r="AB51" t="s">
        <v>332</v>
      </c>
      <c r="AD51" t="s">
        <v>333</v>
      </c>
    </row>
    <row r="52" spans="1:30" ht="19.5" customHeight="1">
      <c r="A52" s="27" t="s">
        <v>371</v>
      </c>
      <c r="C52" s="34" t="s">
        <v>372</v>
      </c>
      <c r="D52" s="35" t="s">
        <v>253</v>
      </c>
      <c r="E52" s="35" t="s">
        <v>254</v>
      </c>
      <c r="G52" s="27" t="s">
        <v>340</v>
      </c>
      <c r="I52" s="34">
        <v>2050</v>
      </c>
      <c r="L52" s="27" t="s">
        <v>253</v>
      </c>
      <c r="M52" s="36" t="s">
        <v>373</v>
      </c>
      <c r="N52" s="27" t="s">
        <v>254</v>
      </c>
      <c r="P52" s="27" t="s">
        <v>253</v>
      </c>
      <c r="Q52" s="37" t="s">
        <v>376</v>
      </c>
      <c r="S52" s="34">
        <v>7</v>
      </c>
      <c r="T52" s="34">
        <v>7</v>
      </c>
      <c r="U52" s="38" t="s">
        <v>377</v>
      </c>
      <c r="W52" s="34">
        <v>7</v>
      </c>
      <c r="X52" s="34">
        <v>7</v>
      </c>
      <c r="AB52" t="s">
        <v>355</v>
      </c>
      <c r="AC52" t="s">
        <v>374</v>
      </c>
      <c r="AD52" t="s">
        <v>375</v>
      </c>
    </row>
    <row r="53" spans="1:30" ht="19.5" customHeight="1">
      <c r="A53" s="27" t="s">
        <v>605</v>
      </c>
      <c r="B53" s="34" t="s">
        <v>688</v>
      </c>
      <c r="C53" s="35">
        <v>44866</v>
      </c>
      <c r="D53" s="35" t="s">
        <v>253</v>
      </c>
      <c r="E53" s="35" t="s">
        <v>254</v>
      </c>
      <c r="G53" s="27" t="s">
        <v>340</v>
      </c>
      <c r="H53" s="28" t="s">
        <v>676</v>
      </c>
      <c r="I53" s="34">
        <v>2065</v>
      </c>
      <c r="L53" s="27" t="s">
        <v>253</v>
      </c>
      <c r="M53" s="36" t="s">
        <v>437</v>
      </c>
      <c r="N53" s="27" t="s">
        <v>254</v>
      </c>
      <c r="P53" s="27" t="s">
        <v>256</v>
      </c>
      <c r="R53" s="27">
        <v>120</v>
      </c>
      <c r="T53" s="34">
        <v>120</v>
      </c>
      <c r="U53" s="36"/>
      <c r="V53" s="27">
        <v>120</v>
      </c>
      <c r="X53" s="34">
        <v>120</v>
      </c>
      <c r="AD53" t="s">
        <v>438</v>
      </c>
    </row>
    <row r="54" spans="1:30" ht="19.5" customHeight="1">
      <c r="A54" s="27" t="s">
        <v>439</v>
      </c>
      <c r="C54" s="34" t="s">
        <v>344</v>
      </c>
      <c r="D54" s="35" t="s">
        <v>253</v>
      </c>
      <c r="E54" s="35" t="s">
        <v>254</v>
      </c>
      <c r="G54" s="27" t="s">
        <v>336</v>
      </c>
      <c r="L54" s="27" t="s">
        <v>356</v>
      </c>
      <c r="N54" s="27" t="s">
        <v>254</v>
      </c>
      <c r="P54" s="27" t="s">
        <v>256</v>
      </c>
      <c r="U54" s="36"/>
      <c r="AD54" t="s">
        <v>266</v>
      </c>
    </row>
    <row r="55" spans="1:30" ht="19.5" customHeight="1">
      <c r="A55" s="27" t="s">
        <v>339</v>
      </c>
      <c r="C55" s="34" t="s">
        <v>292</v>
      </c>
      <c r="D55" s="35" t="s">
        <v>253</v>
      </c>
      <c r="E55" s="35" t="s">
        <v>253</v>
      </c>
      <c r="F55" s="38" t="s">
        <v>730</v>
      </c>
      <c r="G55" s="27" t="s">
        <v>340</v>
      </c>
      <c r="I55" s="34">
        <v>2050</v>
      </c>
      <c r="L55" s="27" t="s">
        <v>253</v>
      </c>
      <c r="M55" s="36" t="s">
        <v>341</v>
      </c>
      <c r="N55" s="27" t="s">
        <v>254</v>
      </c>
      <c r="P55" s="27" t="s">
        <v>253</v>
      </c>
      <c r="Q55" s="37" t="s">
        <v>343</v>
      </c>
      <c r="S55" s="34">
        <v>75</v>
      </c>
      <c r="T55" s="34">
        <v>75</v>
      </c>
      <c r="U55" s="36"/>
      <c r="W55" s="34">
        <v>81</v>
      </c>
      <c r="X55" s="34">
        <v>81</v>
      </c>
      <c r="AB55" t="s">
        <v>254</v>
      </c>
      <c r="AD55" t="s">
        <v>342</v>
      </c>
    </row>
    <row r="56" spans="1:30" ht="19.5" customHeight="1">
      <c r="A56" s="27" t="s">
        <v>334</v>
      </c>
      <c r="C56" s="34" t="s">
        <v>335</v>
      </c>
      <c r="D56" s="35" t="s">
        <v>253</v>
      </c>
      <c r="E56" s="35" t="s">
        <v>254</v>
      </c>
      <c r="G56" s="27" t="s">
        <v>336</v>
      </c>
      <c r="L56" s="27" t="s">
        <v>253</v>
      </c>
      <c r="M56" s="36" t="s">
        <v>337</v>
      </c>
      <c r="N56" s="27" t="s">
        <v>254</v>
      </c>
      <c r="P56" s="27" t="s">
        <v>256</v>
      </c>
      <c r="U56" s="36"/>
      <c r="AB56" t="s">
        <v>254</v>
      </c>
      <c r="AD56" t="s">
        <v>338</v>
      </c>
    </row>
    <row r="57" spans="1:30" ht="19.5" customHeight="1">
      <c r="A57" s="27" t="s">
        <v>440</v>
      </c>
      <c r="C57" s="34" t="s">
        <v>405</v>
      </c>
      <c r="D57" s="35" t="s">
        <v>253</v>
      </c>
      <c r="E57" s="35" t="s">
        <v>254</v>
      </c>
      <c r="G57" s="27" t="s">
        <v>424</v>
      </c>
      <c r="I57" s="34">
        <v>2050</v>
      </c>
      <c r="L57" s="27" t="s">
        <v>253</v>
      </c>
      <c r="M57" s="36" t="s">
        <v>441</v>
      </c>
      <c r="N57" s="27" t="s">
        <v>254</v>
      </c>
      <c r="P57" s="27" t="s">
        <v>256</v>
      </c>
      <c r="R57" s="27">
        <v>5.17</v>
      </c>
      <c r="T57" s="34">
        <v>5.17</v>
      </c>
      <c r="U57" s="36" t="s">
        <v>442</v>
      </c>
      <c r="V57" s="27">
        <v>9.5939999999999994</v>
      </c>
      <c r="X57" s="34">
        <v>9.5939999999999994</v>
      </c>
      <c r="AD57" t="s">
        <v>397</v>
      </c>
    </row>
    <row r="58" spans="1:30" ht="19.5" customHeight="1">
      <c r="A58" s="27" t="s">
        <v>15</v>
      </c>
      <c r="B58" s="34" t="s">
        <v>689</v>
      </c>
      <c r="C58" s="34" t="s">
        <v>344</v>
      </c>
      <c r="D58" s="35" t="s">
        <v>253</v>
      </c>
      <c r="E58" s="35" t="s">
        <v>254</v>
      </c>
      <c r="G58" s="27" t="s">
        <v>340</v>
      </c>
      <c r="I58" s="34">
        <v>2050</v>
      </c>
      <c r="L58" s="27" t="s">
        <v>253</v>
      </c>
      <c r="M58" s="36" t="s">
        <v>345</v>
      </c>
      <c r="N58" s="27" t="s">
        <v>253</v>
      </c>
      <c r="P58" s="27" t="s">
        <v>254</v>
      </c>
      <c r="Q58" s="37" t="s">
        <v>347</v>
      </c>
      <c r="R58" s="27">
        <v>700</v>
      </c>
      <c r="S58" s="34">
        <v>500</v>
      </c>
      <c r="T58" s="34">
        <v>1200</v>
      </c>
      <c r="U58" s="36" t="s">
        <v>740</v>
      </c>
      <c r="V58" s="27">
        <v>1250</v>
      </c>
      <c r="W58" s="34">
        <v>500</v>
      </c>
      <c r="X58" s="34">
        <v>1750</v>
      </c>
      <c r="AB58" t="s">
        <v>254</v>
      </c>
      <c r="AD58" t="s">
        <v>346</v>
      </c>
    </row>
    <row r="59" spans="1:30" ht="19.5" customHeight="1">
      <c r="A59" s="27" t="s">
        <v>25</v>
      </c>
      <c r="B59" s="34" t="s">
        <v>690</v>
      </c>
      <c r="C59" s="34" t="s">
        <v>691</v>
      </c>
      <c r="D59" s="35" t="s">
        <v>253</v>
      </c>
      <c r="E59" s="35" t="s">
        <v>254</v>
      </c>
      <c r="G59" s="27" t="s">
        <v>340</v>
      </c>
      <c r="H59" s="28" t="s">
        <v>676</v>
      </c>
      <c r="I59" s="34">
        <v>2050</v>
      </c>
      <c r="L59" s="27" t="s">
        <v>253</v>
      </c>
      <c r="M59" s="38" t="s">
        <v>692</v>
      </c>
      <c r="R59" s="39">
        <f>9912.1/30</f>
        <v>330.40333333333336</v>
      </c>
      <c r="T59" s="40">
        <f>SUM(R59:S59)</f>
        <v>330.40333333333336</v>
      </c>
      <c r="U59" s="36"/>
      <c r="V59" s="39">
        <f>9912.1/30</f>
        <v>330.40333333333336</v>
      </c>
      <c r="X59" s="40">
        <f>SUM(V59:W59)</f>
        <v>330.40333333333336</v>
      </c>
      <c r="Y59" s="37" t="s">
        <v>693</v>
      </c>
    </row>
    <row r="60" spans="1:30" ht="19.5" customHeight="1">
      <c r="A60" s="27" t="s">
        <v>41</v>
      </c>
      <c r="B60" s="34" t="s">
        <v>694</v>
      </c>
      <c r="C60" s="34" t="s">
        <v>691</v>
      </c>
      <c r="D60" s="35" t="s">
        <v>253</v>
      </c>
      <c r="E60" s="35" t="s">
        <v>254</v>
      </c>
      <c r="G60" s="27" t="s">
        <v>336</v>
      </c>
      <c r="H60" s="28"/>
      <c r="L60" s="27" t="s">
        <v>253</v>
      </c>
      <c r="M60" s="38" t="s">
        <v>695</v>
      </c>
      <c r="N60" s="27" t="s">
        <v>253</v>
      </c>
      <c r="O60" s="38" t="s">
        <v>695</v>
      </c>
      <c r="P60" s="27" t="s">
        <v>256</v>
      </c>
      <c r="U60" s="36"/>
      <c r="V60" s="39"/>
      <c r="X60" s="40"/>
    </row>
    <row r="61" spans="1:30" ht="19.5" customHeight="1">
      <c r="A61" s="27" t="s">
        <v>620</v>
      </c>
      <c r="B61" s="34" t="s">
        <v>696</v>
      </c>
      <c r="C61" s="34" t="s">
        <v>697</v>
      </c>
      <c r="D61" s="35" t="s">
        <v>253</v>
      </c>
      <c r="E61" s="35" t="s">
        <v>254</v>
      </c>
      <c r="G61" s="27" t="s">
        <v>340</v>
      </c>
      <c r="H61" s="28" t="s">
        <v>676</v>
      </c>
      <c r="I61" s="28">
        <v>2050</v>
      </c>
      <c r="L61" s="27" t="s">
        <v>253</v>
      </c>
      <c r="M61" s="38" t="s">
        <v>698</v>
      </c>
      <c r="N61" s="27" t="s">
        <v>253</v>
      </c>
      <c r="O61" s="38" t="s">
        <v>699</v>
      </c>
      <c r="P61" s="27" t="s">
        <v>253</v>
      </c>
      <c r="Q61" s="37" t="s">
        <v>700</v>
      </c>
      <c r="R61" s="39">
        <v>6.9740000000000002</v>
      </c>
      <c r="T61" s="40">
        <v>6.9740000000000002</v>
      </c>
      <c r="U61" s="36" t="s">
        <v>701</v>
      </c>
      <c r="V61" s="39">
        <v>6.9740000000000002</v>
      </c>
      <c r="X61" s="40">
        <v>6.9740000000000002</v>
      </c>
      <c r="Y61" s="37" t="s">
        <v>701</v>
      </c>
    </row>
    <row r="62" spans="1:30" ht="19.5" customHeight="1">
      <c r="A62" s="27" t="s">
        <v>532</v>
      </c>
      <c r="B62" s="34" t="s">
        <v>702</v>
      </c>
      <c r="C62" s="34" t="s">
        <v>697</v>
      </c>
      <c r="D62" s="35" t="s">
        <v>253</v>
      </c>
      <c r="E62" s="35" t="s">
        <v>253</v>
      </c>
      <c r="G62" s="27" t="s">
        <v>340</v>
      </c>
      <c r="H62" s="28" t="s">
        <v>676</v>
      </c>
      <c r="I62" s="28">
        <v>2050</v>
      </c>
      <c r="L62" s="27" t="s">
        <v>253</v>
      </c>
      <c r="M62" s="38" t="s">
        <v>703</v>
      </c>
      <c r="N62" s="27" t="s">
        <v>254</v>
      </c>
      <c r="O62" s="38"/>
      <c r="P62" s="27" t="s">
        <v>256</v>
      </c>
      <c r="R62" s="27">
        <v>5</v>
      </c>
      <c r="T62" s="28">
        <v>5</v>
      </c>
      <c r="U62" s="38" t="s">
        <v>704</v>
      </c>
      <c r="V62" s="39">
        <v>5</v>
      </c>
      <c r="X62" s="40">
        <v>5</v>
      </c>
      <c r="Y62" s="38" t="s">
        <v>704</v>
      </c>
    </row>
    <row r="63" spans="1:30" ht="19.5" customHeight="1">
      <c r="A63" s="27" t="s">
        <v>569</v>
      </c>
      <c r="B63" s="34" t="s">
        <v>705</v>
      </c>
      <c r="C63" s="34" t="s">
        <v>697</v>
      </c>
      <c r="D63" s="35" t="s">
        <v>253</v>
      </c>
      <c r="E63" s="35" t="s">
        <v>254</v>
      </c>
      <c r="G63" s="27" t="s">
        <v>340</v>
      </c>
      <c r="H63" s="28" t="s">
        <v>676</v>
      </c>
      <c r="I63" s="28">
        <v>2050</v>
      </c>
      <c r="K63" s="36" t="s">
        <v>706</v>
      </c>
      <c r="L63" s="27" t="s">
        <v>253</v>
      </c>
      <c r="M63" s="38" t="s">
        <v>707</v>
      </c>
      <c r="N63" s="27" t="s">
        <v>254</v>
      </c>
      <c r="O63" s="38"/>
      <c r="P63" s="27" t="s">
        <v>256</v>
      </c>
      <c r="S63" s="34">
        <v>7</v>
      </c>
      <c r="T63" s="28">
        <v>7</v>
      </c>
      <c r="U63" s="38" t="s">
        <v>708</v>
      </c>
      <c r="V63" s="39"/>
      <c r="W63" s="34">
        <v>7</v>
      </c>
      <c r="X63" s="40">
        <v>7</v>
      </c>
      <c r="Y63" s="37" t="s">
        <v>708</v>
      </c>
    </row>
    <row r="64" spans="1:30" ht="19.5" customHeight="1">
      <c r="A64" s="27" t="s">
        <v>476</v>
      </c>
      <c r="B64" s="34" t="s">
        <v>709</v>
      </c>
      <c r="C64" s="35">
        <v>44805</v>
      </c>
      <c r="D64" s="35" t="s">
        <v>253</v>
      </c>
      <c r="E64" s="35" t="s">
        <v>254</v>
      </c>
      <c r="G64" s="27" t="s">
        <v>340</v>
      </c>
      <c r="H64" s="28" t="s">
        <v>676</v>
      </c>
      <c r="I64" s="28">
        <v>2050</v>
      </c>
      <c r="L64" s="27" t="s">
        <v>253</v>
      </c>
      <c r="M64" s="38" t="s">
        <v>710</v>
      </c>
      <c r="N64" s="27" t="s">
        <v>254</v>
      </c>
      <c r="O64" s="38"/>
      <c r="P64" s="27" t="s">
        <v>256</v>
      </c>
      <c r="U64" s="36"/>
      <c r="V64" s="39"/>
      <c r="X64" s="40"/>
    </row>
    <row r="65" spans="1:25" ht="19.5" customHeight="1">
      <c r="A65" s="27" t="s">
        <v>500</v>
      </c>
      <c r="B65" s="34" t="s">
        <v>711</v>
      </c>
      <c r="C65" s="35">
        <v>44958</v>
      </c>
      <c r="D65" s="35" t="s">
        <v>253</v>
      </c>
      <c r="E65" s="35" t="s">
        <v>253</v>
      </c>
      <c r="G65" s="27" t="s">
        <v>340</v>
      </c>
      <c r="H65" s="28" t="s">
        <v>676</v>
      </c>
      <c r="I65" s="28">
        <v>2050</v>
      </c>
      <c r="K65" s="36" t="s">
        <v>682</v>
      </c>
      <c r="L65" s="27" t="s">
        <v>253</v>
      </c>
      <c r="M65" s="38" t="s">
        <v>703</v>
      </c>
      <c r="N65" s="27" t="s">
        <v>254</v>
      </c>
      <c r="O65" s="38"/>
      <c r="P65" s="27" t="s">
        <v>256</v>
      </c>
      <c r="R65" s="27">
        <v>1.1000000000000001</v>
      </c>
      <c r="T65" s="28">
        <v>1.1000000000000001</v>
      </c>
      <c r="U65" s="36" t="s">
        <v>712</v>
      </c>
      <c r="V65" s="39">
        <v>1.1000000000000001</v>
      </c>
      <c r="X65" s="40">
        <v>1.1000000000000001</v>
      </c>
      <c r="Y65" s="37" t="s">
        <v>712</v>
      </c>
    </row>
    <row r="66" spans="1:25" ht="19.5" customHeight="1">
      <c r="A66" s="27" t="s">
        <v>26</v>
      </c>
      <c r="B66" s="34" t="s">
        <v>713</v>
      </c>
      <c r="C66" s="35">
        <v>44805</v>
      </c>
      <c r="D66" s="41" t="s">
        <v>253</v>
      </c>
      <c r="E66" s="35" t="s">
        <v>254</v>
      </c>
      <c r="G66" s="27" t="s">
        <v>340</v>
      </c>
      <c r="H66" s="28" t="s">
        <v>676</v>
      </c>
      <c r="I66" s="28">
        <v>2050</v>
      </c>
      <c r="K66" s="38" t="s">
        <v>714</v>
      </c>
      <c r="L66" s="27" t="s">
        <v>253</v>
      </c>
      <c r="M66" s="38" t="s">
        <v>715</v>
      </c>
      <c r="N66" s="27" t="s">
        <v>254</v>
      </c>
      <c r="O66" s="38"/>
      <c r="P66" s="27" t="s">
        <v>256</v>
      </c>
      <c r="U66" s="36"/>
      <c r="V66" s="39"/>
      <c r="X66" s="40"/>
    </row>
    <row r="67" spans="1:25" ht="19.5" customHeight="1">
      <c r="A67" s="27" t="s">
        <v>529</v>
      </c>
      <c r="B67" s="34" t="s">
        <v>716</v>
      </c>
      <c r="C67" s="35">
        <v>44866</v>
      </c>
      <c r="D67" s="41" t="s">
        <v>253</v>
      </c>
      <c r="E67" s="35" t="s">
        <v>254</v>
      </c>
      <c r="G67" s="27" t="s">
        <v>340</v>
      </c>
      <c r="H67" s="28"/>
      <c r="I67" s="28">
        <v>2070</v>
      </c>
      <c r="L67" s="27" t="s">
        <v>253</v>
      </c>
      <c r="M67" s="38" t="s">
        <v>717</v>
      </c>
      <c r="N67" s="27" t="s">
        <v>254</v>
      </c>
      <c r="O67" s="38"/>
      <c r="P67" s="27" t="s">
        <v>253</v>
      </c>
      <c r="Q67" s="37" t="s">
        <v>718</v>
      </c>
      <c r="U67" s="36"/>
      <c r="V67" s="39"/>
      <c r="X67" s="40"/>
    </row>
    <row r="68" spans="1:25" ht="19.5" customHeight="1">
      <c r="A68" s="27" t="s">
        <v>610</v>
      </c>
      <c r="B68" s="34" t="s">
        <v>719</v>
      </c>
      <c r="C68" s="35">
        <v>44866</v>
      </c>
      <c r="D68" s="41" t="s">
        <v>253</v>
      </c>
      <c r="E68" s="35" t="s">
        <v>254</v>
      </c>
      <c r="G68" s="27" t="s">
        <v>340</v>
      </c>
      <c r="H68" s="28" t="s">
        <v>676</v>
      </c>
      <c r="I68" s="28">
        <v>2050</v>
      </c>
      <c r="L68" s="27" t="s">
        <v>253</v>
      </c>
      <c r="M68" s="38" t="s">
        <v>720</v>
      </c>
      <c r="O68" s="38"/>
      <c r="R68" s="27">
        <v>33.799999999999997</v>
      </c>
      <c r="T68" s="34">
        <v>33.799999999999997</v>
      </c>
      <c r="U68" s="36" t="s">
        <v>721</v>
      </c>
      <c r="V68" s="39">
        <v>33.799999999999997</v>
      </c>
      <c r="X68" s="40">
        <v>33.799999999999997</v>
      </c>
      <c r="Y68" s="38" t="s">
        <v>721</v>
      </c>
    </row>
    <row r="69" spans="1:25" ht="19.5" customHeight="1">
      <c r="A69" s="27" t="s">
        <v>44</v>
      </c>
      <c r="B69" s="34" t="s">
        <v>722</v>
      </c>
      <c r="C69" s="35">
        <v>44866</v>
      </c>
      <c r="D69" s="41" t="s">
        <v>253</v>
      </c>
      <c r="E69" s="35" t="s">
        <v>254</v>
      </c>
      <c r="G69" s="27" t="s">
        <v>336</v>
      </c>
      <c r="H69" s="28"/>
      <c r="L69" s="27" t="s">
        <v>254</v>
      </c>
      <c r="M69" s="38" t="s">
        <v>723</v>
      </c>
      <c r="O69" s="38"/>
      <c r="P69" s="27" t="s">
        <v>253</v>
      </c>
      <c r="Q69" s="37" t="s">
        <v>724</v>
      </c>
      <c r="U69" s="36"/>
      <c r="V69" s="39"/>
      <c r="X69" s="40"/>
    </row>
    <row r="70" spans="1:25" ht="19.5" customHeight="1">
      <c r="A70" s="27" t="s">
        <v>6</v>
      </c>
      <c r="B70" s="34" t="s">
        <v>725</v>
      </c>
      <c r="C70" s="34" t="s">
        <v>697</v>
      </c>
      <c r="D70" s="41" t="s">
        <v>253</v>
      </c>
      <c r="E70" s="35" t="s">
        <v>254</v>
      </c>
      <c r="G70" s="27" t="s">
        <v>356</v>
      </c>
      <c r="H70" s="28"/>
      <c r="L70" s="27" t="s">
        <v>253</v>
      </c>
      <c r="M70" s="38" t="s">
        <v>726</v>
      </c>
      <c r="N70" s="27" t="s">
        <v>254</v>
      </c>
      <c r="O70" s="38"/>
      <c r="P70" s="27" t="s">
        <v>256</v>
      </c>
      <c r="R70" s="27">
        <v>10.016</v>
      </c>
      <c r="T70" s="34">
        <v>10.016</v>
      </c>
      <c r="U70" s="36" t="s">
        <v>726</v>
      </c>
      <c r="V70" s="39">
        <v>10.673999999999999</v>
      </c>
      <c r="X70" s="40">
        <v>10.673999999999999</v>
      </c>
      <c r="Y70" s="36" t="s">
        <v>726</v>
      </c>
    </row>
    <row r="71" spans="1:25" ht="19.5" customHeight="1">
      <c r="H71" s="28"/>
      <c r="M71" s="38"/>
      <c r="O71" s="38"/>
      <c r="U71" s="36"/>
      <c r="V71" s="39"/>
      <c r="X71" s="40"/>
    </row>
    <row r="72" spans="1:25" ht="19.5" customHeight="1">
      <c r="H72" s="28"/>
      <c r="M72" s="38"/>
      <c r="O72" s="38"/>
      <c r="U72" s="36"/>
      <c r="V72" s="39"/>
      <c r="X72" s="40"/>
    </row>
    <row r="73" spans="1:25" ht="19.5" customHeight="1">
      <c r="E73" s="41" t="s">
        <v>729</v>
      </c>
      <c r="H73" s="28"/>
      <c r="M73" s="38"/>
      <c r="O73" s="38"/>
      <c r="R73" s="42">
        <f>SUMIF($E$3:$E$70,"No",R3:R70)</f>
        <v>1984.2873333333334</v>
      </c>
      <c r="S73" s="42">
        <f t="shared" ref="S73:T73" si="0">SUMIF($E$3:$E$70,"No",S3:S70)</f>
        <v>567.9</v>
      </c>
      <c r="T73" s="42">
        <f t="shared" si="0"/>
        <v>2552.1873333333338</v>
      </c>
      <c r="U73" s="43"/>
      <c r="V73" s="42">
        <f>SUMIF($E$3:$E$70,"No",V3:V70)</f>
        <v>2737.2093333333337</v>
      </c>
      <c r="W73" s="42">
        <f t="shared" ref="W73:X73" si="1">SUMIF($E$3:$E$70,"No",W3:W70)</f>
        <v>974.3</v>
      </c>
      <c r="X73" s="42">
        <f t="shared" si="1"/>
        <v>3711.5093333333339</v>
      </c>
    </row>
    <row r="74" spans="1:25" ht="19.5" customHeight="1">
      <c r="E74" s="41" t="s">
        <v>728</v>
      </c>
      <c r="H74" s="28"/>
      <c r="M74" s="38"/>
      <c r="O74" s="38"/>
      <c r="R74" s="42">
        <f>SUMIF($E$4:$E$71,"Yes",R4:R71)</f>
        <v>167.87</v>
      </c>
      <c r="S74" s="42">
        <f t="shared" ref="S74:T74" si="2">SUMIF($E$4:$E$71,"Yes",S4:S71)</f>
        <v>107.8</v>
      </c>
      <c r="T74" s="42">
        <f t="shared" si="2"/>
        <v>279.27</v>
      </c>
      <c r="U74" s="43"/>
      <c r="V74" s="42">
        <f>SUMIF($E$3:$E$70,"No",V4:V71)</f>
        <v>2572.8093333333336</v>
      </c>
      <c r="W74" s="42">
        <f t="shared" ref="W74:X74" si="3">SUMIF($E$3:$E$70,"No",W4:W71)</f>
        <v>801.6</v>
      </c>
      <c r="X74" s="42">
        <f t="shared" si="3"/>
        <v>3378.0093333333334</v>
      </c>
    </row>
    <row r="75" spans="1:25" ht="19.5" customHeight="1">
      <c r="H75" s="28"/>
      <c r="M75" s="38"/>
      <c r="O75" s="38"/>
      <c r="U75" s="36"/>
      <c r="V75" s="39"/>
      <c r="X75" s="40"/>
    </row>
  </sheetData>
  <mergeCells count="8">
    <mergeCell ref="V1:Y1"/>
    <mergeCell ref="AB1:AD1"/>
    <mergeCell ref="A1:F1"/>
    <mergeCell ref="G1:K1"/>
    <mergeCell ref="L1:M1"/>
    <mergeCell ref="N1:O1"/>
    <mergeCell ref="P1:Q1"/>
    <mergeCell ref="R1:U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gap analysis</vt:lpstr>
      <vt:lpstr>re-analysed ltleds</vt:lpstr>
      <vt:lpstr>current_cdr_lulucf_gross</vt:lpstr>
      <vt:lpstr>current_cdr_other</vt:lpstr>
      <vt:lpstr>planned_cdr_ndcs</vt:lpstr>
      <vt:lpstr>planned_cdr_ltleds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2023-08-16T08:59:24Z</dcterms:modified>
</cp:coreProperties>
</file>