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xr:revisionPtr revIDLastSave="0" documentId="13_ncr:1_{DB872C90-F781-4620-B874-48FDFE2ADA8D}" xr6:coauthVersionLast="47" xr6:coauthVersionMax="47" xr10:uidLastSave="{00000000-0000-0000-0000-000000000000}"/>
  <bookViews>
    <workbookView xWindow="-120" yWindow="-120" windowWidth="29040" windowHeight="15720" xr2:uid="{3B2015B6-95B6-4536-B291-EB303E3CA8E6}"/>
  </bookViews>
  <sheets>
    <sheet name="Datos inciales" sheetId="1" r:id="rId1"/>
    <sheet name="De 1-2" sheetId="3" r:id="rId2"/>
    <sheet name="latex" sheetId="28" state="hidden" r:id="rId3"/>
    <sheet name="De 2-3" sheetId="5" r:id="rId4"/>
    <sheet name="De 3-4" sheetId="7" r:id="rId5"/>
    <sheet name="De 4-5" sheetId="9" r:id="rId6"/>
    <sheet name="De 5-6" sheetId="11" r:id="rId7"/>
    <sheet name="De 6-7" sheetId="13" r:id="rId8"/>
    <sheet name="De 7-8" sheetId="14" r:id="rId9"/>
    <sheet name="De 8-9" sheetId="16" r:id="rId10"/>
    <sheet name="De 9-10" sheetId="18" r:id="rId11"/>
    <sheet name="De 10-11" sheetId="19" r:id="rId12"/>
    <sheet name="De 11-12" sheetId="23" r:id="rId13"/>
    <sheet name="De 12-13" sheetId="25" r:id="rId14"/>
    <sheet name="Perfil total" sheetId="2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G51" i="3"/>
  <c r="C27" i="27" s="1"/>
  <c r="G36" i="3"/>
  <c r="G31" i="3"/>
  <c r="R16" i="3"/>
  <c r="R13" i="3"/>
  <c r="R10" i="3"/>
  <c r="H31" i="3"/>
  <c r="W8" i="3"/>
  <c r="O11" i="1"/>
  <c r="O9" i="1"/>
  <c r="S48" i="1"/>
  <c r="R51" i="1"/>
  <c r="G45" i="1"/>
  <c r="F44" i="1"/>
  <c r="K44" i="1" s="1"/>
  <c r="M44" i="1" s="1"/>
  <c r="O44" i="1" s="1"/>
  <c r="E43" i="1"/>
  <c r="C43" i="1" a="1"/>
  <c r="C43" i="1" s="1"/>
  <c r="L43" i="1" s="1"/>
  <c r="N43" i="1" s="1"/>
  <c r="L44" i="1"/>
  <c r="S55" i="1"/>
  <c r="R55" i="1"/>
  <c r="M55" i="1"/>
  <c r="O55" i="1" s="1"/>
  <c r="K55" i="1"/>
  <c r="G55" i="1"/>
  <c r="F55" i="1"/>
  <c r="E55" i="1"/>
  <c r="C55" i="1" a="1"/>
  <c r="C55" i="1"/>
  <c r="J55" i="1" s="1"/>
  <c r="P55" i="1" s="1"/>
  <c r="S54" i="1"/>
  <c r="R54" i="1"/>
  <c r="Q54" i="1"/>
  <c r="Q55" i="1" s="1"/>
  <c r="L54" i="1"/>
  <c r="N54" i="1" s="1"/>
  <c r="G54" i="1"/>
  <c r="F54" i="1"/>
  <c r="K54" i="1" s="1"/>
  <c r="M54" i="1" s="1"/>
  <c r="O54" i="1" s="1"/>
  <c r="E54" i="1"/>
  <c r="C54" i="1" a="1"/>
  <c r="C54" i="1"/>
  <c r="J54" i="1" s="1"/>
  <c r="P54" i="1" s="1"/>
  <c r="S53" i="1"/>
  <c r="R53" i="1"/>
  <c r="Q53" i="1"/>
  <c r="L53" i="1"/>
  <c r="N53" i="1" s="1"/>
  <c r="K53" i="1"/>
  <c r="M53" i="1" s="1"/>
  <c r="O53" i="1" s="1"/>
  <c r="G53" i="1"/>
  <c r="F53" i="1"/>
  <c r="E53" i="1"/>
  <c r="C53" i="1" a="1"/>
  <c r="C53" i="1"/>
  <c r="J53" i="1" s="1"/>
  <c r="P53" i="1" s="1"/>
  <c r="S52" i="1"/>
  <c r="R52" i="1"/>
  <c r="Q52" i="1"/>
  <c r="L52" i="1"/>
  <c r="N52" i="1" s="1"/>
  <c r="K52" i="1"/>
  <c r="M52" i="1" s="1"/>
  <c r="O52" i="1" s="1"/>
  <c r="J52" i="1"/>
  <c r="P52" i="1" s="1"/>
  <c r="G52" i="1"/>
  <c r="F52" i="1"/>
  <c r="E52" i="1"/>
  <c r="C52" i="1" a="1"/>
  <c r="C52" i="1"/>
  <c r="S51" i="1"/>
  <c r="Q51" i="1"/>
  <c r="K51" i="1"/>
  <c r="M51" i="1" s="1"/>
  <c r="O51" i="1" s="1"/>
  <c r="G51" i="1"/>
  <c r="F51" i="1"/>
  <c r="E51" i="1"/>
  <c r="C51" i="1" a="1"/>
  <c r="C51" i="1" s="1"/>
  <c r="S50" i="1"/>
  <c r="R50" i="1"/>
  <c r="Q50" i="1"/>
  <c r="G50" i="1"/>
  <c r="F50" i="1"/>
  <c r="K50" i="1" s="1"/>
  <c r="M50" i="1" s="1"/>
  <c r="O50" i="1" s="1"/>
  <c r="E50" i="1"/>
  <c r="C50" i="1" a="1"/>
  <c r="C50" i="1"/>
  <c r="L50" i="1" s="1"/>
  <c r="N50" i="1" s="1"/>
  <c r="S49" i="1"/>
  <c r="R49" i="1"/>
  <c r="Q49" i="1"/>
  <c r="L49" i="1"/>
  <c r="N49" i="1" s="1"/>
  <c r="G49" i="1"/>
  <c r="F49" i="1"/>
  <c r="K49" i="1" s="1"/>
  <c r="M49" i="1" s="1"/>
  <c r="O49" i="1" s="1"/>
  <c r="E49" i="1"/>
  <c r="C49" i="1" a="1"/>
  <c r="C49" i="1"/>
  <c r="J49" i="1" s="1"/>
  <c r="P49" i="1" s="1"/>
  <c r="R48" i="1"/>
  <c r="Q48" i="1"/>
  <c r="K48" i="1"/>
  <c r="M48" i="1" s="1"/>
  <c r="O48" i="1" s="1"/>
  <c r="G48" i="1"/>
  <c r="F48" i="1"/>
  <c r="E48" i="1"/>
  <c r="C48" i="1" a="1"/>
  <c r="C48" i="1" s="1"/>
  <c r="S47" i="1"/>
  <c r="R47" i="1"/>
  <c r="Q47" i="1"/>
  <c r="M47" i="1"/>
  <c r="O47" i="1" s="1"/>
  <c r="K47" i="1"/>
  <c r="G47" i="1"/>
  <c r="F47" i="1"/>
  <c r="E47" i="1"/>
  <c r="C47" i="1" a="1"/>
  <c r="C47" i="1"/>
  <c r="J47" i="1" s="1"/>
  <c r="P47" i="1" s="1"/>
  <c r="S46" i="1"/>
  <c r="R46" i="1"/>
  <c r="Q46" i="1"/>
  <c r="L46" i="1"/>
  <c r="N46" i="1" s="1"/>
  <c r="G46" i="1"/>
  <c r="F46" i="1"/>
  <c r="K46" i="1" s="1"/>
  <c r="M46" i="1" s="1"/>
  <c r="O46" i="1" s="1"/>
  <c r="E46" i="1"/>
  <c r="C46" i="1" a="1"/>
  <c r="C46" i="1"/>
  <c r="J46" i="1" s="1"/>
  <c r="P46" i="1" s="1"/>
  <c r="S45" i="1"/>
  <c r="R45" i="1"/>
  <c r="Q45" i="1"/>
  <c r="L45" i="1"/>
  <c r="N45" i="1" s="1"/>
  <c r="K45" i="1"/>
  <c r="M45" i="1" s="1"/>
  <c r="O45" i="1" s="1"/>
  <c r="F45" i="1"/>
  <c r="E45" i="1"/>
  <c r="C45" i="1" a="1"/>
  <c r="C45" i="1"/>
  <c r="J45" i="1" s="1"/>
  <c r="P45" i="1" s="1"/>
  <c r="S44" i="1"/>
  <c r="R44" i="1"/>
  <c r="Q44" i="1"/>
  <c r="N44" i="1"/>
  <c r="J44" i="1"/>
  <c r="P44" i="1" s="1"/>
  <c r="G44" i="1"/>
  <c r="E44" i="1"/>
  <c r="C44" i="1" a="1"/>
  <c r="C44" i="1"/>
  <c r="S43" i="1"/>
  <c r="Q43" i="1"/>
  <c r="G43" i="1"/>
  <c r="F43" i="1"/>
  <c r="K43" i="1" s="1"/>
  <c r="M43" i="1" s="1"/>
  <c r="O43" i="1" s="1"/>
  <c r="N12" i="1"/>
  <c r="N13" i="1"/>
  <c r="N14" i="1"/>
  <c r="N15" i="1"/>
  <c r="O15" i="1"/>
  <c r="O14" i="1" s="1"/>
  <c r="I6" i="25"/>
  <c r="N4" i="1"/>
  <c r="AP30" i="3"/>
  <c r="N10" i="1"/>
  <c r="P5" i="1"/>
  <c r="AP30" i="28"/>
  <c r="AP125" i="28" s="1"/>
  <c r="D149" i="28"/>
  <c r="G261" i="28"/>
  <c r="G260" i="28"/>
  <c r="G259" i="28"/>
  <c r="G258" i="28"/>
  <c r="G257" i="28"/>
  <c r="G256" i="28"/>
  <c r="G255" i="28"/>
  <c r="G254" i="28"/>
  <c r="G253" i="28"/>
  <c r="G252" i="28"/>
  <c r="G251" i="28"/>
  <c r="G135" i="28"/>
  <c r="G134" i="28"/>
  <c r="G133" i="28"/>
  <c r="G132" i="28"/>
  <c r="G131" i="28"/>
  <c r="G130" i="28"/>
  <c r="G129" i="28"/>
  <c r="G128" i="28"/>
  <c r="G127" i="28"/>
  <c r="G126" i="28"/>
  <c r="AN125" i="28"/>
  <c r="H126" i="28" s="1"/>
  <c r="G125" i="28"/>
  <c r="AK111" i="28"/>
  <c r="R111" i="28"/>
  <c r="R105" i="28" s="1"/>
  <c r="R108" i="28"/>
  <c r="E102" i="28"/>
  <c r="W118" i="28" s="1"/>
  <c r="Z114" i="28" s="1"/>
  <c r="D102" i="28"/>
  <c r="W117" i="28" s="1"/>
  <c r="G101" i="28"/>
  <c r="R101" i="28" s="1"/>
  <c r="F101" i="28"/>
  <c r="W104" i="28" s="1"/>
  <c r="E101" i="28"/>
  <c r="W106" i="28" s="1"/>
  <c r="D101" i="28"/>
  <c r="R103" i="28" s="1"/>
  <c r="I100" i="28"/>
  <c r="H100" i="28"/>
  <c r="D98" i="28"/>
  <c r="D181" i="28" s="1"/>
  <c r="AK112" i="28" s="1"/>
  <c r="D55" i="28"/>
  <c r="G201" i="28"/>
  <c r="G200" i="28"/>
  <c r="G199" i="28"/>
  <c r="G198" i="28"/>
  <c r="G197" i="28"/>
  <c r="G196" i="28"/>
  <c r="G195" i="28"/>
  <c r="G194" i="28"/>
  <c r="G193" i="28"/>
  <c r="G192" i="28"/>
  <c r="G191" i="28"/>
  <c r="G190" i="28"/>
  <c r="G189" i="28"/>
  <c r="G38" i="28"/>
  <c r="G37" i="28"/>
  <c r="G36" i="28"/>
  <c r="G35" i="28"/>
  <c r="G34" i="28"/>
  <c r="G33" i="28"/>
  <c r="G32" i="28"/>
  <c r="G31" i="28"/>
  <c r="AO31" i="28" s="1"/>
  <c r="AN30" i="28"/>
  <c r="H31" i="28" s="1"/>
  <c r="AK16" i="28"/>
  <c r="R16" i="28"/>
  <c r="R10" i="28" s="1"/>
  <c r="R13" i="28"/>
  <c r="E7" i="28"/>
  <c r="W23" i="28" s="1"/>
  <c r="D7" i="28"/>
  <c r="D26" i="28" s="1"/>
  <c r="G6" i="28"/>
  <c r="R6" i="28" s="1"/>
  <c r="F6" i="28"/>
  <c r="W12" i="28" s="1"/>
  <c r="E6" i="28"/>
  <c r="R9" i="28" s="1"/>
  <c r="D6" i="28"/>
  <c r="W13" i="28" s="1"/>
  <c r="I5" i="28"/>
  <c r="H5" i="28"/>
  <c r="D3" i="28"/>
  <c r="D87" i="28" s="1"/>
  <c r="AK17" i="28" s="1"/>
  <c r="D3" i="11"/>
  <c r="G6" i="3"/>
  <c r="O118" i="27"/>
  <c r="AL17" i="23"/>
  <c r="AL16" i="23"/>
  <c r="AK16" i="3"/>
  <c r="C6" i="27"/>
  <c r="AN30" i="3"/>
  <c r="G33" i="3"/>
  <c r="C9" i="27"/>
  <c r="G32" i="3"/>
  <c r="G38" i="3"/>
  <c r="C14" i="27"/>
  <c r="AO31" i="3"/>
  <c r="C7" i="27"/>
  <c r="AO32" i="3"/>
  <c r="AO33" i="3"/>
  <c r="C8" i="27"/>
  <c r="F6" i="3"/>
  <c r="W9" i="3" s="1"/>
  <c r="M21" i="1"/>
  <c r="M22" i="1"/>
  <c r="G50" i="3"/>
  <c r="C26" i="27"/>
  <c r="G41" i="3"/>
  <c r="C17" i="27"/>
  <c r="G34" i="3"/>
  <c r="C10" i="27"/>
  <c r="G35" i="3"/>
  <c r="C12" i="27"/>
  <c r="G37" i="3"/>
  <c r="G39" i="3"/>
  <c r="C15" i="27"/>
  <c r="G40" i="3"/>
  <c r="C16" i="27"/>
  <c r="G42" i="3"/>
  <c r="C18" i="27"/>
  <c r="G43" i="3"/>
  <c r="G44" i="3"/>
  <c r="C20" i="27"/>
  <c r="G45" i="3"/>
  <c r="G46" i="3"/>
  <c r="C22" i="27"/>
  <c r="G47" i="3"/>
  <c r="C23" i="27"/>
  <c r="G48" i="3"/>
  <c r="G49" i="3"/>
  <c r="G6" i="23"/>
  <c r="W8" i="23" s="1"/>
  <c r="D7" i="25"/>
  <c r="D26" i="25" s="1"/>
  <c r="E7" i="25"/>
  <c r="E6" i="25"/>
  <c r="F25" i="25" s="1"/>
  <c r="D6" i="25"/>
  <c r="R8" i="25" s="1"/>
  <c r="G6" i="25"/>
  <c r="W8" i="25" s="1"/>
  <c r="H6" i="25"/>
  <c r="R7" i="25" s="1"/>
  <c r="W19" i="25" s="1"/>
  <c r="F6" i="25"/>
  <c r="W9" i="25" s="1"/>
  <c r="D3" i="25"/>
  <c r="R16" i="25"/>
  <c r="R13" i="25"/>
  <c r="I5" i="25"/>
  <c r="H5" i="25"/>
  <c r="D7" i="19"/>
  <c r="D26" i="19" s="1"/>
  <c r="E7" i="19"/>
  <c r="F26" i="19" s="1"/>
  <c r="E6" i="19"/>
  <c r="F25" i="19" s="1"/>
  <c r="D6" i="19"/>
  <c r="R8" i="19" s="1"/>
  <c r="E6" i="23"/>
  <c r="F25" i="23" s="1"/>
  <c r="D7" i="23"/>
  <c r="E7" i="23"/>
  <c r="D6" i="23"/>
  <c r="D25" i="23" s="1"/>
  <c r="F6" i="23"/>
  <c r="W9" i="23" s="1"/>
  <c r="D3" i="23"/>
  <c r="R16" i="23"/>
  <c r="R13" i="23"/>
  <c r="I5" i="23"/>
  <c r="H5" i="23"/>
  <c r="G6" i="19"/>
  <c r="R6" i="19" s="1"/>
  <c r="W20" i="19" s="1"/>
  <c r="F6" i="19"/>
  <c r="W9" i="19" s="1"/>
  <c r="D3" i="19"/>
  <c r="R16" i="19"/>
  <c r="R13" i="19"/>
  <c r="I5" i="19"/>
  <c r="H5" i="19"/>
  <c r="D7" i="18"/>
  <c r="D26" i="18" s="1"/>
  <c r="E7" i="18"/>
  <c r="E6" i="18"/>
  <c r="F25" i="18" s="1"/>
  <c r="D6" i="18"/>
  <c r="D25" i="18" s="1"/>
  <c r="F6" i="18"/>
  <c r="R5" i="18" s="1"/>
  <c r="W21" i="18" s="1"/>
  <c r="D3" i="18"/>
  <c r="R16" i="18"/>
  <c r="R13" i="18"/>
  <c r="I5" i="18"/>
  <c r="H5" i="18"/>
  <c r="E6" i="16"/>
  <c r="W11" i="16" s="1"/>
  <c r="F25" i="16"/>
  <c r="E7" i="16"/>
  <c r="W23" i="16" s="1"/>
  <c r="Z25" i="16" s="1"/>
  <c r="D7" i="16"/>
  <c r="W22" i="16" s="1"/>
  <c r="D6" i="16"/>
  <c r="R8" i="16"/>
  <c r="F6" i="16"/>
  <c r="R5" i="16"/>
  <c r="W21" i="16" s="1"/>
  <c r="D3" i="16"/>
  <c r="R16" i="16"/>
  <c r="R13" i="16"/>
  <c r="I5" i="16"/>
  <c r="H5" i="16"/>
  <c r="E7" i="14"/>
  <c r="E6" i="14"/>
  <c r="W11" i="14" s="1"/>
  <c r="D7" i="14"/>
  <c r="W22" i="14" s="1"/>
  <c r="D6" i="14"/>
  <c r="R8" i="14" s="1"/>
  <c r="D25" i="14"/>
  <c r="G6" i="14"/>
  <c r="W8" i="14" s="1"/>
  <c r="F6" i="14"/>
  <c r="W9" i="14" s="1"/>
  <c r="D3" i="14"/>
  <c r="R16" i="14"/>
  <c r="R13" i="14"/>
  <c r="I5" i="14"/>
  <c r="H5" i="14"/>
  <c r="E7" i="13"/>
  <c r="W23" i="13" s="1"/>
  <c r="E6" i="13"/>
  <c r="F25" i="13" s="1"/>
  <c r="D7" i="13"/>
  <c r="D6" i="13"/>
  <c r="D25" i="13" s="1"/>
  <c r="G6" i="13"/>
  <c r="W8" i="13" s="1"/>
  <c r="F6" i="13"/>
  <c r="R5" i="13" s="1"/>
  <c r="W21" i="13" s="1"/>
  <c r="D3" i="13"/>
  <c r="R16" i="13"/>
  <c r="R13" i="13"/>
  <c r="R8" i="13"/>
  <c r="I5" i="13"/>
  <c r="H5" i="13"/>
  <c r="E7" i="11"/>
  <c r="E6" i="11"/>
  <c r="W11" i="11"/>
  <c r="Z13" i="11" s="1"/>
  <c r="D7" i="11"/>
  <c r="W22" i="11" s="1"/>
  <c r="AB19" i="11" s="1"/>
  <c r="D6" i="11"/>
  <c r="W10" i="11" s="1"/>
  <c r="G6" i="11"/>
  <c r="W8" i="11" s="1"/>
  <c r="F6" i="11"/>
  <c r="R5" i="11"/>
  <c r="W21" i="11" s="1"/>
  <c r="R16" i="11"/>
  <c r="R13" i="11"/>
  <c r="I5" i="11"/>
  <c r="H5" i="11"/>
  <c r="G6" i="9"/>
  <c r="R6" i="9" s="1"/>
  <c r="W20" i="9" s="1"/>
  <c r="F6" i="9"/>
  <c r="R5" i="9" s="1"/>
  <c r="W21" i="9" s="1"/>
  <c r="E7" i="9"/>
  <c r="F26" i="9" s="1"/>
  <c r="E6" i="9"/>
  <c r="D7" i="9"/>
  <c r="W22" i="9" s="1"/>
  <c r="D6" i="9"/>
  <c r="D25" i="9" s="1"/>
  <c r="D3" i="9"/>
  <c r="R16" i="9"/>
  <c r="R13" i="9"/>
  <c r="I5" i="9"/>
  <c r="H5" i="9"/>
  <c r="G6" i="7"/>
  <c r="F6" i="7"/>
  <c r="W9" i="7"/>
  <c r="E7" i="7"/>
  <c r="F26" i="7" s="1"/>
  <c r="E6" i="7"/>
  <c r="R9" i="7" s="1"/>
  <c r="D7" i="7"/>
  <c r="W22" i="7" s="1"/>
  <c r="D6" i="7"/>
  <c r="D25" i="7"/>
  <c r="D3" i="7"/>
  <c r="R16" i="7"/>
  <c r="R13" i="7"/>
  <c r="I5" i="7"/>
  <c r="H5" i="7"/>
  <c r="D41" i="5"/>
  <c r="D30" i="7" s="1"/>
  <c r="P6" i="1"/>
  <c r="P7" i="1" s="1"/>
  <c r="P8" i="1" s="1"/>
  <c r="P9" i="1" s="1"/>
  <c r="P10" i="1" s="1"/>
  <c r="P11" i="1" s="1"/>
  <c r="P12" i="1" s="1"/>
  <c r="P13" i="1" s="1"/>
  <c r="P14" i="1" s="1"/>
  <c r="P15" i="1" s="1"/>
  <c r="N5" i="1"/>
  <c r="N6" i="1"/>
  <c r="N7" i="1"/>
  <c r="N8" i="1"/>
  <c r="N9" i="1"/>
  <c r="N11" i="1"/>
  <c r="G6" i="5"/>
  <c r="W8" i="5" s="1"/>
  <c r="E7" i="5"/>
  <c r="F26" i="5" s="1"/>
  <c r="E6" i="5"/>
  <c r="R9" i="5" s="1"/>
  <c r="D7" i="5"/>
  <c r="W22" i="5" s="1"/>
  <c r="D6" i="5"/>
  <c r="D25" i="5"/>
  <c r="D3" i="5"/>
  <c r="R16" i="5"/>
  <c r="H5" i="5"/>
  <c r="I5" i="5"/>
  <c r="F6" i="5"/>
  <c r="R5" i="5" s="1"/>
  <c r="W21" i="5" s="1"/>
  <c r="W9" i="5"/>
  <c r="R13" i="5"/>
  <c r="M23" i="1"/>
  <c r="M24" i="1"/>
  <c r="M25" i="1"/>
  <c r="M26" i="1"/>
  <c r="M27" i="1"/>
  <c r="M28" i="1"/>
  <c r="M29" i="1"/>
  <c r="M30" i="1"/>
  <c r="M31" i="1"/>
  <c r="M32" i="1"/>
  <c r="N32" i="1"/>
  <c r="N31" i="1" s="1"/>
  <c r="N30" i="1" s="1"/>
  <c r="N29" i="1" s="1"/>
  <c r="N28" i="1" s="1"/>
  <c r="N27" i="1" s="1"/>
  <c r="N26" i="1" s="1"/>
  <c r="N25" i="1" s="1"/>
  <c r="N24" i="1" s="1"/>
  <c r="N22" i="1" s="1"/>
  <c r="N21" i="1" s="1"/>
  <c r="R9" i="16"/>
  <c r="R5" i="14"/>
  <c r="W21" i="14" s="1"/>
  <c r="W10" i="14"/>
  <c r="R9" i="14"/>
  <c r="W9" i="9"/>
  <c r="W10" i="7"/>
  <c r="W11" i="7"/>
  <c r="Z13" i="7" s="1"/>
  <c r="AD13" i="7" s="1"/>
  <c r="W10" i="5"/>
  <c r="R8" i="5"/>
  <c r="D3" i="3"/>
  <c r="E26" i="3" s="1"/>
  <c r="D52" i="3"/>
  <c r="E7" i="3"/>
  <c r="W23" i="3" s="1"/>
  <c r="Z19" i="3" s="1"/>
  <c r="D7" i="3"/>
  <c r="E6" i="3"/>
  <c r="R9" i="3" s="1"/>
  <c r="D6" i="3"/>
  <c r="R8" i="3" s="1"/>
  <c r="I5" i="3"/>
  <c r="H5" i="3"/>
  <c r="W22" i="25"/>
  <c r="W23" i="25"/>
  <c r="Z25" i="25" s="1"/>
  <c r="F26" i="25"/>
  <c r="W22" i="18"/>
  <c r="D26" i="16"/>
  <c r="D26" i="14"/>
  <c r="F26" i="14"/>
  <c r="W23" i="14"/>
  <c r="D26" i="13"/>
  <c r="W22" i="13"/>
  <c r="R6" i="13"/>
  <c r="W20" i="13" s="1"/>
  <c r="D26" i="11"/>
  <c r="F26" i="11"/>
  <c r="W23" i="11"/>
  <c r="R9" i="9"/>
  <c r="F25" i="9"/>
  <c r="D26" i="9"/>
  <c r="W11" i="9"/>
  <c r="Z13" i="9" s="1"/>
  <c r="R8" i="9"/>
  <c r="W11" i="5"/>
  <c r="Z7" i="5" s="1"/>
  <c r="AO46" i="3"/>
  <c r="C21" i="27"/>
  <c r="AO36" i="3"/>
  <c r="C11" i="27"/>
  <c r="AO44" i="3"/>
  <c r="C19" i="27"/>
  <c r="F26" i="3"/>
  <c r="AO50" i="3"/>
  <c r="C25" i="27"/>
  <c r="F25" i="3"/>
  <c r="AO49" i="3"/>
  <c r="C24" i="27"/>
  <c r="D25" i="3"/>
  <c r="AO38" i="3"/>
  <c r="C13" i="27"/>
  <c r="W9" i="11"/>
  <c r="R9" i="11"/>
  <c r="F25" i="11"/>
  <c r="R9" i="23"/>
  <c r="W11" i="23"/>
  <c r="Z7" i="23" s="1"/>
  <c r="AE7" i="23" s="1"/>
  <c r="F26" i="23"/>
  <c r="R5" i="19"/>
  <c r="W21" i="19" s="1"/>
  <c r="W9" i="16"/>
  <c r="W10" i="16"/>
  <c r="D25" i="16"/>
  <c r="AO45" i="3"/>
  <c r="AO40" i="3"/>
  <c r="G52" i="3"/>
  <c r="AO43" i="3"/>
  <c r="AO42" i="3"/>
  <c r="AO41" i="3"/>
  <c r="AO51" i="3"/>
  <c r="AO48" i="3"/>
  <c r="AO34" i="3"/>
  <c r="AO35" i="3"/>
  <c r="AO47" i="3"/>
  <c r="AO37" i="3"/>
  <c r="AO39" i="3"/>
  <c r="D53" i="3"/>
  <c r="W10" i="9"/>
  <c r="W11" i="18"/>
  <c r="W11" i="13"/>
  <c r="Z13" i="13" s="1"/>
  <c r="R5" i="7"/>
  <c r="W21" i="7"/>
  <c r="R6" i="7"/>
  <c r="W20" i="7" s="1"/>
  <c r="W8" i="7"/>
  <c r="R8" i="23"/>
  <c r="W10" i="23"/>
  <c r="R8" i="7"/>
  <c r="R5" i="3"/>
  <c r="W21" i="3" s="1"/>
  <c r="R6" i="3"/>
  <c r="W20" i="3" s="1"/>
  <c r="Z19" i="25"/>
  <c r="AD19" i="25" s="1"/>
  <c r="Z25" i="14"/>
  <c r="Z19" i="14"/>
  <c r="Z25" i="11"/>
  <c r="Z19" i="11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W9" i="18" l="1"/>
  <c r="D26" i="5"/>
  <c r="P118" i="27"/>
  <c r="AE25" i="25"/>
  <c r="W8" i="9"/>
  <c r="AE13" i="11"/>
  <c r="W10" i="3"/>
  <c r="AD25" i="11"/>
  <c r="D84" i="3"/>
  <c r="Z7" i="7"/>
  <c r="AB7" i="7" s="1"/>
  <c r="R6" i="5"/>
  <c r="W20" i="5" s="1"/>
  <c r="R6" i="14"/>
  <c r="W20" i="14" s="1"/>
  <c r="W11" i="3"/>
  <c r="Z7" i="3" s="1"/>
  <c r="G41" i="5"/>
  <c r="C72" i="27" s="1"/>
  <c r="D26" i="7"/>
  <c r="W22" i="3"/>
  <c r="AE19" i="3" s="1"/>
  <c r="AL16" i="3"/>
  <c r="Z7" i="13"/>
  <c r="R5" i="23"/>
  <c r="W21" i="23" s="1"/>
  <c r="W10" i="18"/>
  <c r="R6" i="11"/>
  <c r="W20" i="11" s="1"/>
  <c r="F25" i="7"/>
  <c r="F39" i="7" s="1"/>
  <c r="AB7" i="5"/>
  <c r="AM16" i="3"/>
  <c r="AE13" i="7"/>
  <c r="Z13" i="5"/>
  <c r="AD13" i="5" s="1"/>
  <c r="AE19" i="11"/>
  <c r="Z13" i="23"/>
  <c r="R9" i="13"/>
  <c r="F25" i="5"/>
  <c r="G53" i="3"/>
  <c r="AO52" i="3"/>
  <c r="C28" i="27"/>
  <c r="F37" i="3"/>
  <c r="F42" i="3"/>
  <c r="F61" i="3"/>
  <c r="F76" i="3"/>
  <c r="F52" i="3"/>
  <c r="F79" i="3"/>
  <c r="F39" i="3"/>
  <c r="F69" i="3"/>
  <c r="F48" i="3"/>
  <c r="AE7" i="14"/>
  <c r="D39" i="7"/>
  <c r="E25" i="7"/>
  <c r="E26" i="7" s="1"/>
  <c r="AK16" i="7"/>
  <c r="O122" i="27" s="1"/>
  <c r="G30" i="7"/>
  <c r="D31" i="7"/>
  <c r="AB19" i="14"/>
  <c r="AD25" i="14"/>
  <c r="AD19" i="14"/>
  <c r="Z13" i="14"/>
  <c r="Z7" i="14"/>
  <c r="AD7" i="14" s="1"/>
  <c r="F66" i="3"/>
  <c r="F64" i="3"/>
  <c r="AD7" i="5"/>
  <c r="F36" i="3"/>
  <c r="F44" i="3"/>
  <c r="F45" i="3"/>
  <c r="AD7" i="7"/>
  <c r="Z7" i="11"/>
  <c r="AD7" i="11" s="1"/>
  <c r="R9" i="18"/>
  <c r="D6" i="27"/>
  <c r="I6" i="27" s="1"/>
  <c r="F75" i="3"/>
  <c r="AE7" i="5"/>
  <c r="F41" i="3"/>
  <c r="F31" i="3"/>
  <c r="AE25" i="14"/>
  <c r="F74" i="3"/>
  <c r="F81" i="3"/>
  <c r="F32" i="3"/>
  <c r="F46" i="3"/>
  <c r="F77" i="3"/>
  <c r="F73" i="3"/>
  <c r="F71" i="3"/>
  <c r="F67" i="3"/>
  <c r="F59" i="3"/>
  <c r="F57" i="3"/>
  <c r="F43" i="3"/>
  <c r="F51" i="3"/>
  <c r="F50" i="3"/>
  <c r="F34" i="3"/>
  <c r="AE25" i="11"/>
  <c r="AE7" i="7"/>
  <c r="AB7" i="14"/>
  <c r="AK17" i="5"/>
  <c r="O121" i="27" s="1"/>
  <c r="F25" i="14"/>
  <c r="F38" i="3"/>
  <c r="F83" i="3"/>
  <c r="F65" i="3"/>
  <c r="F63" i="3"/>
  <c r="E60" i="3"/>
  <c r="F55" i="3"/>
  <c r="F35" i="3"/>
  <c r="F47" i="3"/>
  <c r="G84" i="3"/>
  <c r="AD25" i="16"/>
  <c r="F82" i="3"/>
  <c r="F80" i="3"/>
  <c r="F78" i="3"/>
  <c r="F72" i="3"/>
  <c r="F70" i="3"/>
  <c r="F68" i="3"/>
  <c r="F62" i="3"/>
  <c r="F60" i="3"/>
  <c r="F58" i="3"/>
  <c r="F56" i="3"/>
  <c r="F53" i="3"/>
  <c r="F84" i="3"/>
  <c r="W23" i="5"/>
  <c r="W23" i="7"/>
  <c r="W23" i="9"/>
  <c r="R5" i="25"/>
  <c r="W21" i="25" s="1"/>
  <c r="D26" i="3"/>
  <c r="E35" i="3" s="1"/>
  <c r="W23" i="19"/>
  <c r="Z25" i="19" s="1"/>
  <c r="W10" i="13"/>
  <c r="AD7" i="13" s="1"/>
  <c r="F54" i="3"/>
  <c r="F49" i="3"/>
  <c r="F33" i="3"/>
  <c r="F40" i="3"/>
  <c r="F30" i="3"/>
  <c r="AE19" i="14"/>
  <c r="L51" i="1"/>
  <c r="N51" i="1" s="1"/>
  <c r="J51" i="1"/>
  <c r="P51" i="1" s="1"/>
  <c r="AE7" i="13"/>
  <c r="AB7" i="13"/>
  <c r="Z25" i="13"/>
  <c r="Z19" i="13"/>
  <c r="AK17" i="7"/>
  <c r="O123" i="27" s="1"/>
  <c r="E39" i="7"/>
  <c r="D30" i="9"/>
  <c r="G39" i="7"/>
  <c r="C82" i="27" s="1"/>
  <c r="AE13" i="23"/>
  <c r="AD7" i="23"/>
  <c r="AB7" i="11"/>
  <c r="AD13" i="11"/>
  <c r="AE7" i="11"/>
  <c r="L48" i="1"/>
  <c r="N48" i="1" s="1"/>
  <c r="J48" i="1"/>
  <c r="P48" i="1" s="1"/>
  <c r="AD13" i="9"/>
  <c r="AD19" i="3"/>
  <c r="AB19" i="3"/>
  <c r="AE13" i="5"/>
  <c r="Z25" i="3"/>
  <c r="Z13" i="16"/>
  <c r="AE13" i="16" s="1"/>
  <c r="Z7" i="16"/>
  <c r="AB7" i="16" s="1"/>
  <c r="E30" i="7"/>
  <c r="Z7" i="9"/>
  <c r="AB7" i="9" s="1"/>
  <c r="D25" i="11"/>
  <c r="W9" i="13"/>
  <c r="W22" i="23"/>
  <c r="R100" i="28"/>
  <c r="L47" i="1"/>
  <c r="N47" i="1" s="1"/>
  <c r="L55" i="1"/>
  <c r="N55" i="1" s="1"/>
  <c r="AD19" i="11"/>
  <c r="Z13" i="3"/>
  <c r="R8" i="11"/>
  <c r="D26" i="23"/>
  <c r="J43" i="1"/>
  <c r="P43" i="1" s="1"/>
  <c r="J50" i="1"/>
  <c r="P50" i="1" s="1"/>
  <c r="F26" i="13"/>
  <c r="F26" i="16"/>
  <c r="AD25" i="25"/>
  <c r="AG25" i="25" s="1"/>
  <c r="W10" i="25"/>
  <c r="R6" i="25"/>
  <c r="W20" i="25" s="1"/>
  <c r="W22" i="19"/>
  <c r="AE25" i="19" s="1"/>
  <c r="W11" i="25"/>
  <c r="R9" i="25"/>
  <c r="W7" i="25"/>
  <c r="AA7" i="25" s="1"/>
  <c r="G6" i="16"/>
  <c r="R8" i="18"/>
  <c r="O13" i="1"/>
  <c r="H6" i="23"/>
  <c r="I6" i="18"/>
  <c r="R6" i="23"/>
  <c r="W20" i="23" s="1"/>
  <c r="AG19" i="25"/>
  <c r="AH19" i="25" s="1"/>
  <c r="AA19" i="25"/>
  <c r="AB19" i="25"/>
  <c r="Z19" i="16"/>
  <c r="AD19" i="16" s="1"/>
  <c r="AE19" i="25"/>
  <c r="G6" i="18"/>
  <c r="F26" i="18"/>
  <c r="W23" i="18"/>
  <c r="W10" i="19"/>
  <c r="D25" i="19"/>
  <c r="D25" i="25"/>
  <c r="AD13" i="23"/>
  <c r="AB7" i="23"/>
  <c r="AE25" i="16"/>
  <c r="AE19" i="16"/>
  <c r="W23" i="23"/>
  <c r="Z7" i="18"/>
  <c r="AD7" i="18" s="1"/>
  <c r="Z13" i="18"/>
  <c r="AD13" i="18" s="1"/>
  <c r="Z19" i="19"/>
  <c r="R9" i="19"/>
  <c r="W11" i="19"/>
  <c r="W8" i="19"/>
  <c r="H6" i="19"/>
  <c r="AO199" i="28"/>
  <c r="AO193" i="28"/>
  <c r="AO201" i="28"/>
  <c r="AO190" i="28"/>
  <c r="E26" i="28"/>
  <c r="AO131" i="28"/>
  <c r="AO126" i="28"/>
  <c r="AP126" i="28" s="1"/>
  <c r="R8" i="28"/>
  <c r="R5" i="28"/>
  <c r="W21" i="28" s="1"/>
  <c r="AO33" i="28"/>
  <c r="AO198" i="28"/>
  <c r="AO132" i="28"/>
  <c r="AO255" i="28"/>
  <c r="AO34" i="28"/>
  <c r="AO192" i="28"/>
  <c r="AO200" i="28"/>
  <c r="F26" i="28"/>
  <c r="AO37" i="28"/>
  <c r="AO194" i="28"/>
  <c r="AO38" i="28"/>
  <c r="AO195" i="28"/>
  <c r="AO252" i="28"/>
  <c r="AO260" i="28"/>
  <c r="AO189" i="28"/>
  <c r="AO196" i="28"/>
  <c r="AO130" i="28"/>
  <c r="AO261" i="28"/>
  <c r="Z120" i="28"/>
  <c r="AE120" i="28" s="1"/>
  <c r="Y19" i="28"/>
  <c r="D25" i="28"/>
  <c r="AO191" i="28"/>
  <c r="AO197" i="28"/>
  <c r="AO36" i="28"/>
  <c r="AO251" i="28"/>
  <c r="AO127" i="28"/>
  <c r="AO133" i="28"/>
  <c r="AO256" i="28"/>
  <c r="W20" i="28"/>
  <c r="W14" i="28"/>
  <c r="AL16" i="28"/>
  <c r="W22" i="28"/>
  <c r="AO35" i="28"/>
  <c r="AM16" i="28"/>
  <c r="G51" i="28"/>
  <c r="W11" i="28"/>
  <c r="F25" i="28"/>
  <c r="AO32" i="28"/>
  <c r="Y22" i="28"/>
  <c r="AP31" i="28"/>
  <c r="D56" i="28"/>
  <c r="AQ125" i="28"/>
  <c r="AM111" i="28"/>
  <c r="AL111" i="28"/>
  <c r="AQ30" i="28"/>
  <c r="G202" i="28"/>
  <c r="AO202" i="28" s="1"/>
  <c r="Z108" i="28"/>
  <c r="Z102" i="28"/>
  <c r="AO253" i="28"/>
  <c r="AO254" i="28"/>
  <c r="AE114" i="28"/>
  <c r="AD114" i="28"/>
  <c r="AO129" i="28"/>
  <c r="AO128" i="28"/>
  <c r="W115" i="28"/>
  <c r="R104" i="28"/>
  <c r="AB114" i="28"/>
  <c r="AO135" i="28"/>
  <c r="AO134" i="28"/>
  <c r="AO258" i="28"/>
  <c r="AO257" i="28"/>
  <c r="W105" i="28"/>
  <c r="W116" i="28"/>
  <c r="G146" i="28"/>
  <c r="W103" i="28"/>
  <c r="AO259" i="28"/>
  <c r="G262" i="28"/>
  <c r="D150" i="28"/>
  <c r="AQ30" i="3"/>
  <c r="E6" i="27" s="1"/>
  <c r="J6" i="27" s="1"/>
  <c r="Q118" i="27"/>
  <c r="AP31" i="3"/>
  <c r="E69" i="3" l="1"/>
  <c r="F30" i="7"/>
  <c r="AK17" i="3"/>
  <c r="O119" i="27" s="1"/>
  <c r="D30" i="5"/>
  <c r="AD25" i="19"/>
  <c r="AD13" i="16"/>
  <c r="AB7" i="3"/>
  <c r="AD7" i="3"/>
  <c r="AE13" i="3"/>
  <c r="AD13" i="3"/>
  <c r="AE7" i="3"/>
  <c r="I6" i="23"/>
  <c r="I6" i="19"/>
  <c r="C29" i="27"/>
  <c r="G54" i="3"/>
  <c r="AO53" i="3"/>
  <c r="E40" i="3"/>
  <c r="E50" i="3"/>
  <c r="E32" i="3"/>
  <c r="E64" i="3"/>
  <c r="E66" i="3"/>
  <c r="E46" i="3"/>
  <c r="E74" i="3"/>
  <c r="E83" i="3"/>
  <c r="E44" i="3"/>
  <c r="E36" i="3"/>
  <c r="E76" i="3"/>
  <c r="E34" i="3"/>
  <c r="E68" i="3"/>
  <c r="E70" i="3"/>
  <c r="E72" i="3"/>
  <c r="E78" i="3"/>
  <c r="E80" i="3"/>
  <c r="E82" i="3"/>
  <c r="E71" i="3"/>
  <c r="E79" i="3"/>
  <c r="E57" i="3"/>
  <c r="E59" i="3"/>
  <c r="E77" i="3"/>
  <c r="E47" i="3"/>
  <c r="E39" i="3"/>
  <c r="E42" i="3"/>
  <c r="E67" i="3"/>
  <c r="E73" i="3"/>
  <c r="E45" i="3"/>
  <c r="E55" i="3"/>
  <c r="E65" i="3"/>
  <c r="E75" i="3"/>
  <c r="E81" i="3"/>
  <c r="E31" i="3"/>
  <c r="L31" i="3" s="1"/>
  <c r="E54" i="3"/>
  <c r="E63" i="3"/>
  <c r="E33" i="3"/>
  <c r="E84" i="3"/>
  <c r="E58" i="3"/>
  <c r="E37" i="3"/>
  <c r="G30" i="5"/>
  <c r="C60" i="27"/>
  <c r="E62" i="3"/>
  <c r="E30" i="3"/>
  <c r="Z25" i="9"/>
  <c r="Z19" i="9"/>
  <c r="E49" i="3"/>
  <c r="E52" i="3"/>
  <c r="Z19" i="7"/>
  <c r="Z25" i="7"/>
  <c r="E53" i="3"/>
  <c r="E38" i="3"/>
  <c r="AE13" i="14"/>
  <c r="AD13" i="14"/>
  <c r="G31" i="7"/>
  <c r="AO31" i="7" s="1"/>
  <c r="F31" i="7"/>
  <c r="D32" i="7"/>
  <c r="E31" i="7"/>
  <c r="Z25" i="5"/>
  <c r="Z19" i="5"/>
  <c r="E61" i="3"/>
  <c r="E51" i="3"/>
  <c r="AD13" i="13"/>
  <c r="AE13" i="13"/>
  <c r="E43" i="3"/>
  <c r="C73" i="27"/>
  <c r="E48" i="3"/>
  <c r="E56" i="3"/>
  <c r="E41" i="3"/>
  <c r="AB19" i="16"/>
  <c r="AD7" i="9"/>
  <c r="AB19" i="19"/>
  <c r="AD19" i="13"/>
  <c r="AB19" i="13"/>
  <c r="AE19" i="13"/>
  <c r="AE25" i="3"/>
  <c r="AD25" i="3"/>
  <c r="AE7" i="9"/>
  <c r="AE25" i="13"/>
  <c r="AD25" i="13"/>
  <c r="AE7" i="16"/>
  <c r="AD7" i="16"/>
  <c r="E25" i="9"/>
  <c r="E26" i="9" s="1"/>
  <c r="D31" i="9"/>
  <c r="AK16" i="9"/>
  <c r="O124" i="27" s="1"/>
  <c r="D37" i="9"/>
  <c r="G30" i="9"/>
  <c r="W8" i="16"/>
  <c r="R6" i="16"/>
  <c r="W20" i="16" s="1"/>
  <c r="AB7" i="18"/>
  <c r="Z13" i="25"/>
  <c r="Z7" i="25"/>
  <c r="AF19" i="25"/>
  <c r="R7" i="23"/>
  <c r="W19" i="23" s="1"/>
  <c r="AA19" i="23" s="1"/>
  <c r="W7" i="23"/>
  <c r="O12" i="1"/>
  <c r="R7" i="19"/>
  <c r="W7" i="19"/>
  <c r="AE13" i="18"/>
  <c r="Z25" i="18"/>
  <c r="Z19" i="18"/>
  <c r="AE19" i="19"/>
  <c r="Z25" i="23"/>
  <c r="Z19" i="23"/>
  <c r="AD19" i="19"/>
  <c r="W8" i="18"/>
  <c r="R6" i="18"/>
  <c r="AE7" i="18"/>
  <c r="Z7" i="19"/>
  <c r="AB7" i="19" s="1"/>
  <c r="Z13" i="19"/>
  <c r="AD13" i="19" s="1"/>
  <c r="K6" i="27"/>
  <c r="G6" i="27"/>
  <c r="F202" i="28"/>
  <c r="E198" i="28"/>
  <c r="F51" i="28"/>
  <c r="E135" i="28"/>
  <c r="F262" i="28"/>
  <c r="AA19" i="28"/>
  <c r="E260" i="28"/>
  <c r="E34" i="28"/>
  <c r="AD120" i="28"/>
  <c r="E189" i="28"/>
  <c r="E37" i="28"/>
  <c r="F146" i="28"/>
  <c r="E129" i="28"/>
  <c r="E51" i="28"/>
  <c r="E190" i="28"/>
  <c r="E36" i="28"/>
  <c r="E196" i="28"/>
  <c r="E199" i="28"/>
  <c r="E251" i="28"/>
  <c r="E252" i="28"/>
  <c r="E261" i="28"/>
  <c r="E195" i="28"/>
  <c r="E128" i="28"/>
  <c r="E193" i="28"/>
  <c r="E130" i="28"/>
  <c r="E259" i="28"/>
  <c r="E257" i="28"/>
  <c r="E33" i="28"/>
  <c r="E30" i="28"/>
  <c r="E197" i="28"/>
  <c r="E258" i="28"/>
  <c r="E35" i="28"/>
  <c r="E201" i="28"/>
  <c r="E133" i="28"/>
  <c r="E127" i="28"/>
  <c r="E262" i="28"/>
  <c r="E31" i="28"/>
  <c r="E255" i="28"/>
  <c r="E256" i="28"/>
  <c r="E194" i="28"/>
  <c r="E202" i="28"/>
  <c r="E200" i="28"/>
  <c r="E126" i="28"/>
  <c r="E132" i="28"/>
  <c r="E131" i="28"/>
  <c r="E192" i="28"/>
  <c r="E134" i="28"/>
  <c r="E146" i="28"/>
  <c r="E32" i="28"/>
  <c r="E38" i="28"/>
  <c r="E191" i="28"/>
  <c r="E125" i="28"/>
  <c r="E253" i="28"/>
  <c r="E254" i="28"/>
  <c r="AD102" i="28"/>
  <c r="AD108" i="28"/>
  <c r="AE102" i="28"/>
  <c r="AB102" i="28"/>
  <c r="AE108" i="28"/>
  <c r="F263" i="28"/>
  <c r="D151" i="28"/>
  <c r="G263" i="28"/>
  <c r="AO263" i="28" s="1"/>
  <c r="E263" i="28"/>
  <c r="AO262" i="28"/>
  <c r="AP127" i="28"/>
  <c r="AD22" i="28"/>
  <c r="AC22" i="28"/>
  <c r="AD19" i="28"/>
  <c r="AC19" i="28"/>
  <c r="G203" i="28"/>
  <c r="AP32" i="28"/>
  <c r="Y13" i="28"/>
  <c r="Y10" i="28"/>
  <c r="AA10" i="28" s="1"/>
  <c r="F203" i="28"/>
  <c r="E203" i="28"/>
  <c r="D57" i="28"/>
  <c r="F261" i="28"/>
  <c r="F255" i="28"/>
  <c r="F132" i="28"/>
  <c r="F257" i="28"/>
  <c r="F134" i="28"/>
  <c r="F260" i="28"/>
  <c r="F258" i="28"/>
  <c r="F259" i="28"/>
  <c r="F251" i="28"/>
  <c r="F253" i="28"/>
  <c r="F254" i="28"/>
  <c r="F126" i="28"/>
  <c r="F256" i="28"/>
  <c r="F128" i="28"/>
  <c r="F135" i="28"/>
  <c r="F129" i="28"/>
  <c r="F252" i="28"/>
  <c r="F133" i="28"/>
  <c r="F130" i="28"/>
  <c r="F125" i="28"/>
  <c r="F131" i="28"/>
  <c r="F127" i="28"/>
  <c r="F198" i="28"/>
  <c r="F190" i="28"/>
  <c r="F200" i="28"/>
  <c r="F192" i="28"/>
  <c r="F201" i="28"/>
  <c r="F193" i="28"/>
  <c r="F194" i="28"/>
  <c r="F196" i="28"/>
  <c r="F38" i="28"/>
  <c r="F197" i="28"/>
  <c r="F189" i="28"/>
  <c r="F33" i="28"/>
  <c r="F34" i="28"/>
  <c r="F37" i="28"/>
  <c r="F35" i="28"/>
  <c r="F199" i="28"/>
  <c r="F36" i="28"/>
  <c r="F30" i="28"/>
  <c r="F195" i="28"/>
  <c r="F31" i="28"/>
  <c r="F191" i="28"/>
  <c r="F32" i="28"/>
  <c r="D7" i="27"/>
  <c r="I7" i="27" s="1"/>
  <c r="AP32" i="3"/>
  <c r="F30" i="9" l="1"/>
  <c r="E25" i="5"/>
  <c r="AK16" i="5"/>
  <c r="O120" i="27" s="1"/>
  <c r="D31" i="5"/>
  <c r="E30" i="9"/>
  <c r="J31" i="3"/>
  <c r="K31" i="3" s="1"/>
  <c r="I31" i="3"/>
  <c r="G55" i="3"/>
  <c r="AO55" i="3"/>
  <c r="C30" i="27"/>
  <c r="AO54" i="3"/>
  <c r="AD25" i="9"/>
  <c r="AE25" i="9"/>
  <c r="AE25" i="5"/>
  <c r="AD25" i="5"/>
  <c r="F32" i="7"/>
  <c r="G32" i="7"/>
  <c r="C75" i="27" s="1"/>
  <c r="E32" i="7"/>
  <c r="D33" i="7"/>
  <c r="C74" i="27"/>
  <c r="AO32" i="7"/>
  <c r="AD25" i="7"/>
  <c r="AE25" i="7"/>
  <c r="AB19" i="9"/>
  <c r="AD19" i="9"/>
  <c r="AE19" i="9"/>
  <c r="AB19" i="5"/>
  <c r="AE19" i="5"/>
  <c r="AD19" i="5"/>
  <c r="AE19" i="7"/>
  <c r="AD19" i="7"/>
  <c r="AB19" i="7"/>
  <c r="C61" i="27"/>
  <c r="G31" i="5"/>
  <c r="AO31" i="5" s="1"/>
  <c r="D32" i="9"/>
  <c r="F31" i="9"/>
  <c r="E31" i="9"/>
  <c r="G31" i="9"/>
  <c r="C83" i="27"/>
  <c r="E37" i="9"/>
  <c r="F37" i="9"/>
  <c r="D30" i="11"/>
  <c r="G37" i="9"/>
  <c r="C90" i="27" s="1"/>
  <c r="AK17" i="9"/>
  <c r="O125" i="27" s="1"/>
  <c r="AB7" i="25"/>
  <c r="AF7" i="25" s="1"/>
  <c r="AD7" i="25"/>
  <c r="AG7" i="25" s="1"/>
  <c r="AH7" i="25" s="1"/>
  <c r="AE7" i="25"/>
  <c r="AE13" i="25"/>
  <c r="AD13" i="25"/>
  <c r="AG13" i="25" s="1"/>
  <c r="H6" i="18"/>
  <c r="I6" i="16"/>
  <c r="AG7" i="23"/>
  <c r="AH7" i="23" s="1"/>
  <c r="AG13" i="23"/>
  <c r="AA7" i="23"/>
  <c r="AF7" i="23" s="1"/>
  <c r="AE19" i="18"/>
  <c r="AD19" i="18"/>
  <c r="AB19" i="18"/>
  <c r="AE7" i="19"/>
  <c r="AD25" i="18"/>
  <c r="AE25" i="18"/>
  <c r="AE13" i="19"/>
  <c r="W20" i="18"/>
  <c r="AD7" i="19"/>
  <c r="AG7" i="19" s="1"/>
  <c r="AH7" i="19" s="1"/>
  <c r="R7" i="18"/>
  <c r="W7" i="18"/>
  <c r="O10" i="1"/>
  <c r="H6" i="16"/>
  <c r="AA7" i="19"/>
  <c r="AF7" i="19" s="1"/>
  <c r="AG13" i="19"/>
  <c r="AE19" i="23"/>
  <c r="AD19" i="23"/>
  <c r="AG19" i="23" s="1"/>
  <c r="AH19" i="23" s="1"/>
  <c r="AB19" i="23"/>
  <c r="AF19" i="23" s="1"/>
  <c r="AD25" i="23"/>
  <c r="AG25" i="23" s="1"/>
  <c r="AE25" i="23"/>
  <c r="W19" i="19"/>
  <c r="I31" i="28"/>
  <c r="L126" i="28"/>
  <c r="T126" i="28" s="1"/>
  <c r="AB126" i="28" s="1"/>
  <c r="AJ126" i="28" s="1"/>
  <c r="J126" i="28"/>
  <c r="J31" i="28"/>
  <c r="AD10" i="28"/>
  <c r="AC10" i="28"/>
  <c r="AP128" i="28"/>
  <c r="I126" i="28"/>
  <c r="AD13" i="28"/>
  <c r="AC13" i="28"/>
  <c r="AP33" i="28"/>
  <c r="L31" i="28"/>
  <c r="F204" i="28"/>
  <c r="E204" i="28"/>
  <c r="D58" i="28"/>
  <c r="G204" i="28"/>
  <c r="AO203" i="28"/>
  <c r="F264" i="28"/>
  <c r="D152" i="28"/>
  <c r="G264" i="28"/>
  <c r="E264" i="28"/>
  <c r="AP33" i="3"/>
  <c r="D8" i="27"/>
  <c r="I8" i="27" s="1"/>
  <c r="D32" i="5" l="1"/>
  <c r="E31" i="5"/>
  <c r="E26" i="5"/>
  <c r="E41" i="5"/>
  <c r="C31" i="27"/>
  <c r="G56" i="3"/>
  <c r="E33" i="7"/>
  <c r="D34" i="7"/>
  <c r="G33" i="7"/>
  <c r="F33" i="7"/>
  <c r="C62" i="27"/>
  <c r="G32" i="5"/>
  <c r="D31" i="11"/>
  <c r="AK16" i="11"/>
  <c r="O126" i="27" s="1"/>
  <c r="D41" i="11"/>
  <c r="G30" i="11"/>
  <c r="E25" i="11"/>
  <c r="E26" i="11" s="1"/>
  <c r="C84" i="27"/>
  <c r="F32" i="9"/>
  <c r="E32" i="9"/>
  <c r="D33" i="9"/>
  <c r="G32" i="9"/>
  <c r="AO31" i="9"/>
  <c r="I6" i="14"/>
  <c r="AG25" i="19"/>
  <c r="AG19" i="19"/>
  <c r="AH19" i="19" s="1"/>
  <c r="AA19" i="19"/>
  <c r="AF19" i="19" s="1"/>
  <c r="R7" i="16"/>
  <c r="W7" i="16"/>
  <c r="AA7" i="18"/>
  <c r="AF7" i="18" s="1"/>
  <c r="AG13" i="18"/>
  <c r="AG7" i="18"/>
  <c r="AH7" i="18" s="1"/>
  <c r="H6" i="14"/>
  <c r="W19" i="18"/>
  <c r="G205" i="28"/>
  <c r="K31" i="28"/>
  <c r="F265" i="28"/>
  <c r="D153" i="28"/>
  <c r="G265" i="28"/>
  <c r="AO265" i="28" s="1"/>
  <c r="E265" i="28"/>
  <c r="AO204" i="28"/>
  <c r="K126" i="28"/>
  <c r="F205" i="28"/>
  <c r="E205" i="28"/>
  <c r="D59" i="28"/>
  <c r="AP129" i="28"/>
  <c r="AP34" i="28"/>
  <c r="AO264" i="28"/>
  <c r="D9" i="27"/>
  <c r="I9" i="27" s="1"/>
  <c r="AP34" i="3"/>
  <c r="F32" i="5" l="1"/>
  <c r="D33" i="5"/>
  <c r="E32" i="5"/>
  <c r="F41" i="5"/>
  <c r="E30" i="5"/>
  <c r="F30" i="5"/>
  <c r="F31" i="5"/>
  <c r="G57" i="3"/>
  <c r="C32" i="27"/>
  <c r="AO56" i="3"/>
  <c r="E30" i="11"/>
  <c r="C76" i="27"/>
  <c r="AO33" i="7"/>
  <c r="F34" i="7"/>
  <c r="E34" i="7"/>
  <c r="D35" i="7"/>
  <c r="G34" i="7"/>
  <c r="AO32" i="5"/>
  <c r="G33" i="5"/>
  <c r="C63" i="27"/>
  <c r="C85" i="27"/>
  <c r="C91" i="27"/>
  <c r="G33" i="9"/>
  <c r="F33" i="9"/>
  <c r="E33" i="9"/>
  <c r="D34" i="9"/>
  <c r="D30" i="13"/>
  <c r="G41" i="11"/>
  <c r="C102" i="27" s="1"/>
  <c r="AK17" i="11"/>
  <c r="O127" i="27" s="1"/>
  <c r="E41" i="11"/>
  <c r="F41" i="11"/>
  <c r="AO32" i="9"/>
  <c r="F31" i="11"/>
  <c r="G31" i="11"/>
  <c r="E31" i="11"/>
  <c r="D32" i="11"/>
  <c r="F30" i="11"/>
  <c r="I6" i="13"/>
  <c r="AA19" i="18"/>
  <c r="AF19" i="18" s="1"/>
  <c r="AG25" i="18"/>
  <c r="AG19" i="18"/>
  <c r="AH19" i="18" s="1"/>
  <c r="H6" i="13"/>
  <c r="O8" i="1"/>
  <c r="R7" i="14"/>
  <c r="W7" i="14"/>
  <c r="AA7" i="16"/>
  <c r="AF7" i="16" s="1"/>
  <c r="AG7" i="16"/>
  <c r="AH7" i="16" s="1"/>
  <c r="AG13" i="16"/>
  <c r="W19" i="16"/>
  <c r="F266" i="28"/>
  <c r="D154" i="28"/>
  <c r="G266" i="28"/>
  <c r="AO266" i="28" s="1"/>
  <c r="E266" i="28"/>
  <c r="AP130" i="28"/>
  <c r="G209" i="28"/>
  <c r="AP35" i="28"/>
  <c r="F209" i="28"/>
  <c r="E209" i="28"/>
  <c r="D60" i="28"/>
  <c r="AO205" i="28"/>
  <c r="D10" i="27"/>
  <c r="I10" i="27" s="1"/>
  <c r="AP35" i="3"/>
  <c r="E33" i="5" l="1"/>
  <c r="F33" i="5"/>
  <c r="D34" i="5"/>
  <c r="C33" i="27"/>
  <c r="G58" i="3"/>
  <c r="AO58" i="3" s="1"/>
  <c r="AO57" i="3"/>
  <c r="AO33" i="5"/>
  <c r="C64" i="27"/>
  <c r="G34" i="5"/>
  <c r="AO34" i="7"/>
  <c r="C77" i="27"/>
  <c r="E35" i="7"/>
  <c r="D36" i="7"/>
  <c r="F35" i="7"/>
  <c r="G35" i="7"/>
  <c r="C86" i="27"/>
  <c r="D33" i="11"/>
  <c r="G32" i="11"/>
  <c r="E32" i="11"/>
  <c r="F32" i="11"/>
  <c r="AO33" i="9"/>
  <c r="C92" i="27"/>
  <c r="AO32" i="11"/>
  <c r="AO31" i="11"/>
  <c r="E25" i="13"/>
  <c r="E26" i="13" s="1"/>
  <c r="D31" i="13"/>
  <c r="G30" i="13"/>
  <c r="E30" i="13"/>
  <c r="AK16" i="13"/>
  <c r="O128" i="27" s="1"/>
  <c r="D48" i="13"/>
  <c r="F34" i="9"/>
  <c r="E34" i="9"/>
  <c r="G34" i="9"/>
  <c r="AO34" i="9" s="1"/>
  <c r="D35" i="9"/>
  <c r="I6" i="11"/>
  <c r="W19" i="14"/>
  <c r="AA19" i="16"/>
  <c r="AF19" i="16" s="1"/>
  <c r="AG19" i="16"/>
  <c r="AH19" i="16" s="1"/>
  <c r="AG25" i="16"/>
  <c r="O7" i="1"/>
  <c r="H6" i="11"/>
  <c r="W7" i="13"/>
  <c r="R7" i="13"/>
  <c r="AA7" i="14"/>
  <c r="AF7" i="14" s="1"/>
  <c r="AG13" i="14"/>
  <c r="AG7" i="14"/>
  <c r="AH7" i="14" s="1"/>
  <c r="AP36" i="28"/>
  <c r="G210" i="28"/>
  <c r="AO209" i="28"/>
  <c r="AP131" i="28"/>
  <c r="F267" i="28"/>
  <c r="D155" i="28"/>
  <c r="G267" i="28"/>
  <c r="E267" i="28"/>
  <c r="F210" i="28"/>
  <c r="E210" i="28"/>
  <c r="D61" i="28"/>
  <c r="AP36" i="3"/>
  <c r="D11" i="27"/>
  <c r="I11" i="27" s="1"/>
  <c r="F34" i="5" l="1"/>
  <c r="E34" i="5"/>
  <c r="D35" i="5"/>
  <c r="G59" i="3"/>
  <c r="AO59" i="3" s="1"/>
  <c r="C34" i="27"/>
  <c r="AO35" i="7"/>
  <c r="C78" i="27"/>
  <c r="AO36" i="7"/>
  <c r="G35" i="5"/>
  <c r="C65" i="27"/>
  <c r="G36" i="7"/>
  <c r="D37" i="7"/>
  <c r="F36" i="7"/>
  <c r="E36" i="7"/>
  <c r="AO34" i="5"/>
  <c r="D32" i="13"/>
  <c r="E31" i="13"/>
  <c r="F31" i="13"/>
  <c r="G31" i="13"/>
  <c r="E35" i="9"/>
  <c r="D36" i="9"/>
  <c r="G35" i="9"/>
  <c r="AO35" i="9" s="1"/>
  <c r="F35" i="9"/>
  <c r="C87" i="27"/>
  <c r="G48" i="13"/>
  <c r="C121" i="27" s="1"/>
  <c r="F48" i="13"/>
  <c r="E48" i="13"/>
  <c r="D30" i="14"/>
  <c r="AK17" i="13"/>
  <c r="O129" i="27" s="1"/>
  <c r="C103" i="27"/>
  <c r="AO31" i="13"/>
  <c r="C93" i="27"/>
  <c r="F30" i="13"/>
  <c r="D34" i="11"/>
  <c r="E33" i="11"/>
  <c r="G33" i="11"/>
  <c r="AO33" i="11" s="1"/>
  <c r="F33" i="11"/>
  <c r="I6" i="9"/>
  <c r="I6" i="7"/>
  <c r="O6" i="1"/>
  <c r="H6" i="9"/>
  <c r="AG19" i="14"/>
  <c r="AH19" i="14" s="1"/>
  <c r="AG25" i="14"/>
  <c r="AA19" i="14"/>
  <c r="AF19" i="14" s="1"/>
  <c r="W19" i="13"/>
  <c r="AG13" i="13"/>
  <c r="AA7" i="13"/>
  <c r="AF7" i="13" s="1"/>
  <c r="AG7" i="13"/>
  <c r="AH7" i="13" s="1"/>
  <c r="R7" i="11"/>
  <c r="W7" i="11"/>
  <c r="F268" i="28"/>
  <c r="D156" i="28"/>
  <c r="G268" i="28"/>
  <c r="E268" i="28"/>
  <c r="G211" i="28"/>
  <c r="F211" i="28"/>
  <c r="E211" i="28"/>
  <c r="D62" i="28"/>
  <c r="AP132" i="28"/>
  <c r="AO210" i="28"/>
  <c r="AO267" i="28"/>
  <c r="AP37" i="28"/>
  <c r="AP37" i="3"/>
  <c r="D12" i="27"/>
  <c r="I12" i="27" s="1"/>
  <c r="D36" i="5" l="1"/>
  <c r="F35" i="5"/>
  <c r="E35" i="5"/>
  <c r="C35" i="27"/>
  <c r="G60" i="3"/>
  <c r="AO60" i="3"/>
  <c r="D38" i="7"/>
  <c r="G37" i="7"/>
  <c r="C80" i="27" s="1"/>
  <c r="F37" i="7"/>
  <c r="E37" i="7"/>
  <c r="AO37" i="7"/>
  <c r="C79" i="27"/>
  <c r="G36" i="5"/>
  <c r="C66" i="27"/>
  <c r="AO35" i="5"/>
  <c r="C88" i="27"/>
  <c r="C104" i="27"/>
  <c r="F36" i="9"/>
  <c r="G36" i="9"/>
  <c r="AO36" i="9" s="1"/>
  <c r="E36" i="9"/>
  <c r="D31" i="14"/>
  <c r="D44" i="14"/>
  <c r="G30" i="14"/>
  <c r="AK16" i="14"/>
  <c r="O130" i="27" s="1"/>
  <c r="E25" i="14"/>
  <c r="E26" i="14" s="1"/>
  <c r="E34" i="11"/>
  <c r="G34" i="11"/>
  <c r="D35" i="11"/>
  <c r="F34" i="11"/>
  <c r="C94" i="27"/>
  <c r="F32" i="13"/>
  <c r="E32" i="13"/>
  <c r="D33" i="13"/>
  <c r="G32" i="13"/>
  <c r="AO32" i="13" s="1"/>
  <c r="I6" i="5"/>
  <c r="AA19" i="13"/>
  <c r="AF19" i="13" s="1"/>
  <c r="AG25" i="13"/>
  <c r="AG19" i="13"/>
  <c r="AH19" i="13" s="1"/>
  <c r="R7" i="9"/>
  <c r="W7" i="9"/>
  <c r="O5" i="1"/>
  <c r="H6" i="7"/>
  <c r="AA7" i="11"/>
  <c r="AF7" i="11" s="1"/>
  <c r="AG13" i="11"/>
  <c r="AG7" i="11"/>
  <c r="AH7" i="11" s="1"/>
  <c r="W19" i="11"/>
  <c r="AP133" i="28"/>
  <c r="G212" i="28"/>
  <c r="AO212" i="28" s="1"/>
  <c r="AO211" i="28"/>
  <c r="AO269" i="28"/>
  <c r="AP38" i="28"/>
  <c r="F269" i="28"/>
  <c r="D157" i="28"/>
  <c r="G269" i="28"/>
  <c r="E269" i="28"/>
  <c r="F212" i="28"/>
  <c r="E212" i="28"/>
  <c r="D63" i="28"/>
  <c r="AO268" i="28"/>
  <c r="D13" i="27"/>
  <c r="I13" i="27" s="1"/>
  <c r="AP38" i="3"/>
  <c r="D37" i="5" l="1"/>
  <c r="F36" i="5"/>
  <c r="E36" i="5"/>
  <c r="G61" i="3"/>
  <c r="AO61" i="3"/>
  <c r="C36" i="27"/>
  <c r="F38" i="7"/>
  <c r="G38" i="7"/>
  <c r="E38" i="7"/>
  <c r="AO36" i="5"/>
  <c r="C67" i="27"/>
  <c r="G37" i="5"/>
  <c r="E30" i="14"/>
  <c r="E44" i="14"/>
  <c r="F44" i="14"/>
  <c r="AK17" i="14"/>
  <c r="O131" i="27" s="1"/>
  <c r="D30" i="16"/>
  <c r="G44" i="14"/>
  <c r="C136" i="27" s="1"/>
  <c r="G31" i="14"/>
  <c r="E31" i="14"/>
  <c r="F31" i="14"/>
  <c r="D32" i="14"/>
  <c r="C105" i="27"/>
  <c r="F35" i="11"/>
  <c r="E35" i="11"/>
  <c r="G35" i="11"/>
  <c r="AO35" i="11" s="1"/>
  <c r="D36" i="11"/>
  <c r="AO37" i="9"/>
  <c r="C89" i="27"/>
  <c r="C95" i="27"/>
  <c r="E33" i="13"/>
  <c r="G33" i="13"/>
  <c r="AO33" i="13" s="1"/>
  <c r="F33" i="13"/>
  <c r="D34" i="13"/>
  <c r="AO34" i="11"/>
  <c r="AO31" i="14"/>
  <c r="C122" i="27"/>
  <c r="F30" i="14"/>
  <c r="I101" i="28"/>
  <c r="R102" i="28" s="1"/>
  <c r="I6" i="28"/>
  <c r="I6" i="3"/>
  <c r="W7" i="7"/>
  <c r="R7" i="7"/>
  <c r="AG13" i="9"/>
  <c r="AA7" i="9"/>
  <c r="AF7" i="9" s="1"/>
  <c r="AG7" i="9"/>
  <c r="AH7" i="9" s="1"/>
  <c r="AG19" i="11"/>
  <c r="AH19" i="11" s="1"/>
  <c r="AG25" i="11"/>
  <c r="AA19" i="11"/>
  <c r="AF19" i="11" s="1"/>
  <c r="W19" i="9"/>
  <c r="O4" i="1"/>
  <c r="H6" i="5"/>
  <c r="F270" i="28"/>
  <c r="D158" i="28"/>
  <c r="G270" i="28"/>
  <c r="AO270" i="28" s="1"/>
  <c r="E270" i="28"/>
  <c r="AP134" i="28"/>
  <c r="F213" i="28"/>
  <c r="E213" i="28"/>
  <c r="D64" i="28"/>
  <c r="AP189" i="28"/>
  <c r="G213" i="28"/>
  <c r="AO213" i="28" s="1"/>
  <c r="D14" i="27"/>
  <c r="I14" i="27" s="1"/>
  <c r="AP39" i="3"/>
  <c r="F37" i="5" l="1"/>
  <c r="E37" i="5"/>
  <c r="D38" i="5"/>
  <c r="C37" i="27"/>
  <c r="G62" i="3"/>
  <c r="AO62" i="3" s="1"/>
  <c r="AO38" i="7"/>
  <c r="AO39" i="7"/>
  <c r="C81" i="27"/>
  <c r="AO37" i="5"/>
  <c r="C68" i="27"/>
  <c r="G38" i="5"/>
  <c r="G32" i="14"/>
  <c r="E32" i="14"/>
  <c r="F32" i="14"/>
  <c r="D33" i="14"/>
  <c r="D35" i="13"/>
  <c r="G34" i="13"/>
  <c r="E34" i="13"/>
  <c r="F34" i="13"/>
  <c r="F36" i="11"/>
  <c r="G36" i="11"/>
  <c r="AO36" i="11" s="1"/>
  <c r="D37" i="11"/>
  <c r="E36" i="11"/>
  <c r="C96" i="27"/>
  <c r="C123" i="27"/>
  <c r="AO32" i="14"/>
  <c r="AO34" i="13"/>
  <c r="C106" i="27"/>
  <c r="AK16" i="16"/>
  <c r="O132" i="27" s="1"/>
  <c r="D31" i="16"/>
  <c r="D40" i="16"/>
  <c r="G30" i="16"/>
  <c r="C137" i="27" s="1"/>
  <c r="E25" i="16"/>
  <c r="E26" i="16" s="1"/>
  <c r="W102" i="28"/>
  <c r="W114" i="28"/>
  <c r="N126" i="28"/>
  <c r="M126" i="28"/>
  <c r="W7" i="5"/>
  <c r="R7" i="5"/>
  <c r="H6" i="28"/>
  <c r="H101" i="28"/>
  <c r="H6" i="3"/>
  <c r="W7" i="3" s="1"/>
  <c r="W19" i="7"/>
  <c r="AG25" i="9"/>
  <c r="AG19" i="9"/>
  <c r="AH19" i="9" s="1"/>
  <c r="AA19" i="9"/>
  <c r="AF19" i="9" s="1"/>
  <c r="AG13" i="7"/>
  <c r="AA7" i="7"/>
  <c r="AF7" i="7" s="1"/>
  <c r="AG7" i="7"/>
  <c r="AH7" i="7" s="1"/>
  <c r="AP135" i="28"/>
  <c r="AP190" i="28"/>
  <c r="F214" i="28"/>
  <c r="E214" i="28"/>
  <c r="D65" i="28"/>
  <c r="G214" i="28"/>
  <c r="AO214" i="28" s="1"/>
  <c r="F271" i="28"/>
  <c r="G271" i="28"/>
  <c r="AO271" i="28" s="1"/>
  <c r="E271" i="28"/>
  <c r="D159" i="28"/>
  <c r="AP40" i="3"/>
  <c r="D15" i="27"/>
  <c r="I15" i="27" s="1"/>
  <c r="AG7" i="3" l="1"/>
  <c r="AG13" i="3"/>
  <c r="E38" i="5"/>
  <c r="D39" i="5"/>
  <c r="F38" i="5"/>
  <c r="O126" i="28"/>
  <c r="P126" i="28" s="1"/>
  <c r="R126" i="28" s="1"/>
  <c r="V126" i="28" s="1"/>
  <c r="G63" i="3"/>
  <c r="AO63" i="3"/>
  <c r="C38" i="27"/>
  <c r="G39" i="5"/>
  <c r="C69" i="27"/>
  <c r="AO38" i="5"/>
  <c r="E30" i="16"/>
  <c r="C97" i="27"/>
  <c r="F30" i="16"/>
  <c r="E33" i="14"/>
  <c r="D34" i="14"/>
  <c r="G33" i="14"/>
  <c r="F33" i="14"/>
  <c r="G40" i="16"/>
  <c r="C147" i="27" s="1"/>
  <c r="AK17" i="16"/>
  <c r="O133" i="27" s="1"/>
  <c r="D30" i="18"/>
  <c r="E40" i="16"/>
  <c r="F40" i="16"/>
  <c r="C107" i="27"/>
  <c r="AO33" i="14"/>
  <c r="C124" i="27"/>
  <c r="G37" i="11"/>
  <c r="D38" i="11"/>
  <c r="E37" i="11"/>
  <c r="F37" i="11"/>
  <c r="D32" i="16"/>
  <c r="G31" i="16"/>
  <c r="E31" i="16"/>
  <c r="F31" i="16"/>
  <c r="F35" i="13"/>
  <c r="D36" i="13"/>
  <c r="E35" i="13"/>
  <c r="G35" i="13"/>
  <c r="AO35" i="13" s="1"/>
  <c r="AG120" i="28"/>
  <c r="AG114" i="28"/>
  <c r="AH114" i="28" s="1"/>
  <c r="AA114" i="28"/>
  <c r="AF114" i="28" s="1"/>
  <c r="AA102" i="28"/>
  <c r="AF102" i="28" s="1"/>
  <c r="AG102" i="28"/>
  <c r="AH102" i="28" s="1"/>
  <c r="AG108" i="28"/>
  <c r="AA19" i="7"/>
  <c r="AF19" i="7" s="1"/>
  <c r="AG19" i="7"/>
  <c r="AH19" i="7" s="1"/>
  <c r="AG25" i="7"/>
  <c r="W19" i="5"/>
  <c r="R7" i="3"/>
  <c r="AG13" i="5"/>
  <c r="AG7" i="5"/>
  <c r="AH7" i="5" s="1"/>
  <c r="AA7" i="5"/>
  <c r="AF7" i="5" s="1"/>
  <c r="W10" i="28"/>
  <c r="R7" i="28"/>
  <c r="AP191" i="28"/>
  <c r="G272" i="28"/>
  <c r="AO272" i="28" s="1"/>
  <c r="F272" i="28"/>
  <c r="E272" i="28"/>
  <c r="D160" i="28"/>
  <c r="F215" i="28"/>
  <c r="E215" i="28"/>
  <c r="D66" i="28"/>
  <c r="AP251" i="28"/>
  <c r="G215" i="28"/>
  <c r="AP41" i="3"/>
  <c r="D16" i="27"/>
  <c r="I16" i="27" s="1"/>
  <c r="E39" i="5" l="1"/>
  <c r="D40" i="5"/>
  <c r="F39" i="5"/>
  <c r="N31" i="3"/>
  <c r="M31" i="3"/>
  <c r="AO31" i="16"/>
  <c r="C138" i="27"/>
  <c r="Q126" i="28"/>
  <c r="S126" i="28" s="1"/>
  <c r="U126" i="28" s="1"/>
  <c r="W126" i="28" s="1"/>
  <c r="X126" i="28" s="1"/>
  <c r="C39" i="27"/>
  <c r="G64" i="3"/>
  <c r="AO64" i="3" s="1"/>
  <c r="C70" i="27"/>
  <c r="AO39" i="5"/>
  <c r="G40" i="5"/>
  <c r="AO40" i="5"/>
  <c r="D35" i="14"/>
  <c r="G34" i="14"/>
  <c r="AO34" i="14" s="1"/>
  <c r="F34" i="14"/>
  <c r="E34" i="14"/>
  <c r="C108" i="27"/>
  <c r="C98" i="27"/>
  <c r="E36" i="13"/>
  <c r="G36" i="13"/>
  <c r="AO36" i="13" s="1"/>
  <c r="F36" i="13"/>
  <c r="D37" i="13"/>
  <c r="G30" i="18"/>
  <c r="E25" i="18"/>
  <c r="E26" i="18" s="1"/>
  <c r="D45" i="18"/>
  <c r="D31" i="18"/>
  <c r="AK16" i="18"/>
  <c r="O134" i="27" s="1"/>
  <c r="AO37" i="11"/>
  <c r="F38" i="11"/>
  <c r="G38" i="11"/>
  <c r="D39" i="11"/>
  <c r="E38" i="11"/>
  <c r="D33" i="16"/>
  <c r="G32" i="16"/>
  <c r="E32" i="16"/>
  <c r="F32" i="16"/>
  <c r="C125" i="27"/>
  <c r="W19" i="3"/>
  <c r="AG25" i="5"/>
  <c r="AG19" i="5"/>
  <c r="AH19" i="5" s="1"/>
  <c r="AA19" i="5"/>
  <c r="AF19" i="5" s="1"/>
  <c r="W19" i="28"/>
  <c r="N31" i="28"/>
  <c r="M31" i="28"/>
  <c r="Z10" i="28"/>
  <c r="AE10" i="28" s="1"/>
  <c r="AF10" i="28"/>
  <c r="AG10" i="28" s="1"/>
  <c r="AF13" i="28"/>
  <c r="AA7" i="3"/>
  <c r="AF7" i="3" s="1"/>
  <c r="AH7" i="3"/>
  <c r="F216" i="28"/>
  <c r="E216" i="28"/>
  <c r="D67" i="28"/>
  <c r="G273" i="28"/>
  <c r="D161" i="28"/>
  <c r="E273" i="28"/>
  <c r="F273" i="28"/>
  <c r="G216" i="28"/>
  <c r="AO216" i="28" s="1"/>
  <c r="AO215" i="28"/>
  <c r="AP192" i="28"/>
  <c r="AP252" i="28"/>
  <c r="D17" i="27"/>
  <c r="I17" i="27" s="1"/>
  <c r="AP42" i="3"/>
  <c r="O31" i="3" l="1"/>
  <c r="P31" i="3" s="1"/>
  <c r="AO32" i="16"/>
  <c r="C139" i="27"/>
  <c r="E40" i="5"/>
  <c r="F40" i="5"/>
  <c r="Y126" i="28"/>
  <c r="AA126" i="28" s="1"/>
  <c r="AC126" i="28" s="1"/>
  <c r="Z126" i="28"/>
  <c r="C40" i="27"/>
  <c r="G65" i="3"/>
  <c r="AO65" i="3"/>
  <c r="AO41" i="5"/>
  <c r="C71" i="27"/>
  <c r="F30" i="18"/>
  <c r="G33" i="16"/>
  <c r="C140" i="27" s="1"/>
  <c r="D34" i="16"/>
  <c r="E33" i="16"/>
  <c r="F33" i="16"/>
  <c r="C148" i="27"/>
  <c r="C126" i="27"/>
  <c r="D32" i="18"/>
  <c r="G31" i="18"/>
  <c r="E31" i="18"/>
  <c r="F31" i="18"/>
  <c r="AK17" i="18"/>
  <c r="O135" i="27" s="1"/>
  <c r="D30" i="19"/>
  <c r="G45" i="18"/>
  <c r="C163" i="27" s="1"/>
  <c r="E45" i="18"/>
  <c r="F45" i="18"/>
  <c r="G39" i="11"/>
  <c r="AO39" i="11" s="1"/>
  <c r="F39" i="11"/>
  <c r="E39" i="11"/>
  <c r="D40" i="11"/>
  <c r="G37" i="13"/>
  <c r="F37" i="13"/>
  <c r="D38" i="13"/>
  <c r="E37" i="13"/>
  <c r="G35" i="14"/>
  <c r="F35" i="14"/>
  <c r="D36" i="14"/>
  <c r="E35" i="14"/>
  <c r="C99" i="27"/>
  <c r="AO38" i="11"/>
  <c r="E30" i="18"/>
  <c r="C109" i="27"/>
  <c r="AO37" i="13"/>
  <c r="AD126" i="28"/>
  <c r="Z19" i="28"/>
  <c r="AE19" i="28" s="1"/>
  <c r="AF19" i="28"/>
  <c r="AG19" i="28" s="1"/>
  <c r="AF22" i="28"/>
  <c r="AA19" i="3"/>
  <c r="AF19" i="3" s="1"/>
  <c r="AG19" i="3"/>
  <c r="AH19" i="3" s="1"/>
  <c r="AG25" i="3"/>
  <c r="O31" i="28"/>
  <c r="P31" i="28" s="1"/>
  <c r="G274" i="28"/>
  <c r="AO274" i="28" s="1"/>
  <c r="D162" i="28"/>
  <c r="F274" i="28"/>
  <c r="E274" i="28"/>
  <c r="AP193" i="28"/>
  <c r="AO273" i="28"/>
  <c r="F217" i="28"/>
  <c r="E217" i="28"/>
  <c r="D68" i="28"/>
  <c r="AP253" i="28"/>
  <c r="G217" i="28"/>
  <c r="AP43" i="3"/>
  <c r="D18" i="27"/>
  <c r="I18" i="27" s="1"/>
  <c r="AO33" i="16" l="1"/>
  <c r="C41" i="27"/>
  <c r="G66" i="3"/>
  <c r="C149" i="27"/>
  <c r="C127" i="27"/>
  <c r="AO35" i="14"/>
  <c r="AO31" i="18"/>
  <c r="E40" i="11"/>
  <c r="F40" i="11"/>
  <c r="G40" i="11"/>
  <c r="G38" i="13"/>
  <c r="F38" i="13"/>
  <c r="E38" i="13"/>
  <c r="D39" i="13"/>
  <c r="D55" i="19"/>
  <c r="AK16" i="19"/>
  <c r="O136" i="27" s="1"/>
  <c r="D31" i="19"/>
  <c r="E25" i="19"/>
  <c r="E26" i="19" s="1"/>
  <c r="G30" i="19"/>
  <c r="F30" i="19"/>
  <c r="G36" i="14"/>
  <c r="E36" i="14"/>
  <c r="F36" i="14"/>
  <c r="D37" i="14"/>
  <c r="D33" i="18"/>
  <c r="G32" i="18"/>
  <c r="AO32" i="18" s="1"/>
  <c r="E32" i="18"/>
  <c r="F32" i="18"/>
  <c r="G34" i="16"/>
  <c r="C141" i="27" s="1"/>
  <c r="D35" i="16"/>
  <c r="F34" i="16"/>
  <c r="E34" i="16"/>
  <c r="C110" i="27"/>
  <c r="AO38" i="13"/>
  <c r="C100" i="27"/>
  <c r="AO34" i="16"/>
  <c r="R31" i="28"/>
  <c r="Q31" i="28"/>
  <c r="T31" i="28"/>
  <c r="AE126" i="28"/>
  <c r="AF126" i="28" s="1"/>
  <c r="D69" i="28"/>
  <c r="F218" i="28"/>
  <c r="E218" i="28"/>
  <c r="G218" i="28"/>
  <c r="AO218" i="28" s="1"/>
  <c r="G275" i="28"/>
  <c r="AO275" i="28" s="1"/>
  <c r="D163" i="28"/>
  <c r="F275" i="28"/>
  <c r="E275" i="28"/>
  <c r="AO217" i="28"/>
  <c r="AP254" i="28"/>
  <c r="AP194" i="28"/>
  <c r="D19" i="27"/>
  <c r="I19" i="27" s="1"/>
  <c r="AP44" i="3"/>
  <c r="C42" i="27" l="1"/>
  <c r="G67" i="3"/>
  <c r="AO67" i="3" s="1"/>
  <c r="AO66" i="3"/>
  <c r="E30" i="19"/>
  <c r="D32" i="19"/>
  <c r="G31" i="19"/>
  <c r="F31" i="19"/>
  <c r="E31" i="19"/>
  <c r="AO41" i="11"/>
  <c r="C101" i="27"/>
  <c r="D40" i="13"/>
  <c r="G39" i="13"/>
  <c r="F39" i="13"/>
  <c r="E39" i="13"/>
  <c r="G55" i="19"/>
  <c r="C189" i="27" s="1"/>
  <c r="AK17" i="19"/>
  <c r="O137" i="27" s="1"/>
  <c r="D30" i="23"/>
  <c r="E55" i="19"/>
  <c r="F55" i="19"/>
  <c r="C150" i="27"/>
  <c r="C128" i="27"/>
  <c r="AO40" i="11"/>
  <c r="F35" i="16"/>
  <c r="E35" i="16"/>
  <c r="G35" i="16"/>
  <c r="C142" i="27" s="1"/>
  <c r="D36" i="16"/>
  <c r="G33" i="18"/>
  <c r="AO33" i="18" s="1"/>
  <c r="D34" i="18"/>
  <c r="E33" i="18"/>
  <c r="F33" i="18"/>
  <c r="C164" i="27"/>
  <c r="AO31" i="19"/>
  <c r="C111" i="27"/>
  <c r="AO39" i="13"/>
  <c r="F37" i="14"/>
  <c r="G37" i="14"/>
  <c r="D38" i="14"/>
  <c r="E37" i="14"/>
  <c r="AO36" i="14"/>
  <c r="AH126" i="28"/>
  <c r="AG126" i="28"/>
  <c r="S31" i="28"/>
  <c r="U31" i="28" s="1"/>
  <c r="V31" i="28"/>
  <c r="Q31" i="3"/>
  <c r="R31" i="3"/>
  <c r="T31" i="3"/>
  <c r="G276" i="28"/>
  <c r="AO276" i="28" s="1"/>
  <c r="D164" i="28"/>
  <c r="F276" i="28"/>
  <c r="E276" i="28"/>
  <c r="AP195" i="28"/>
  <c r="AP255" i="28"/>
  <c r="G221" i="28"/>
  <c r="AO221" i="28" s="1"/>
  <c r="D70" i="28"/>
  <c r="F221" i="28"/>
  <c r="E221" i="28"/>
  <c r="AP45" i="3"/>
  <c r="D20" i="27"/>
  <c r="I20" i="27" s="1"/>
  <c r="C43" i="27" l="1"/>
  <c r="G68" i="3"/>
  <c r="AO68" i="3" s="1"/>
  <c r="E38" i="14"/>
  <c r="F38" i="14"/>
  <c r="G38" i="14"/>
  <c r="D39" i="14"/>
  <c r="C112" i="27"/>
  <c r="D41" i="13"/>
  <c r="G40" i="13"/>
  <c r="AO40" i="13" s="1"/>
  <c r="F40" i="13"/>
  <c r="E40" i="13"/>
  <c r="C129" i="27"/>
  <c r="AO38" i="14"/>
  <c r="E36" i="16"/>
  <c r="D37" i="16"/>
  <c r="G36" i="16"/>
  <c r="F36" i="16"/>
  <c r="AO35" i="16"/>
  <c r="AO37" i="14"/>
  <c r="D51" i="23"/>
  <c r="E25" i="23"/>
  <c r="E26" i="23" s="1"/>
  <c r="D31" i="23"/>
  <c r="G30" i="23"/>
  <c r="AK16" i="23"/>
  <c r="O138" i="27" s="1"/>
  <c r="G34" i="18"/>
  <c r="AO34" i="18" s="1"/>
  <c r="D35" i="18"/>
  <c r="E34" i="18"/>
  <c r="F34" i="18"/>
  <c r="C165" i="27"/>
  <c r="C151" i="27"/>
  <c r="F32" i="19"/>
  <c r="D33" i="19"/>
  <c r="E32" i="19"/>
  <c r="G32" i="19"/>
  <c r="S31" i="3"/>
  <c r="U31" i="3" s="1"/>
  <c r="V31" i="3"/>
  <c r="W31" i="28"/>
  <c r="X31" i="28" s="1"/>
  <c r="AL126" i="28"/>
  <c r="AI126" i="28"/>
  <c r="AK126" i="28" s="1"/>
  <c r="D71" i="28"/>
  <c r="F222" i="28"/>
  <c r="E222" i="28"/>
  <c r="AP256" i="28"/>
  <c r="G222" i="28"/>
  <c r="AO222" i="28" s="1"/>
  <c r="AP196" i="28"/>
  <c r="G277" i="28"/>
  <c r="E277" i="28"/>
  <c r="D165" i="28"/>
  <c r="F277" i="28"/>
  <c r="AO277" i="28"/>
  <c r="AP46" i="3"/>
  <c r="D21" i="27"/>
  <c r="I21" i="27" s="1"/>
  <c r="AO36" i="16" l="1"/>
  <c r="C143" i="27"/>
  <c r="E30" i="23"/>
  <c r="G69" i="3"/>
  <c r="C44" i="27"/>
  <c r="F30" i="23"/>
  <c r="G33" i="19"/>
  <c r="E33" i="19"/>
  <c r="D34" i="19"/>
  <c r="F33" i="19"/>
  <c r="F39" i="14"/>
  <c r="D40" i="14"/>
  <c r="E39" i="14"/>
  <c r="G39" i="14"/>
  <c r="AO39" i="14" s="1"/>
  <c r="C190" i="27"/>
  <c r="C130" i="27"/>
  <c r="E31" i="23"/>
  <c r="G31" i="23"/>
  <c r="D32" i="23"/>
  <c r="F31" i="23"/>
  <c r="G37" i="16"/>
  <c r="C144" i="27" s="1"/>
  <c r="F37" i="16"/>
  <c r="E37" i="16"/>
  <c r="D38" i="16"/>
  <c r="C166" i="27"/>
  <c r="AO33" i="19"/>
  <c r="E41" i="13"/>
  <c r="F41" i="13"/>
  <c r="G41" i="13"/>
  <c r="AO41" i="13" s="1"/>
  <c r="D42" i="13"/>
  <c r="D36" i="18"/>
  <c r="G35" i="18"/>
  <c r="AO35" i="18" s="1"/>
  <c r="E35" i="18"/>
  <c r="F35" i="18"/>
  <c r="C152" i="27"/>
  <c r="D30" i="25"/>
  <c r="AK17" i="23"/>
  <c r="O139" i="27" s="1"/>
  <c r="G51" i="23"/>
  <c r="C211" i="27" s="1"/>
  <c r="E51" i="23"/>
  <c r="F51" i="23"/>
  <c r="AO32" i="19"/>
  <c r="C113" i="27"/>
  <c r="W31" i="3"/>
  <c r="X31" i="3" s="1"/>
  <c r="Z31" i="28"/>
  <c r="Y31" i="28"/>
  <c r="AB31" i="28"/>
  <c r="AM126" i="28"/>
  <c r="AN126" i="28" s="1"/>
  <c r="E223" i="28"/>
  <c r="D72" i="28"/>
  <c r="F223" i="28"/>
  <c r="G278" i="28"/>
  <c r="D166" i="28"/>
  <c r="E278" i="28"/>
  <c r="F278" i="28"/>
  <c r="AP257" i="28"/>
  <c r="G223" i="28"/>
  <c r="AP197" i="28"/>
  <c r="D22" i="27"/>
  <c r="I22" i="27" s="1"/>
  <c r="AP47" i="3"/>
  <c r="C45" i="27" l="1"/>
  <c r="G70" i="3"/>
  <c r="AO69" i="3"/>
  <c r="F42" i="13"/>
  <c r="G42" i="13"/>
  <c r="E42" i="13"/>
  <c r="D43" i="13"/>
  <c r="C114" i="27"/>
  <c r="C153" i="27"/>
  <c r="E34" i="19"/>
  <c r="D35" i="19"/>
  <c r="G34" i="19"/>
  <c r="F34" i="19"/>
  <c r="G32" i="23"/>
  <c r="D33" i="23"/>
  <c r="E32" i="23"/>
  <c r="F32" i="23"/>
  <c r="D37" i="18"/>
  <c r="G36" i="18"/>
  <c r="AO36" i="18" s="1"/>
  <c r="E36" i="18"/>
  <c r="F36" i="18"/>
  <c r="C191" i="27"/>
  <c r="AO32" i="23"/>
  <c r="AO37" i="16"/>
  <c r="C167" i="27"/>
  <c r="AO34" i="19"/>
  <c r="G40" i="14"/>
  <c r="AO40" i="14" s="1"/>
  <c r="D41" i="14"/>
  <c r="E40" i="14"/>
  <c r="F40" i="14"/>
  <c r="AO31" i="23"/>
  <c r="C131" i="27"/>
  <c r="G30" i="25"/>
  <c r="D31" i="25"/>
  <c r="E25" i="25"/>
  <c r="E26" i="25" s="1"/>
  <c r="AK16" i="25"/>
  <c r="D50" i="25"/>
  <c r="F30" i="25"/>
  <c r="E38" i="16"/>
  <c r="D39" i="16"/>
  <c r="G38" i="16"/>
  <c r="F38" i="16"/>
  <c r="AQ126" i="28"/>
  <c r="H127" i="28"/>
  <c r="AB31" i="3"/>
  <c r="Y31" i="3"/>
  <c r="Z31" i="3"/>
  <c r="AA31" i="28"/>
  <c r="AC31" i="28" s="1"/>
  <c r="AD31" i="28"/>
  <c r="G224" i="28"/>
  <c r="AO223" i="28"/>
  <c r="AP258" i="28"/>
  <c r="AP198" i="28"/>
  <c r="AO278" i="28"/>
  <c r="E224" i="28"/>
  <c r="D73" i="28"/>
  <c r="F224" i="28"/>
  <c r="G279" i="28"/>
  <c r="F279" i="28"/>
  <c r="E279" i="28"/>
  <c r="D167" i="28"/>
  <c r="D23" i="27"/>
  <c r="I23" i="27" s="1"/>
  <c r="AP48" i="3"/>
  <c r="AO38" i="16" l="1"/>
  <c r="C145" i="27"/>
  <c r="G71" i="3"/>
  <c r="AO71" i="3" s="1"/>
  <c r="C46" i="27"/>
  <c r="AO70" i="3"/>
  <c r="F50" i="25"/>
  <c r="E30" i="25"/>
  <c r="E41" i="14"/>
  <c r="F41" i="14"/>
  <c r="D42" i="14"/>
  <c r="G41" i="14"/>
  <c r="D38" i="18"/>
  <c r="G37" i="18"/>
  <c r="E37" i="18"/>
  <c r="F37" i="18"/>
  <c r="G50" i="25"/>
  <c r="C232" i="27" s="1"/>
  <c r="AK17" i="25"/>
  <c r="E50" i="25"/>
  <c r="C168" i="27"/>
  <c r="AO41" i="14"/>
  <c r="C132" i="27"/>
  <c r="O140" i="27"/>
  <c r="G35" i="19"/>
  <c r="E35" i="19"/>
  <c r="D36" i="19"/>
  <c r="F35" i="19"/>
  <c r="F43" i="13"/>
  <c r="G43" i="13"/>
  <c r="E43" i="13"/>
  <c r="D44" i="13"/>
  <c r="D32" i="25"/>
  <c r="F31" i="25"/>
  <c r="E31" i="25"/>
  <c r="G31" i="25"/>
  <c r="G33" i="23"/>
  <c r="AO33" i="23" s="1"/>
  <c r="E33" i="23"/>
  <c r="D34" i="23"/>
  <c r="F33" i="23"/>
  <c r="C115" i="27"/>
  <c r="G39" i="16"/>
  <c r="E39" i="16"/>
  <c r="F39" i="16"/>
  <c r="C212" i="27"/>
  <c r="C154" i="27"/>
  <c r="AO37" i="18"/>
  <c r="C192" i="27"/>
  <c r="AO42" i="13"/>
  <c r="AE31" i="28"/>
  <c r="AF31" i="28" s="1"/>
  <c r="AJ31" i="28" s="1"/>
  <c r="AA31" i="3"/>
  <c r="AC31" i="3" s="1"/>
  <c r="AD31" i="3"/>
  <c r="I127" i="28"/>
  <c r="L127" i="28"/>
  <c r="T127" i="28" s="1"/>
  <c r="AB127" i="28" s="1"/>
  <c r="AJ127" i="28" s="1"/>
  <c r="J127" i="28"/>
  <c r="AP259" i="28"/>
  <c r="E225" i="28"/>
  <c r="D74" i="28"/>
  <c r="F225" i="28"/>
  <c r="G280" i="28"/>
  <c r="AO280" i="28" s="1"/>
  <c r="D168" i="28"/>
  <c r="F280" i="28"/>
  <c r="E280" i="28"/>
  <c r="G225" i="28"/>
  <c r="AP199" i="28"/>
  <c r="AO224" i="28"/>
  <c r="AO279" i="28"/>
  <c r="D24" i="27"/>
  <c r="I24" i="27" s="1"/>
  <c r="AP49" i="3"/>
  <c r="AO40" i="16" l="1"/>
  <c r="C146" i="27"/>
  <c r="C47" i="27"/>
  <c r="G72" i="3"/>
  <c r="C116" i="27"/>
  <c r="C155" i="27"/>
  <c r="AO38" i="18"/>
  <c r="C169" i="27"/>
  <c r="C193" i="27"/>
  <c r="G38" i="18"/>
  <c r="D39" i="18"/>
  <c r="E38" i="18"/>
  <c r="F38" i="18"/>
  <c r="O141" i="27"/>
  <c r="C133" i="27"/>
  <c r="AO43" i="13"/>
  <c r="C213" i="27"/>
  <c r="AG31" i="28"/>
  <c r="AO31" i="25"/>
  <c r="G32" i="25"/>
  <c r="E32" i="25"/>
  <c r="F32" i="25"/>
  <c r="D33" i="25"/>
  <c r="D45" i="13"/>
  <c r="F44" i="13"/>
  <c r="E44" i="13"/>
  <c r="G44" i="13"/>
  <c r="F42" i="14"/>
  <c r="E42" i="14"/>
  <c r="G42" i="14"/>
  <c r="D43" i="14"/>
  <c r="AH31" i="28"/>
  <c r="AL31" i="28" s="1"/>
  <c r="AO39" i="16"/>
  <c r="G36" i="19"/>
  <c r="AO36" i="19" s="1"/>
  <c r="D37" i="19"/>
  <c r="E36" i="19"/>
  <c r="F36" i="19"/>
  <c r="AO35" i="19"/>
  <c r="G34" i="23"/>
  <c r="AO34" i="23" s="1"/>
  <c r="D35" i="23"/>
  <c r="E34" i="23"/>
  <c r="F34" i="23"/>
  <c r="AE31" i="3"/>
  <c r="K127" i="28"/>
  <c r="M127" i="28" s="1"/>
  <c r="N127" i="28"/>
  <c r="E226" i="28"/>
  <c r="D75" i="28"/>
  <c r="F226" i="28"/>
  <c r="G281" i="28"/>
  <c r="F281" i="28"/>
  <c r="D169" i="28"/>
  <c r="E281" i="28"/>
  <c r="G226" i="28"/>
  <c r="AO225" i="28"/>
  <c r="AP260" i="28"/>
  <c r="AP200" i="28"/>
  <c r="AP50" i="3"/>
  <c r="D25" i="27"/>
  <c r="I25" i="27" s="1"/>
  <c r="G73" i="3" l="1"/>
  <c r="AO73" i="3"/>
  <c r="C48" i="27"/>
  <c r="AO72" i="3"/>
  <c r="AI31" i="28"/>
  <c r="AK31" i="28" s="1"/>
  <c r="AM31" i="28" s="1"/>
  <c r="AN31" i="28" s="1"/>
  <c r="C117" i="27"/>
  <c r="C214" i="27"/>
  <c r="D36" i="23"/>
  <c r="E35" i="23"/>
  <c r="F35" i="23"/>
  <c r="G35" i="23"/>
  <c r="C195" i="27" s="1"/>
  <c r="C134" i="27"/>
  <c r="D46" i="13"/>
  <c r="E45" i="13"/>
  <c r="F45" i="13"/>
  <c r="G45" i="13"/>
  <c r="AO32" i="25"/>
  <c r="D40" i="18"/>
  <c r="G39" i="18"/>
  <c r="E39" i="18"/>
  <c r="F39" i="18"/>
  <c r="F43" i="14"/>
  <c r="G43" i="14"/>
  <c r="AO43" i="14" s="1"/>
  <c r="E43" i="14"/>
  <c r="C194" i="27"/>
  <c r="D38" i="19"/>
  <c r="F37" i="19"/>
  <c r="G37" i="19"/>
  <c r="AO37" i="19" s="1"/>
  <c r="E37" i="19"/>
  <c r="G33" i="25"/>
  <c r="AO33" i="25" s="1"/>
  <c r="D34" i="25"/>
  <c r="F33" i="25"/>
  <c r="E33" i="25"/>
  <c r="AO42" i="14"/>
  <c r="C156" i="27"/>
  <c r="C170" i="27"/>
  <c r="AO44" i="13"/>
  <c r="H32" i="28"/>
  <c r="AQ31" i="28"/>
  <c r="O127" i="28"/>
  <c r="P127" i="28" s="1"/>
  <c r="AF31" i="3"/>
  <c r="AP261" i="28"/>
  <c r="G282" i="28"/>
  <c r="E282" i="28"/>
  <c r="D170" i="28"/>
  <c r="F282" i="28"/>
  <c r="AP201" i="28"/>
  <c r="E227" i="28"/>
  <c r="D76" i="28"/>
  <c r="F227" i="28"/>
  <c r="AO281" i="28"/>
  <c r="G227" i="28"/>
  <c r="AO226" i="28"/>
  <c r="AP51" i="3"/>
  <c r="D26" i="27"/>
  <c r="I26" i="27" s="1"/>
  <c r="C49" i="27" l="1"/>
  <c r="G74" i="3"/>
  <c r="C171" i="27"/>
  <c r="C118" i="27"/>
  <c r="AO45" i="13"/>
  <c r="G38" i="19"/>
  <c r="F38" i="19"/>
  <c r="E38" i="19"/>
  <c r="D39" i="19"/>
  <c r="G36" i="23"/>
  <c r="D37" i="23"/>
  <c r="E36" i="23"/>
  <c r="F36" i="23"/>
  <c r="AO35" i="23"/>
  <c r="C157" i="27"/>
  <c r="D47" i="13"/>
  <c r="E46" i="13"/>
  <c r="G46" i="13"/>
  <c r="AO46" i="13" s="1"/>
  <c r="F46" i="13"/>
  <c r="D35" i="25"/>
  <c r="G34" i="25"/>
  <c r="AO34" i="25" s="1"/>
  <c r="E34" i="25"/>
  <c r="F34" i="25"/>
  <c r="G40" i="18"/>
  <c r="AO40" i="18" s="1"/>
  <c r="D41" i="18"/>
  <c r="E40" i="18"/>
  <c r="F40" i="18"/>
  <c r="C135" i="27"/>
  <c r="AO44" i="14"/>
  <c r="AO39" i="18"/>
  <c r="C215" i="27"/>
  <c r="AG31" i="3"/>
  <c r="AJ31" i="3"/>
  <c r="AH31" i="3"/>
  <c r="Q127" i="28"/>
  <c r="R127" i="28"/>
  <c r="J32" i="28"/>
  <c r="I32" i="28"/>
  <c r="L32" i="28"/>
  <c r="G283" i="28"/>
  <c r="AO283" i="28" s="1"/>
  <c r="F283" i="28"/>
  <c r="E283" i="28"/>
  <c r="D171" i="28"/>
  <c r="G228" i="28"/>
  <c r="AP262" i="28"/>
  <c r="AP202" i="28"/>
  <c r="E228" i="28"/>
  <c r="D77" i="28"/>
  <c r="F228" i="28"/>
  <c r="AO227" i="28"/>
  <c r="AO282" i="28"/>
  <c r="D27" i="27"/>
  <c r="I27" i="27" s="1"/>
  <c r="AP52" i="3"/>
  <c r="C50" i="27" l="1"/>
  <c r="G75" i="3"/>
  <c r="AO75" i="3" s="1"/>
  <c r="AO74" i="3"/>
  <c r="G41" i="18"/>
  <c r="D42" i="18"/>
  <c r="E41" i="18"/>
  <c r="F41" i="18"/>
  <c r="AO36" i="23"/>
  <c r="C196" i="27"/>
  <c r="E39" i="19"/>
  <c r="D40" i="19"/>
  <c r="F39" i="19"/>
  <c r="G39" i="19"/>
  <c r="E47" i="13"/>
  <c r="G47" i="13"/>
  <c r="AO47" i="13" s="1"/>
  <c r="F47" i="13"/>
  <c r="C119" i="27"/>
  <c r="C216" i="27"/>
  <c r="C172" i="27"/>
  <c r="AO39" i="19"/>
  <c r="D36" i="25"/>
  <c r="G35" i="25"/>
  <c r="F35" i="25"/>
  <c r="E35" i="25"/>
  <c r="C158" i="27"/>
  <c r="AO41" i="18"/>
  <c r="AO38" i="19"/>
  <c r="D38" i="23"/>
  <c r="E37" i="23"/>
  <c r="G37" i="23"/>
  <c r="AO37" i="23" s="1"/>
  <c r="F37" i="23"/>
  <c r="K32" i="28"/>
  <c r="M32" i="28" s="1"/>
  <c r="N32" i="28"/>
  <c r="S127" i="28"/>
  <c r="U127" i="28" s="1"/>
  <c r="V127" i="28"/>
  <c r="AI31" i="3"/>
  <c r="AK31" i="3" s="1"/>
  <c r="AL31" i="3"/>
  <c r="E41" i="28"/>
  <c r="D78" i="28"/>
  <c r="F41" i="28"/>
  <c r="AP203" i="28"/>
  <c r="G284" i="28"/>
  <c r="AO284" i="28" s="1"/>
  <c r="E284" i="28"/>
  <c r="D172" i="28"/>
  <c r="F284" i="28"/>
  <c r="AP263" i="28"/>
  <c r="G41" i="28"/>
  <c r="AO228" i="28"/>
  <c r="AP53" i="3"/>
  <c r="D28" i="27"/>
  <c r="I28" i="27" s="1"/>
  <c r="C51" i="27" l="1"/>
  <c r="G76" i="3"/>
  <c r="AO76" i="3" s="1"/>
  <c r="F38" i="23"/>
  <c r="G38" i="23"/>
  <c r="E38" i="23"/>
  <c r="D39" i="23"/>
  <c r="C217" i="27"/>
  <c r="D37" i="25"/>
  <c r="G36" i="25"/>
  <c r="AO36" i="25" s="1"/>
  <c r="E36" i="25"/>
  <c r="F36" i="25"/>
  <c r="AO35" i="25"/>
  <c r="C173" i="27"/>
  <c r="C197" i="27"/>
  <c r="AO38" i="23"/>
  <c r="D43" i="18"/>
  <c r="G42" i="18"/>
  <c r="AO42" i="18" s="1"/>
  <c r="E42" i="18"/>
  <c r="F42" i="18"/>
  <c r="AO48" i="13"/>
  <c r="C120" i="27"/>
  <c r="G40" i="19"/>
  <c r="AO40" i="19" s="1"/>
  <c r="D41" i="19"/>
  <c r="E40" i="19"/>
  <c r="F40" i="19"/>
  <c r="C159" i="27"/>
  <c r="AM31" i="3"/>
  <c r="AN31" i="3" s="1"/>
  <c r="H32" i="3" s="1"/>
  <c r="W127" i="28"/>
  <c r="X127" i="28" s="1"/>
  <c r="O32" i="28"/>
  <c r="P32" i="28" s="1"/>
  <c r="G42" i="28"/>
  <c r="AP264" i="28"/>
  <c r="E42" i="28"/>
  <c r="D79" i="28"/>
  <c r="F42" i="28"/>
  <c r="AO41" i="28"/>
  <c r="AP204" i="28"/>
  <c r="G285" i="28"/>
  <c r="E285" i="28"/>
  <c r="D173" i="28"/>
  <c r="F285" i="28"/>
  <c r="D29" i="27"/>
  <c r="I29" i="27" s="1"/>
  <c r="AP54" i="3"/>
  <c r="G77" i="3" l="1"/>
  <c r="AO77" i="3"/>
  <c r="C52" i="27"/>
  <c r="G37" i="25"/>
  <c r="E37" i="25"/>
  <c r="F37" i="25"/>
  <c r="D38" i="25"/>
  <c r="C198" i="27"/>
  <c r="D42" i="19"/>
  <c r="E41" i="19"/>
  <c r="G41" i="19"/>
  <c r="AO41" i="19" s="1"/>
  <c r="F41" i="19"/>
  <c r="C160" i="27"/>
  <c r="C174" i="27"/>
  <c r="G43" i="18"/>
  <c r="AO43" i="18" s="1"/>
  <c r="D44" i="18"/>
  <c r="E43" i="18"/>
  <c r="F43" i="18"/>
  <c r="F39" i="23"/>
  <c r="E39" i="23"/>
  <c r="D40" i="23"/>
  <c r="G39" i="23"/>
  <c r="AO39" i="23" s="1"/>
  <c r="C218" i="27"/>
  <c r="AO37" i="25"/>
  <c r="AQ31" i="3"/>
  <c r="E7" i="27" s="1"/>
  <c r="K7" i="27" s="1"/>
  <c r="Z127" i="28"/>
  <c r="Y127" i="28"/>
  <c r="R32" i="28"/>
  <c r="Q32" i="28"/>
  <c r="T32" i="28"/>
  <c r="J32" i="3"/>
  <c r="L32" i="3"/>
  <c r="I32" i="3"/>
  <c r="G43" i="28"/>
  <c r="AO42" i="28"/>
  <c r="G138" i="28"/>
  <c r="E138" i="28"/>
  <c r="F138" i="28"/>
  <c r="D174" i="28"/>
  <c r="AP205" i="28"/>
  <c r="E43" i="28"/>
  <c r="D80" i="28"/>
  <c r="F43" i="28"/>
  <c r="AP265" i="28"/>
  <c r="AO285" i="28"/>
  <c r="AP55" i="3"/>
  <c r="D30" i="27"/>
  <c r="I30" i="27" s="1"/>
  <c r="C53" i="27" l="1"/>
  <c r="G78" i="3"/>
  <c r="G7" i="27"/>
  <c r="J7" i="27"/>
  <c r="G44" i="18"/>
  <c r="AO44" i="18" s="1"/>
  <c r="E44" i="18"/>
  <c r="F44" i="18"/>
  <c r="G38" i="25"/>
  <c r="E38" i="25"/>
  <c r="F38" i="25"/>
  <c r="D39" i="25"/>
  <c r="H7" i="27"/>
  <c r="G42" i="19"/>
  <c r="E42" i="19"/>
  <c r="F42" i="19"/>
  <c r="D43" i="19"/>
  <c r="C175" i="27"/>
  <c r="C219" i="27"/>
  <c r="C199" i="27"/>
  <c r="C161" i="27"/>
  <c r="D41" i="23"/>
  <c r="E40" i="23"/>
  <c r="F40" i="23"/>
  <c r="G40" i="23"/>
  <c r="K32" i="3"/>
  <c r="M32" i="3" s="1"/>
  <c r="N32" i="3"/>
  <c r="V32" i="28"/>
  <c r="S32" i="28"/>
  <c r="U32" i="28" s="1"/>
  <c r="AA127" i="28"/>
  <c r="AC127" i="28" s="1"/>
  <c r="AD127" i="28"/>
  <c r="G139" i="28"/>
  <c r="AO139" i="28" s="1"/>
  <c r="D175" i="28"/>
  <c r="F139" i="28"/>
  <c r="E139" i="28"/>
  <c r="E44" i="28"/>
  <c r="D81" i="28"/>
  <c r="F44" i="28"/>
  <c r="AO138" i="28"/>
  <c r="AP209" i="28"/>
  <c r="G44" i="28"/>
  <c r="AO44" i="28" s="1"/>
  <c r="AP266" i="28"/>
  <c r="AO43" i="28"/>
  <c r="AP56" i="3"/>
  <c r="D31" i="27"/>
  <c r="I31" i="27" s="1"/>
  <c r="G79" i="3" l="1"/>
  <c r="AO79" i="3"/>
  <c r="C54" i="27"/>
  <c r="AO78" i="3"/>
  <c r="C200" i="27"/>
  <c r="C176" i="27"/>
  <c r="F39" i="25"/>
  <c r="G39" i="25"/>
  <c r="AO39" i="25" s="1"/>
  <c r="D40" i="25"/>
  <c r="E39" i="25"/>
  <c r="AO42" i="19"/>
  <c r="F41" i="23"/>
  <c r="E41" i="23"/>
  <c r="G41" i="23"/>
  <c r="D42" i="23"/>
  <c r="AO40" i="23"/>
  <c r="G43" i="19"/>
  <c r="AO43" i="19" s="1"/>
  <c r="F43" i="19"/>
  <c r="E43" i="19"/>
  <c r="D44" i="19"/>
  <c r="C220" i="27"/>
  <c r="AO38" i="25"/>
  <c r="C162" i="27"/>
  <c r="AO45" i="18"/>
  <c r="O32" i="3"/>
  <c r="P32" i="3" s="1"/>
  <c r="AE127" i="28"/>
  <c r="AF127" i="28" s="1"/>
  <c r="AG127" i="28" s="1"/>
  <c r="W32" i="28"/>
  <c r="X32" i="28" s="1"/>
  <c r="AP267" i="28"/>
  <c r="E45" i="28"/>
  <c r="D82" i="28"/>
  <c r="F45" i="28"/>
  <c r="AP210" i="28"/>
  <c r="G140" i="28"/>
  <c r="AO140" i="28" s="1"/>
  <c r="D176" i="28"/>
  <c r="E140" i="28"/>
  <c r="F140" i="28"/>
  <c r="G45" i="28"/>
  <c r="AO45" i="28" s="1"/>
  <c r="D32" i="27"/>
  <c r="I32" i="27" s="1"/>
  <c r="AP57" i="3"/>
  <c r="C55" i="27" l="1"/>
  <c r="G80" i="3"/>
  <c r="C201" i="27"/>
  <c r="E44" i="19"/>
  <c r="D45" i="19"/>
  <c r="G44" i="19"/>
  <c r="AO44" i="19" s="1"/>
  <c r="F44" i="19"/>
  <c r="C221" i="27"/>
  <c r="F40" i="25"/>
  <c r="D41" i="25"/>
  <c r="G40" i="25"/>
  <c r="AO40" i="25" s="1"/>
  <c r="E40" i="25"/>
  <c r="C177" i="27"/>
  <c r="AO41" i="23"/>
  <c r="E42" i="23"/>
  <c r="F42" i="23"/>
  <c r="G42" i="23"/>
  <c r="D43" i="23"/>
  <c r="AH127" i="28"/>
  <c r="AL127" i="28" s="1"/>
  <c r="T32" i="3"/>
  <c r="R32" i="3"/>
  <c r="Q32" i="3"/>
  <c r="Z32" i="28"/>
  <c r="Y32" i="28"/>
  <c r="AB32" i="28"/>
  <c r="D83" i="28"/>
  <c r="E46" i="28"/>
  <c r="F46" i="28"/>
  <c r="G141" i="28"/>
  <c r="AO141" i="28" s="1"/>
  <c r="D177" i="28"/>
  <c r="E141" i="28"/>
  <c r="F141" i="28"/>
  <c r="AP268" i="28"/>
  <c r="AP211" i="28"/>
  <c r="G46" i="28"/>
  <c r="AO46" i="28" s="1"/>
  <c r="D33" i="27"/>
  <c r="I33" i="27" s="1"/>
  <c r="AP58" i="3"/>
  <c r="G81" i="3" l="1"/>
  <c r="C56" i="27"/>
  <c r="AO80" i="3"/>
  <c r="AI127" i="28"/>
  <c r="AK127" i="28" s="1"/>
  <c r="AM127" i="28" s="1"/>
  <c r="AN127" i="28" s="1"/>
  <c r="F45" i="19"/>
  <c r="E45" i="19"/>
  <c r="G45" i="19"/>
  <c r="AO45" i="19" s="1"/>
  <c r="D46" i="19"/>
  <c r="G43" i="23"/>
  <c r="E43" i="23"/>
  <c r="F43" i="23"/>
  <c r="D44" i="23"/>
  <c r="C202" i="27"/>
  <c r="D42" i="25"/>
  <c r="G41" i="25"/>
  <c r="AO41" i="25" s="1"/>
  <c r="F41" i="25"/>
  <c r="E41" i="25"/>
  <c r="C222" i="27"/>
  <c r="AO42" i="23"/>
  <c r="C178" i="27"/>
  <c r="AD32" i="28"/>
  <c r="AA32" i="28"/>
  <c r="AC32" i="28" s="1"/>
  <c r="S32" i="3"/>
  <c r="U32" i="3" s="1"/>
  <c r="V32" i="3"/>
  <c r="G142" i="28"/>
  <c r="AO142" i="28" s="1"/>
  <c r="D178" i="28"/>
  <c r="E142" i="28"/>
  <c r="F142" i="28"/>
  <c r="AP212" i="28"/>
  <c r="AP269" i="28"/>
  <c r="G47" i="28"/>
  <c r="AO47" i="28" s="1"/>
  <c r="F47" i="28"/>
  <c r="D84" i="28"/>
  <c r="E47" i="28"/>
  <c r="AP59" i="3"/>
  <c r="D34" i="27"/>
  <c r="I34" i="27" s="1"/>
  <c r="C57" i="27" l="1"/>
  <c r="G82" i="3"/>
  <c r="AO82" i="3" s="1"/>
  <c r="AO81" i="3"/>
  <c r="C203" i="27"/>
  <c r="C223" i="27"/>
  <c r="E46" i="19"/>
  <c r="D47" i="19"/>
  <c r="G46" i="19"/>
  <c r="F46" i="19"/>
  <c r="D43" i="25"/>
  <c r="G42" i="25"/>
  <c r="E42" i="25"/>
  <c r="F42" i="25"/>
  <c r="C179" i="27"/>
  <c r="AO46" i="19"/>
  <c r="AO43" i="23"/>
  <c r="G44" i="23"/>
  <c r="E44" i="23"/>
  <c r="D45" i="23"/>
  <c r="F44" i="23"/>
  <c r="AE32" i="28"/>
  <c r="AF32" i="28" s="1"/>
  <c r="AJ32" i="28" s="1"/>
  <c r="H128" i="28"/>
  <c r="AQ127" i="28"/>
  <c r="W32" i="3"/>
  <c r="AP270" i="28"/>
  <c r="AP213" i="28"/>
  <c r="F48" i="28"/>
  <c r="D85" i="28"/>
  <c r="E48" i="28"/>
  <c r="G48" i="28"/>
  <c r="AO48" i="28" s="1"/>
  <c r="G143" i="28"/>
  <c r="D179" i="28"/>
  <c r="F143" i="28"/>
  <c r="E143" i="28"/>
  <c r="AO143" i="28"/>
  <c r="D35" i="27"/>
  <c r="I35" i="27" s="1"/>
  <c r="AP60" i="3"/>
  <c r="AH32" i="28" l="1"/>
  <c r="G83" i="3"/>
  <c r="AO83" i="3" s="1"/>
  <c r="C58" i="27"/>
  <c r="AG32" i="28"/>
  <c r="C204" i="27"/>
  <c r="D48" i="19"/>
  <c r="F47" i="19"/>
  <c r="E47" i="19"/>
  <c r="G47" i="19"/>
  <c r="C224" i="27"/>
  <c r="AO42" i="25"/>
  <c r="F43" i="25"/>
  <c r="G43" i="25"/>
  <c r="C225" i="27" s="1"/>
  <c r="D44" i="25"/>
  <c r="E43" i="25"/>
  <c r="E45" i="23"/>
  <c r="D46" i="23"/>
  <c r="F45" i="23"/>
  <c r="G45" i="23"/>
  <c r="AO45" i="23" s="1"/>
  <c r="AO44" i="23"/>
  <c r="C180" i="27"/>
  <c r="L128" i="28"/>
  <c r="T128" i="28" s="1"/>
  <c r="AB128" i="28" s="1"/>
  <c r="AJ128" i="28" s="1"/>
  <c r="J128" i="28"/>
  <c r="I128" i="28"/>
  <c r="AI32" i="28"/>
  <c r="AK32" i="28" s="1"/>
  <c r="AL32" i="28"/>
  <c r="X32" i="3"/>
  <c r="AP214" i="28"/>
  <c r="F49" i="28"/>
  <c r="D86" i="28"/>
  <c r="E49" i="28"/>
  <c r="AP271" i="28"/>
  <c r="G144" i="28"/>
  <c r="D180" i="28"/>
  <c r="F144" i="28"/>
  <c r="E144" i="28"/>
  <c r="G49" i="28"/>
  <c r="AO49" i="28" s="1"/>
  <c r="AP61" i="3"/>
  <c r="D36" i="27"/>
  <c r="I36" i="27" s="1"/>
  <c r="C59" i="27" l="1"/>
  <c r="AO84" i="3"/>
  <c r="G44" i="25"/>
  <c r="E44" i="25"/>
  <c r="F44" i="25"/>
  <c r="D45" i="25"/>
  <c r="C181" i="27"/>
  <c r="AO43" i="25"/>
  <c r="C205" i="27"/>
  <c r="G48" i="19"/>
  <c r="C182" i="27" s="1"/>
  <c r="E48" i="19"/>
  <c r="D49" i="19"/>
  <c r="F48" i="19"/>
  <c r="D47" i="23"/>
  <c r="G46" i="23"/>
  <c r="C206" i="27" s="1"/>
  <c r="E46" i="23"/>
  <c r="F46" i="23"/>
  <c r="AO47" i="19"/>
  <c r="K128" i="28"/>
  <c r="M128" i="28" s="1"/>
  <c r="N128" i="28"/>
  <c r="Y32" i="3"/>
  <c r="Z32" i="3"/>
  <c r="AB32" i="3"/>
  <c r="AM32" i="28"/>
  <c r="AN32" i="28" s="1"/>
  <c r="G145" i="28"/>
  <c r="AO146" i="28" s="1"/>
  <c r="F145" i="28"/>
  <c r="E145" i="28"/>
  <c r="G50" i="28"/>
  <c r="AO51" i="28" s="1"/>
  <c r="AP272" i="28"/>
  <c r="F50" i="28"/>
  <c r="E50" i="28"/>
  <c r="AO144" i="28"/>
  <c r="AP215" i="28"/>
  <c r="D37" i="27"/>
  <c r="I37" i="27" s="1"/>
  <c r="AP62" i="3"/>
  <c r="AO46" i="23" l="1"/>
  <c r="O128" i="28"/>
  <c r="P128" i="28" s="1"/>
  <c r="Q128" i="28" s="1"/>
  <c r="AO48" i="19"/>
  <c r="AO44" i="25"/>
  <c r="C226" i="27"/>
  <c r="D48" i="23"/>
  <c r="F47" i="23"/>
  <c r="G47" i="23"/>
  <c r="E47" i="23"/>
  <c r="E49" i="19"/>
  <c r="D50" i="19"/>
  <c r="G49" i="19"/>
  <c r="F49" i="19"/>
  <c r="E45" i="25"/>
  <c r="F45" i="25"/>
  <c r="G45" i="25"/>
  <c r="AO45" i="25" s="1"/>
  <c r="D46" i="25"/>
  <c r="H33" i="28"/>
  <c r="AQ32" i="28"/>
  <c r="AA32" i="3"/>
  <c r="AC32" i="3" s="1"/>
  <c r="AD32" i="3"/>
  <c r="AO50" i="28"/>
  <c r="AO145" i="28"/>
  <c r="AP273" i="28"/>
  <c r="AP216" i="28"/>
  <c r="D38" i="27"/>
  <c r="I38" i="27" s="1"/>
  <c r="AP63" i="3"/>
  <c r="R128" i="28" l="1"/>
  <c r="G50" i="19"/>
  <c r="F50" i="19"/>
  <c r="E50" i="19"/>
  <c r="D51" i="19"/>
  <c r="F48" i="23"/>
  <c r="G48" i="23"/>
  <c r="D49" i="23"/>
  <c r="E48" i="23"/>
  <c r="AO47" i="23"/>
  <c r="C207" i="27"/>
  <c r="F46" i="25"/>
  <c r="D47" i="25"/>
  <c r="G46" i="25"/>
  <c r="E46" i="25"/>
  <c r="C227" i="27"/>
  <c r="AO49" i="19"/>
  <c r="C183" i="27"/>
  <c r="AO50" i="19"/>
  <c r="AE32" i="3"/>
  <c r="J33" i="28"/>
  <c r="L33" i="28"/>
  <c r="I33" i="28"/>
  <c r="AP217" i="28"/>
  <c r="AP274" i="28"/>
  <c r="D39" i="27"/>
  <c r="I39" i="27" s="1"/>
  <c r="AP64" i="3"/>
  <c r="S128" i="28" l="1"/>
  <c r="U128" i="28" s="1"/>
  <c r="V128" i="28"/>
  <c r="C208" i="27"/>
  <c r="E51" i="19"/>
  <c r="G51" i="19"/>
  <c r="D52" i="19"/>
  <c r="F51" i="19"/>
  <c r="F49" i="23"/>
  <c r="G49" i="23"/>
  <c r="D50" i="23"/>
  <c r="E49" i="23"/>
  <c r="AO48" i="23"/>
  <c r="C228" i="27"/>
  <c r="AO46" i="25"/>
  <c r="E47" i="25"/>
  <c r="F47" i="25"/>
  <c r="D48" i="25"/>
  <c r="G47" i="25"/>
  <c r="C184" i="27"/>
  <c r="AO51" i="19"/>
  <c r="N33" i="28"/>
  <c r="K33" i="28"/>
  <c r="M33" i="28" s="1"/>
  <c r="AF32" i="3"/>
  <c r="AP275" i="28"/>
  <c r="AP218" i="28"/>
  <c r="AP65" i="3"/>
  <c r="D40" i="27"/>
  <c r="I40" i="27" s="1"/>
  <c r="W128" i="28" l="1"/>
  <c r="X128" i="28" s="1"/>
  <c r="Z128" i="28" s="1"/>
  <c r="E50" i="23"/>
  <c r="G50" i="23"/>
  <c r="F50" i="23"/>
  <c r="C229" i="27"/>
  <c r="D53" i="19"/>
  <c r="G52" i="19"/>
  <c r="E52" i="19"/>
  <c r="F52" i="19"/>
  <c r="C209" i="27"/>
  <c r="AO50" i="23"/>
  <c r="D49" i="25"/>
  <c r="G48" i="25"/>
  <c r="C230" i="27" s="1"/>
  <c r="F48" i="25"/>
  <c r="E48" i="25"/>
  <c r="AO52" i="19"/>
  <c r="C185" i="27"/>
  <c r="AO47" i="25"/>
  <c r="AO49" i="23"/>
  <c r="O33" i="28"/>
  <c r="P33" i="28" s="1"/>
  <c r="R33" i="28" s="1"/>
  <c r="AG32" i="3"/>
  <c r="AH32" i="3"/>
  <c r="AJ32" i="3"/>
  <c r="AP221" i="28"/>
  <c r="AP276" i="28"/>
  <c r="D41" i="27"/>
  <c r="I41" i="27" s="1"/>
  <c r="AP66" i="3"/>
  <c r="Y128" i="28" l="1"/>
  <c r="D54" i="19"/>
  <c r="F53" i="19"/>
  <c r="E53" i="19"/>
  <c r="G53" i="19"/>
  <c r="Q33" i="28"/>
  <c r="S33" i="28" s="1"/>
  <c r="U33" i="28" s="1"/>
  <c r="AO48" i="25"/>
  <c r="T33" i="28"/>
  <c r="G49" i="25"/>
  <c r="F49" i="25"/>
  <c r="E49" i="25"/>
  <c r="AO51" i="23"/>
  <c r="C210" i="27"/>
  <c r="C186" i="27"/>
  <c r="AO53" i="19"/>
  <c r="V33" i="28"/>
  <c r="AI32" i="3"/>
  <c r="AK32" i="3" s="1"/>
  <c r="AL32" i="3"/>
  <c r="AP277" i="28"/>
  <c r="AP222" i="28"/>
  <c r="AA128" i="28"/>
  <c r="AC128" i="28" s="1"/>
  <c r="AD128" i="28"/>
  <c r="D42" i="27"/>
  <c r="I42" i="27" s="1"/>
  <c r="AP67" i="3"/>
  <c r="C187" i="27" l="1"/>
  <c r="AO49" i="25"/>
  <c r="AO50" i="25"/>
  <c r="C231" i="27"/>
  <c r="E54" i="19"/>
  <c r="F54" i="19"/>
  <c r="G54" i="19"/>
  <c r="AM32" i="3"/>
  <c r="AN32" i="3" s="1"/>
  <c r="W33" i="28"/>
  <c r="X33" i="28" s="1"/>
  <c r="AE128" i="28"/>
  <c r="AP278" i="28"/>
  <c r="AP223" i="28"/>
  <c r="D43" i="27"/>
  <c r="I43" i="27" s="1"/>
  <c r="AP68" i="3"/>
  <c r="C188" i="27" l="1"/>
  <c r="AO55" i="19"/>
  <c r="AO54" i="19"/>
  <c r="Y33" i="28"/>
  <c r="Z33" i="28"/>
  <c r="AB33" i="28"/>
  <c r="H33" i="3"/>
  <c r="AQ32" i="3"/>
  <c r="E8" i="27" s="1"/>
  <c r="AP279" i="28"/>
  <c r="AP224" i="28"/>
  <c r="AF128" i="28"/>
  <c r="D44" i="27"/>
  <c r="I44" i="27" s="1"/>
  <c r="AP69" i="3"/>
  <c r="J8" i="27" l="1"/>
  <c r="G8" i="27"/>
  <c r="K8" i="27"/>
  <c r="H8" i="27"/>
  <c r="I33" i="3"/>
  <c r="J33" i="3"/>
  <c r="L33" i="3"/>
  <c r="AA33" i="28"/>
  <c r="AC33" i="28" s="1"/>
  <c r="AD33" i="28"/>
  <c r="AP225" i="28"/>
  <c r="AH128" i="28"/>
  <c r="AG128" i="28"/>
  <c r="AP280" i="28"/>
  <c r="AP70" i="3"/>
  <c r="D45" i="27"/>
  <c r="I45" i="27" s="1"/>
  <c r="AE33" i="28" l="1"/>
  <c r="AF33" i="28" s="1"/>
  <c r="AG33" i="28" s="1"/>
  <c r="K33" i="3"/>
  <c r="M33" i="3" s="1"/>
  <c r="N33" i="3"/>
  <c r="AP281" i="28"/>
  <c r="AP226" i="28"/>
  <c r="AI128" i="28"/>
  <c r="AK128" i="28" s="1"/>
  <c r="AL128" i="28"/>
  <c r="AP71" i="3"/>
  <c r="D46" i="27"/>
  <c r="I46" i="27" s="1"/>
  <c r="AJ33" i="28" l="1"/>
  <c r="O33" i="3"/>
  <c r="P33" i="3" s="1"/>
  <c r="T33" i="3" s="1"/>
  <c r="AH33" i="28"/>
  <c r="AI33" i="28" s="1"/>
  <c r="AK33" i="28" s="1"/>
  <c r="AM128" i="28"/>
  <c r="AN128" i="28" s="1"/>
  <c r="AP282" i="28"/>
  <c r="AP227" i="28"/>
  <c r="AP72" i="3"/>
  <c r="D47" i="27"/>
  <c r="I47" i="27" s="1"/>
  <c r="AL33" i="28" l="1"/>
  <c r="AM33" i="28" s="1"/>
  <c r="AN33" i="28" s="1"/>
  <c r="Q33" i="3"/>
  <c r="R33" i="3"/>
  <c r="AP228" i="28"/>
  <c r="AP283" i="28"/>
  <c r="H129" i="28"/>
  <c r="AQ128" i="28"/>
  <c r="D48" i="27"/>
  <c r="I48" i="27" s="1"/>
  <c r="AP73" i="3"/>
  <c r="H34" i="28" l="1"/>
  <c r="AQ33" i="28"/>
  <c r="S33" i="3"/>
  <c r="U33" i="3" s="1"/>
  <c r="V33" i="3"/>
  <c r="AP41" i="28"/>
  <c r="J129" i="28"/>
  <c r="I129" i="28"/>
  <c r="L129" i="28"/>
  <c r="T129" i="28" s="1"/>
  <c r="AB129" i="28" s="1"/>
  <c r="AJ129" i="28" s="1"/>
  <c r="AP284" i="28"/>
  <c r="D49" i="27"/>
  <c r="I49" i="27" s="1"/>
  <c r="AP74" i="3"/>
  <c r="W33" i="3" l="1"/>
  <c r="J34" i="28"/>
  <c r="L34" i="28"/>
  <c r="I34" i="28"/>
  <c r="AP285" i="28"/>
  <c r="K129" i="28"/>
  <c r="M129" i="28" s="1"/>
  <c r="N129" i="28"/>
  <c r="AP42" i="28"/>
  <c r="AP75" i="3"/>
  <c r="D50" i="27"/>
  <c r="I50" i="27" s="1"/>
  <c r="N34" i="28" l="1"/>
  <c r="K34" i="28"/>
  <c r="M34" i="28" s="1"/>
  <c r="X33" i="3"/>
  <c r="O129" i="28"/>
  <c r="AP138" i="28"/>
  <c r="AP43" i="28"/>
  <c r="AP76" i="3"/>
  <c r="D51" i="27"/>
  <c r="I51" i="27" s="1"/>
  <c r="O34" i="28" l="1"/>
  <c r="P34" i="28" s="1"/>
  <c r="AB33" i="3"/>
  <c r="Y33" i="3"/>
  <c r="Z33" i="3"/>
  <c r="AP44" i="28"/>
  <c r="AP139" i="28"/>
  <c r="P129" i="28"/>
  <c r="D52" i="27"/>
  <c r="I52" i="27" s="1"/>
  <c r="AP77" i="3"/>
  <c r="T34" i="28" l="1"/>
  <c r="Q34" i="28"/>
  <c r="R34" i="28"/>
  <c r="AA33" i="3"/>
  <c r="AC33" i="3" s="1"/>
  <c r="AD33" i="3"/>
  <c r="R129" i="28"/>
  <c r="Q129" i="28"/>
  <c r="AP45" i="28"/>
  <c r="AP140" i="28"/>
  <c r="D53" i="27"/>
  <c r="I53" i="27" s="1"/>
  <c r="AP78" i="3"/>
  <c r="V34" i="28" l="1"/>
  <c r="S34" i="28"/>
  <c r="U34" i="28" s="1"/>
  <c r="AE33" i="3"/>
  <c r="AF33" i="3" s="1"/>
  <c r="AP141" i="28"/>
  <c r="AP46" i="28"/>
  <c r="S129" i="28"/>
  <c r="U129" i="28" s="1"/>
  <c r="V129" i="28"/>
  <c r="AP79" i="3"/>
  <c r="D54" i="27"/>
  <c r="I54" i="27" s="1"/>
  <c r="W34" i="28" l="1"/>
  <c r="X34" i="28" s="1"/>
  <c r="AJ33" i="3"/>
  <c r="AH33" i="3"/>
  <c r="AG33" i="3"/>
  <c r="W129" i="28"/>
  <c r="X129" i="28" s="1"/>
  <c r="AP142" i="28"/>
  <c r="AP47" i="28"/>
  <c r="AP80" i="3"/>
  <c r="D55" i="27"/>
  <c r="I55" i="27" s="1"/>
  <c r="AB34" i="28" l="1"/>
  <c r="Z34" i="28"/>
  <c r="Y34" i="28"/>
  <c r="AI33" i="3"/>
  <c r="AK33" i="3" s="1"/>
  <c r="AL33" i="3"/>
  <c r="AP143" i="28"/>
  <c r="AP48" i="28"/>
  <c r="Z129" i="28"/>
  <c r="Y129" i="28"/>
  <c r="AP81" i="3"/>
  <c r="D56" i="27"/>
  <c r="I56" i="27" s="1"/>
  <c r="AA34" i="28" l="1"/>
  <c r="AC34" i="28" s="1"/>
  <c r="AD34" i="28"/>
  <c r="AM33" i="3"/>
  <c r="AN33" i="3" s="1"/>
  <c r="H34" i="3" s="1"/>
  <c r="AP49" i="28"/>
  <c r="AA129" i="28"/>
  <c r="AC129" i="28" s="1"/>
  <c r="AD129" i="28"/>
  <c r="AP144" i="28"/>
  <c r="AP82" i="3"/>
  <c r="D57" i="27"/>
  <c r="I57" i="27" s="1"/>
  <c r="AQ33" i="3" l="1"/>
  <c r="E9" i="27" s="1"/>
  <c r="G9" i="27" s="1"/>
  <c r="AE34" i="28"/>
  <c r="AF34" i="28" s="1"/>
  <c r="L34" i="3"/>
  <c r="I34" i="3"/>
  <c r="J34" i="3"/>
  <c r="AP145" i="28"/>
  <c r="AE129" i="28"/>
  <c r="AP50" i="28"/>
  <c r="AP83" i="3"/>
  <c r="D58" i="27"/>
  <c r="I58" i="27" s="1"/>
  <c r="K9" i="27" l="1"/>
  <c r="J9" i="27"/>
  <c r="H9" i="27"/>
  <c r="AH34" i="28"/>
  <c r="AJ34" i="28"/>
  <c r="AG34" i="28"/>
  <c r="K34" i="3"/>
  <c r="M34" i="3" s="1"/>
  <c r="N34" i="3"/>
  <c r="AF129" i="28"/>
  <c r="AP51" i="28"/>
  <c r="AP146" i="28"/>
  <c r="AP84" i="3"/>
  <c r="D59" i="27"/>
  <c r="I59" i="27" s="1"/>
  <c r="AL17" i="3" l="1"/>
  <c r="P119" i="27" s="1"/>
  <c r="AM17" i="3"/>
  <c r="AI34" i="28"/>
  <c r="AK34" i="28" s="1"/>
  <c r="AL34" i="28"/>
  <c r="O34" i="3"/>
  <c r="P34" i="3" s="1"/>
  <c r="AL112" i="28"/>
  <c r="AM112" i="28"/>
  <c r="AM17" i="28"/>
  <c r="AL17" i="28"/>
  <c r="AH129" i="28"/>
  <c r="AG129" i="28"/>
  <c r="D60" i="27"/>
  <c r="I60" i="27" s="1"/>
  <c r="AP30" i="5"/>
  <c r="Q119" i="27"/>
  <c r="AM34" i="28" l="1"/>
  <c r="AN34" i="28" s="1"/>
  <c r="R34" i="3"/>
  <c r="Q34" i="3"/>
  <c r="T34" i="3"/>
  <c r="AI129" i="28"/>
  <c r="AK129" i="28" s="1"/>
  <c r="AL129" i="28"/>
  <c r="D61" i="27"/>
  <c r="AM16" i="5"/>
  <c r="Q120" i="27" s="1"/>
  <c r="AP31" i="5"/>
  <c r="AL16" i="5"/>
  <c r="P120" i="27" s="1"/>
  <c r="AQ34" i="28" l="1"/>
  <c r="H35" i="28"/>
  <c r="S34" i="3"/>
  <c r="U34" i="3" s="1"/>
  <c r="V34" i="3"/>
  <c r="AM129" i="28"/>
  <c r="AN129" i="28" s="1"/>
  <c r="D62" i="27"/>
  <c r="I62" i="27" s="1"/>
  <c r="AP32" i="5"/>
  <c r="J35" i="28" l="1"/>
  <c r="N35" i="28" s="1"/>
  <c r="L35" i="28"/>
  <c r="I35" i="28"/>
  <c r="K35" i="28" s="1"/>
  <c r="M35" i="28" s="1"/>
  <c r="W34" i="3"/>
  <c r="X34" i="3" s="1"/>
  <c r="H130" i="28"/>
  <c r="AQ129" i="28"/>
  <c r="AP33" i="5"/>
  <c r="D63" i="27"/>
  <c r="I63" i="27" s="1"/>
  <c r="O35" i="28" l="1"/>
  <c r="P35" i="28" s="1"/>
  <c r="AB34" i="3"/>
  <c r="Z34" i="3"/>
  <c r="Y34" i="3"/>
  <c r="R35" i="28"/>
  <c r="Q35" i="28"/>
  <c r="T35" i="28"/>
  <c r="J130" i="28"/>
  <c r="I130" i="28"/>
  <c r="L130" i="28"/>
  <c r="T130" i="28" s="1"/>
  <c r="AB130" i="28" s="1"/>
  <c r="AJ130" i="28" s="1"/>
  <c r="AP34" i="5"/>
  <c r="D64" i="27"/>
  <c r="I64" i="27" s="1"/>
  <c r="AA34" i="3" l="1"/>
  <c r="AC34" i="3" s="1"/>
  <c r="AD34" i="3"/>
  <c r="K130" i="28"/>
  <c r="M130" i="28" s="1"/>
  <c r="N130" i="28"/>
  <c r="S35" i="28"/>
  <c r="U35" i="28" s="1"/>
  <c r="V35" i="28"/>
  <c r="AP35" i="5"/>
  <c r="D65" i="27"/>
  <c r="I65" i="27" s="1"/>
  <c r="AE34" i="3" l="1"/>
  <c r="AF34" i="3" s="1"/>
  <c r="W35" i="28"/>
  <c r="X35" i="28" s="1"/>
  <c r="O130" i="28"/>
  <c r="D66" i="27"/>
  <c r="I66" i="27" s="1"/>
  <c r="AP36" i="5"/>
  <c r="AG34" i="3" l="1"/>
  <c r="AJ34" i="3"/>
  <c r="AH34" i="3"/>
  <c r="P130" i="28"/>
  <c r="Z35" i="28"/>
  <c r="Y35" i="28"/>
  <c r="AB35" i="28"/>
  <c r="AP37" i="5"/>
  <c r="D67" i="27"/>
  <c r="I67" i="27" s="1"/>
  <c r="AI34" i="3" l="1"/>
  <c r="AK34" i="3" s="1"/>
  <c r="AL34" i="3"/>
  <c r="R130" i="28"/>
  <c r="Q130" i="28"/>
  <c r="AA35" i="28"/>
  <c r="AC35" i="28" s="1"/>
  <c r="AD35" i="28"/>
  <c r="D68" i="27"/>
  <c r="I68" i="27" s="1"/>
  <c r="AP38" i="5"/>
  <c r="AM34" i="3" l="1"/>
  <c r="AN34" i="3" s="1"/>
  <c r="AQ34" i="3" s="1"/>
  <c r="E10" i="27" s="1"/>
  <c r="AE35" i="28"/>
  <c r="S130" i="28"/>
  <c r="U130" i="28" s="1"/>
  <c r="V130" i="28"/>
  <c r="AP39" i="5"/>
  <c r="D69" i="27"/>
  <c r="I69" i="27" s="1"/>
  <c r="H35" i="3" l="1"/>
  <c r="K10" i="27"/>
  <c r="J10" i="27"/>
  <c r="G10" i="27"/>
  <c r="H10" i="27"/>
  <c r="I35" i="3"/>
  <c r="J35" i="3"/>
  <c r="L35" i="3"/>
  <c r="W130" i="28"/>
  <c r="X130" i="28" s="1"/>
  <c r="AF35" i="28"/>
  <c r="AP40" i="5"/>
  <c r="D70" i="27"/>
  <c r="I70" i="27" s="1"/>
  <c r="K35" i="3" l="1"/>
  <c r="M35" i="3" s="1"/>
  <c r="N35" i="3"/>
  <c r="AH35" i="28"/>
  <c r="AG35" i="28"/>
  <c r="AJ35" i="28"/>
  <c r="Z130" i="28"/>
  <c r="Y130" i="28"/>
  <c r="AP41" i="5"/>
  <c r="D71" i="27"/>
  <c r="I71" i="27" s="1"/>
  <c r="O35" i="3" l="1"/>
  <c r="P35" i="3" s="1"/>
  <c r="AA130" i="28"/>
  <c r="AC130" i="28" s="1"/>
  <c r="AD130" i="28"/>
  <c r="AI35" i="28"/>
  <c r="AK35" i="28" s="1"/>
  <c r="AL35" i="28"/>
  <c r="D72" i="27"/>
  <c r="I72" i="27" s="1"/>
  <c r="AM17" i="5"/>
  <c r="Q121" i="27" s="1"/>
  <c r="AL17" i="5"/>
  <c r="P121" i="27" s="1"/>
  <c r="AP30" i="7"/>
  <c r="T35" i="3" l="1"/>
  <c r="Q35" i="3"/>
  <c r="R35" i="3"/>
  <c r="AE130" i="28"/>
  <c r="AF130" i="28" s="1"/>
  <c r="AM35" i="28"/>
  <c r="AN35" i="28" s="1"/>
  <c r="H36" i="28" s="1"/>
  <c r="D73" i="27"/>
  <c r="AL16" i="7"/>
  <c r="P122" i="27" s="1"/>
  <c r="AM16" i="7"/>
  <c r="Q122" i="27" s="1"/>
  <c r="AP31" i="7"/>
  <c r="S35" i="3" l="1"/>
  <c r="U35" i="3" s="1"/>
  <c r="V35" i="3"/>
  <c r="AQ35" i="28"/>
  <c r="J36" i="28"/>
  <c r="I36" i="28"/>
  <c r="L36" i="28"/>
  <c r="AH130" i="28"/>
  <c r="AG130" i="28"/>
  <c r="D74" i="27"/>
  <c r="I74" i="27" s="1"/>
  <c r="AP32" i="7"/>
  <c r="W35" i="3" l="1"/>
  <c r="AI130" i="28"/>
  <c r="AK130" i="28" s="1"/>
  <c r="AL130" i="28"/>
  <c r="K36" i="28"/>
  <c r="M36" i="28" s="1"/>
  <c r="N36" i="28"/>
  <c r="D75" i="27"/>
  <c r="I75" i="27" s="1"/>
  <c r="AP33" i="7"/>
  <c r="X35" i="3" l="1"/>
  <c r="O36" i="28"/>
  <c r="AM130" i="28"/>
  <c r="AN130" i="28" s="1"/>
  <c r="AP34" i="7"/>
  <c r="D76" i="27"/>
  <c r="I76" i="27" s="1"/>
  <c r="Y35" i="3" l="1"/>
  <c r="AB35" i="3"/>
  <c r="Z35" i="3"/>
  <c r="H131" i="28"/>
  <c r="AQ130" i="28"/>
  <c r="P36" i="28"/>
  <c r="D77" i="27"/>
  <c r="I77" i="27" s="1"/>
  <c r="AP35" i="7"/>
  <c r="AA35" i="3" l="1"/>
  <c r="AC35" i="3" s="1"/>
  <c r="AD35" i="3"/>
  <c r="R36" i="28"/>
  <c r="Q36" i="28"/>
  <c r="T36" i="28"/>
  <c r="J131" i="28"/>
  <c r="I131" i="28"/>
  <c r="L131" i="28"/>
  <c r="T131" i="28" s="1"/>
  <c r="AB131" i="28" s="1"/>
  <c r="AJ131" i="28" s="1"/>
  <c r="AP36" i="7"/>
  <c r="D78" i="27"/>
  <c r="I78" i="27" s="1"/>
  <c r="AE35" i="3" l="1"/>
  <c r="AF35" i="3" s="1"/>
  <c r="K131" i="28"/>
  <c r="M131" i="28" s="1"/>
  <c r="N131" i="28"/>
  <c r="S36" i="28"/>
  <c r="U36" i="28" s="1"/>
  <c r="V36" i="28"/>
  <c r="AP37" i="7"/>
  <c r="D79" i="27"/>
  <c r="I79" i="27" s="1"/>
  <c r="AG35" i="3" l="1"/>
  <c r="AH35" i="3"/>
  <c r="AJ35" i="3"/>
  <c r="O131" i="28"/>
  <c r="P131" i="28" s="1"/>
  <c r="W36" i="28"/>
  <c r="AP38" i="7"/>
  <c r="D80" i="27"/>
  <c r="I80" i="27" s="1"/>
  <c r="AI35" i="3" l="1"/>
  <c r="AK35" i="3" s="1"/>
  <c r="AL35" i="3"/>
  <c r="R131" i="28"/>
  <c r="Q131" i="28"/>
  <c r="X36" i="28"/>
  <c r="AP39" i="7"/>
  <c r="D81" i="27"/>
  <c r="I81" i="27" s="1"/>
  <c r="AM35" i="3" l="1"/>
  <c r="AN35" i="3" s="1"/>
  <c r="Z36" i="28"/>
  <c r="Y36" i="28"/>
  <c r="AB36" i="28"/>
  <c r="S131" i="28"/>
  <c r="U131" i="28" s="1"/>
  <c r="V131" i="28"/>
  <c r="AM17" i="7"/>
  <c r="Q123" i="27" s="1"/>
  <c r="AP30" i="9"/>
  <c r="AL17" i="7"/>
  <c r="P123" i="27" s="1"/>
  <c r="D82" i="27"/>
  <c r="I82" i="27" s="1"/>
  <c r="H36" i="3" l="1"/>
  <c r="AQ35" i="3"/>
  <c r="E11" i="27" s="1"/>
  <c r="W131" i="28"/>
  <c r="AA36" i="28"/>
  <c r="AC36" i="28" s="1"/>
  <c r="AD36" i="28"/>
  <c r="D83" i="27"/>
  <c r="AM16" i="9"/>
  <c r="Q124" i="27" s="1"/>
  <c r="AL16" i="9"/>
  <c r="P124" i="27" s="1"/>
  <c r="AP31" i="9"/>
  <c r="G11" i="27" l="1"/>
  <c r="H11" i="27"/>
  <c r="J11" i="27"/>
  <c r="K11" i="27"/>
  <c r="J36" i="3"/>
  <c r="I36" i="3"/>
  <c r="L36" i="3"/>
  <c r="AE36" i="28"/>
  <c r="AF36" i="28" s="1"/>
  <c r="X131" i="28"/>
  <c r="AP32" i="9"/>
  <c r="D84" i="27"/>
  <c r="I84" i="27" s="1"/>
  <c r="K36" i="3" l="1"/>
  <c r="M36" i="3" s="1"/>
  <c r="N36" i="3"/>
  <c r="Z131" i="28"/>
  <c r="Y131" i="28"/>
  <c r="AH36" i="28"/>
  <c r="AG36" i="28"/>
  <c r="AJ36" i="28"/>
  <c r="D85" i="27"/>
  <c r="I85" i="27" s="1"/>
  <c r="AP33" i="9"/>
  <c r="O36" i="3" l="1"/>
  <c r="AI36" i="28"/>
  <c r="AK36" i="28" s="1"/>
  <c r="AL36" i="28"/>
  <c r="AA131" i="28"/>
  <c r="AC131" i="28" s="1"/>
  <c r="AD131" i="28"/>
  <c r="D86" i="27"/>
  <c r="I86" i="27" s="1"/>
  <c r="AP34" i="9"/>
  <c r="P36" i="3" l="1"/>
  <c r="AE131" i="28"/>
  <c r="AF131" i="28" s="1"/>
  <c r="AM36" i="28"/>
  <c r="AN36" i="28" s="1"/>
  <c r="AP35" i="9"/>
  <c r="D87" i="27"/>
  <c r="I87" i="27" s="1"/>
  <c r="R36" i="3" l="1"/>
  <c r="Q36" i="3"/>
  <c r="T36" i="3"/>
  <c r="H37" i="28"/>
  <c r="AQ36" i="28"/>
  <c r="AH131" i="28"/>
  <c r="AG131" i="28"/>
  <c r="D88" i="27"/>
  <c r="I88" i="27" s="1"/>
  <c r="AP36" i="9"/>
  <c r="S36" i="3" l="1"/>
  <c r="U36" i="3" s="1"/>
  <c r="V36" i="3"/>
  <c r="AI131" i="28"/>
  <c r="AK131" i="28" s="1"/>
  <c r="AL131" i="28"/>
  <c r="J37" i="28"/>
  <c r="I37" i="28"/>
  <c r="L37" i="28"/>
  <c r="AP37" i="9"/>
  <c r="D89" i="27"/>
  <c r="I89" i="27" s="1"/>
  <c r="W36" i="3" l="1"/>
  <c r="X36" i="3" s="1"/>
  <c r="AM131" i="28"/>
  <c r="AN131" i="28" s="1"/>
  <c r="H132" i="28" s="1"/>
  <c r="K37" i="28"/>
  <c r="M37" i="28" s="1"/>
  <c r="N37" i="28"/>
  <c r="AM17" i="9"/>
  <c r="Q125" i="27" s="1"/>
  <c r="AP30" i="11"/>
  <c r="D90" i="27"/>
  <c r="I90" i="27" s="1"/>
  <c r="AL17" i="9"/>
  <c r="P125" i="27" s="1"/>
  <c r="AB36" i="3" l="1"/>
  <c r="Z36" i="3"/>
  <c r="Y36" i="3"/>
  <c r="AQ131" i="28"/>
  <c r="O37" i="28"/>
  <c r="P37" i="28" s="1"/>
  <c r="J132" i="28"/>
  <c r="I132" i="28"/>
  <c r="L132" i="28"/>
  <c r="T132" i="28" s="1"/>
  <c r="AB132" i="28" s="1"/>
  <c r="AJ132" i="28" s="1"/>
  <c r="D91" i="27"/>
  <c r="AM16" i="11"/>
  <c r="Q126" i="27" s="1"/>
  <c r="AP31" i="11"/>
  <c r="AL16" i="11"/>
  <c r="P126" i="27" s="1"/>
  <c r="AA36" i="3" l="1"/>
  <c r="AC36" i="3" s="1"/>
  <c r="AD36" i="3"/>
  <c r="K132" i="28"/>
  <c r="M132" i="28" s="1"/>
  <c r="N132" i="28"/>
  <c r="R37" i="28"/>
  <c r="Q37" i="28"/>
  <c r="T37" i="28"/>
  <c r="D92" i="27"/>
  <c r="I92" i="27" s="1"/>
  <c r="AP32" i="11"/>
  <c r="AE36" i="3" l="1"/>
  <c r="AF36" i="3" s="1"/>
  <c r="O132" i="28"/>
  <c r="P132" i="28" s="1"/>
  <c r="S37" i="28"/>
  <c r="U37" i="28" s="1"/>
  <c r="V37" i="28"/>
  <c r="D93" i="27"/>
  <c r="I93" i="27" s="1"/>
  <c r="AP33" i="11"/>
  <c r="AH36" i="3" l="1"/>
  <c r="AJ36" i="3"/>
  <c r="AG36" i="3"/>
  <c r="W37" i="28"/>
  <c r="X37" i="28" s="1"/>
  <c r="R132" i="28"/>
  <c r="Q132" i="28"/>
  <c r="AP34" i="11"/>
  <c r="D94" i="27"/>
  <c r="I94" i="27" s="1"/>
  <c r="AI36" i="3" l="1"/>
  <c r="AK36" i="3" s="1"/>
  <c r="AL36" i="3"/>
  <c r="S132" i="28"/>
  <c r="U132" i="28" s="1"/>
  <c r="V132" i="28"/>
  <c r="Z37" i="28"/>
  <c r="Y37" i="28"/>
  <c r="AB37" i="28"/>
  <c r="AP35" i="11"/>
  <c r="D95" i="27"/>
  <c r="I95" i="27" s="1"/>
  <c r="AM36" i="3" l="1"/>
  <c r="AN36" i="3" s="1"/>
  <c r="W132" i="28"/>
  <c r="X132" i="28" s="1"/>
  <c r="AA37" i="28"/>
  <c r="AC37" i="28" s="1"/>
  <c r="AD37" i="28"/>
  <c r="AP36" i="11"/>
  <c r="D96" i="27"/>
  <c r="I96" i="27" s="1"/>
  <c r="H37" i="3" l="1"/>
  <c r="AQ36" i="3"/>
  <c r="E12" i="27" s="1"/>
  <c r="Z132" i="28"/>
  <c r="Y132" i="28"/>
  <c r="AE37" i="28"/>
  <c r="D97" i="27"/>
  <c r="I97" i="27" s="1"/>
  <c r="AP37" i="11"/>
  <c r="K12" i="27" l="1"/>
  <c r="G12" i="27"/>
  <c r="J12" i="27"/>
  <c r="H12" i="27"/>
  <c r="I37" i="3"/>
  <c r="J37" i="3"/>
  <c r="L37" i="3"/>
  <c r="AF37" i="28"/>
  <c r="AA132" i="28"/>
  <c r="AC132" i="28" s="1"/>
  <c r="AD132" i="28"/>
  <c r="AP38" i="11"/>
  <c r="D98" i="27"/>
  <c r="I98" i="27" s="1"/>
  <c r="K37" i="3" l="1"/>
  <c r="M37" i="3" s="1"/>
  <c r="N37" i="3"/>
  <c r="AE132" i="28"/>
  <c r="AF132" i="28" s="1"/>
  <c r="AH37" i="28"/>
  <c r="AG37" i="28"/>
  <c r="AJ37" i="28"/>
  <c r="AP39" i="11"/>
  <c r="D99" i="27"/>
  <c r="I99" i="27" s="1"/>
  <c r="O37" i="3" l="1"/>
  <c r="P37" i="3" s="1"/>
  <c r="AI37" i="28"/>
  <c r="AK37" i="28" s="1"/>
  <c r="AL37" i="28"/>
  <c r="AH132" i="28"/>
  <c r="AG132" i="28"/>
  <c r="AP40" i="11"/>
  <c r="D100" i="27"/>
  <c r="I100" i="27" s="1"/>
  <c r="R37" i="3" l="1"/>
  <c r="T37" i="3"/>
  <c r="Q37" i="3"/>
  <c r="AI132" i="28"/>
  <c r="AK132" i="28" s="1"/>
  <c r="AL132" i="28"/>
  <c r="AM37" i="28"/>
  <c r="AN37" i="28" s="1"/>
  <c r="D101" i="27"/>
  <c r="I101" i="27" s="1"/>
  <c r="AP41" i="11"/>
  <c r="S37" i="3" l="1"/>
  <c r="U37" i="3" s="1"/>
  <c r="V37" i="3"/>
  <c r="AM132" i="28"/>
  <c r="AN132" i="28" s="1"/>
  <c r="H133" i="28" s="1"/>
  <c r="H38" i="28"/>
  <c r="AQ37" i="28"/>
  <c r="AM17" i="11"/>
  <c r="Q127" i="27" s="1"/>
  <c r="AL17" i="11"/>
  <c r="P127" i="27" s="1"/>
  <c r="D102" i="27"/>
  <c r="I102" i="27" s="1"/>
  <c r="AP30" i="13"/>
  <c r="W37" i="3" l="1"/>
  <c r="X37" i="3" s="1"/>
  <c r="AQ132" i="28"/>
  <c r="J133" i="28"/>
  <c r="I133" i="28"/>
  <c r="L133" i="28"/>
  <c r="T133" i="28" s="1"/>
  <c r="AB133" i="28" s="1"/>
  <c r="AJ133" i="28" s="1"/>
  <c r="J38" i="28"/>
  <c r="I38" i="28"/>
  <c r="L38" i="28"/>
  <c r="D103" i="27"/>
  <c r="AM16" i="13"/>
  <c r="Q128" i="27" s="1"/>
  <c r="AP31" i="13"/>
  <c r="AL16" i="13"/>
  <c r="P128" i="27" s="1"/>
  <c r="AB37" i="3" l="1"/>
  <c r="Y37" i="3"/>
  <c r="Z37" i="3"/>
  <c r="K38" i="28"/>
  <c r="M38" i="28" s="1"/>
  <c r="N38" i="28"/>
  <c r="K133" i="28"/>
  <c r="M133" i="28" s="1"/>
  <c r="N133" i="28"/>
  <c r="D104" i="27"/>
  <c r="I104" i="27" s="1"/>
  <c r="AP32" i="13"/>
  <c r="AA37" i="3" l="1"/>
  <c r="AC37" i="3" s="1"/>
  <c r="AD37" i="3"/>
  <c r="O38" i="28"/>
  <c r="P38" i="28" s="1"/>
  <c r="O133" i="28"/>
  <c r="D105" i="27"/>
  <c r="I105" i="27" s="1"/>
  <c r="AP33" i="13"/>
  <c r="AE37" i="3" l="1"/>
  <c r="R38" i="28"/>
  <c r="Q38" i="28"/>
  <c r="T38" i="28"/>
  <c r="P133" i="28"/>
  <c r="AP34" i="13"/>
  <c r="D106" i="27"/>
  <c r="I106" i="27" s="1"/>
  <c r="AF37" i="3" l="1"/>
  <c r="R133" i="28"/>
  <c r="Q133" i="28"/>
  <c r="S38" i="28"/>
  <c r="U38" i="28" s="1"/>
  <c r="V38" i="28"/>
  <c r="AP35" i="13"/>
  <c r="D107" i="27"/>
  <c r="I107" i="27" s="1"/>
  <c r="AJ37" i="3" l="1"/>
  <c r="AH37" i="3"/>
  <c r="AG37" i="3"/>
  <c r="W38" i="28"/>
  <c r="X38" i="28" s="1"/>
  <c r="S133" i="28"/>
  <c r="U133" i="28" s="1"/>
  <c r="V133" i="28"/>
  <c r="D108" i="27"/>
  <c r="I108" i="27" s="1"/>
  <c r="AP36" i="13"/>
  <c r="AI37" i="3" l="1"/>
  <c r="AK37" i="3" s="1"/>
  <c r="AL37" i="3"/>
  <c r="W133" i="28"/>
  <c r="X133" i="28" s="1"/>
  <c r="Z38" i="28"/>
  <c r="Y38" i="28"/>
  <c r="AB38" i="28"/>
  <c r="D109" i="27"/>
  <c r="I109" i="27" s="1"/>
  <c r="AP37" i="13"/>
  <c r="AM37" i="3" l="1"/>
  <c r="AN37" i="3" s="1"/>
  <c r="AA38" i="28"/>
  <c r="AC38" i="28" s="1"/>
  <c r="AD38" i="28"/>
  <c r="Z133" i="28"/>
  <c r="Y133" i="28"/>
  <c r="AP38" i="13"/>
  <c r="D110" i="27"/>
  <c r="I110" i="27" s="1"/>
  <c r="H38" i="3" l="1"/>
  <c r="AQ37" i="3"/>
  <c r="E13" i="27" s="1"/>
  <c r="AA133" i="28"/>
  <c r="AC133" i="28" s="1"/>
  <c r="AD133" i="28"/>
  <c r="AE38" i="28"/>
  <c r="AP39" i="13"/>
  <c r="D111" i="27"/>
  <c r="I111" i="27" s="1"/>
  <c r="K13" i="27" l="1"/>
  <c r="J13" i="27"/>
  <c r="H13" i="27"/>
  <c r="G13" i="27"/>
  <c r="L38" i="3"/>
  <c r="J38" i="3"/>
  <c r="I38" i="3"/>
  <c r="AF38" i="28"/>
  <c r="AE133" i="28"/>
  <c r="AP40" i="13"/>
  <c r="D112" i="27"/>
  <c r="I112" i="27" s="1"/>
  <c r="K38" i="3" l="1"/>
  <c r="M38" i="3" s="1"/>
  <c r="N38" i="3"/>
  <c r="AF133" i="28"/>
  <c r="AH38" i="28"/>
  <c r="AG38" i="28"/>
  <c r="AJ38" i="28"/>
  <c r="D113" i="27"/>
  <c r="I113" i="27" s="1"/>
  <c r="AP41" i="13"/>
  <c r="O38" i="3" l="1"/>
  <c r="P38" i="3"/>
  <c r="AI38" i="28"/>
  <c r="AK38" i="28" s="1"/>
  <c r="AL38" i="28"/>
  <c r="AH133" i="28"/>
  <c r="AG133" i="28"/>
  <c r="D114" i="27"/>
  <c r="I114" i="27" s="1"/>
  <c r="AP42" i="13"/>
  <c r="T38" i="3" l="1"/>
  <c r="Q38" i="3"/>
  <c r="R38" i="3"/>
  <c r="AI133" i="28"/>
  <c r="AK133" i="28" s="1"/>
  <c r="AL133" i="28"/>
  <c r="AM38" i="28"/>
  <c r="AN38" i="28" s="1"/>
  <c r="D115" i="27"/>
  <c r="I115" i="27" s="1"/>
  <c r="AP43" i="13"/>
  <c r="S38" i="3" l="1"/>
  <c r="U38" i="3" s="1"/>
  <c r="V38" i="3"/>
  <c r="H189" i="28"/>
  <c r="AQ38" i="28"/>
  <c r="AM133" i="28"/>
  <c r="AN133" i="28" s="1"/>
  <c r="AP44" i="13"/>
  <c r="D116" i="27"/>
  <c r="I116" i="27" s="1"/>
  <c r="W38" i="3" l="1"/>
  <c r="X38" i="3" s="1"/>
  <c r="H134" i="28"/>
  <c r="AQ133" i="28"/>
  <c r="J189" i="28"/>
  <c r="I189" i="28"/>
  <c r="L189" i="28"/>
  <c r="AP45" i="13"/>
  <c r="D117" i="27"/>
  <c r="I117" i="27" s="1"/>
  <c r="AB38" i="3" l="1"/>
  <c r="Z38" i="3"/>
  <c r="Y38" i="3"/>
  <c r="K189" i="28"/>
  <c r="M189" i="28" s="1"/>
  <c r="N189" i="28"/>
  <c r="J134" i="28"/>
  <c r="I134" i="28"/>
  <c r="L134" i="28"/>
  <c r="T134" i="28" s="1"/>
  <c r="AB134" i="28" s="1"/>
  <c r="AJ134" i="28" s="1"/>
  <c r="AP46" i="13"/>
  <c r="D118" i="27"/>
  <c r="I118" i="27" s="1"/>
  <c r="AA38" i="3" l="1"/>
  <c r="AC38" i="3"/>
  <c r="AD38" i="3"/>
  <c r="O189" i="28"/>
  <c r="P189" i="28" s="1"/>
  <c r="K134" i="28"/>
  <c r="M134" i="28" s="1"/>
  <c r="N134" i="28"/>
  <c r="D119" i="27"/>
  <c r="I119" i="27" s="1"/>
  <c r="AP47" i="13"/>
  <c r="AE38" i="3" l="1"/>
  <c r="O134" i="28"/>
  <c r="P134" i="28" s="1"/>
  <c r="R189" i="28"/>
  <c r="Q189" i="28"/>
  <c r="T189" i="28"/>
  <c r="AP48" i="13"/>
  <c r="D120" i="27"/>
  <c r="I120" i="27" s="1"/>
  <c r="AF38" i="3" l="1"/>
  <c r="R134" i="28"/>
  <c r="Q134" i="28"/>
  <c r="S189" i="28"/>
  <c r="U189" i="28" s="1"/>
  <c r="V189" i="28"/>
  <c r="D121" i="27"/>
  <c r="I121" i="27" s="1"/>
  <c r="AL17" i="13"/>
  <c r="P129" i="27" s="1"/>
  <c r="AP30" i="14"/>
  <c r="AM17" i="13"/>
  <c r="Q129" i="27" s="1"/>
  <c r="AH38" i="3" l="1"/>
  <c r="AJ38" i="3"/>
  <c r="AG38" i="3"/>
  <c r="W189" i="28"/>
  <c r="X189" i="28" s="1"/>
  <c r="S134" i="28"/>
  <c r="U134" i="28" s="1"/>
  <c r="V134" i="28"/>
  <c r="AM16" i="14"/>
  <c r="Q130" i="27" s="1"/>
  <c r="AP31" i="14"/>
  <c r="D122" i="27"/>
  <c r="AL16" i="14"/>
  <c r="P130" i="27" s="1"/>
  <c r="AI38" i="3" l="1"/>
  <c r="AK38" i="3" s="1"/>
  <c r="AL38" i="3"/>
  <c r="W134" i="28"/>
  <c r="Z189" i="28"/>
  <c r="Y189" i="28"/>
  <c r="AB189" i="28"/>
  <c r="AP32" i="14"/>
  <c r="D123" i="27"/>
  <c r="I123" i="27" s="1"/>
  <c r="AM38" i="3" l="1"/>
  <c r="AN38" i="3" s="1"/>
  <c r="AA189" i="28"/>
  <c r="AC189" i="28" s="1"/>
  <c r="AD189" i="28"/>
  <c r="X134" i="28"/>
  <c r="D124" i="27"/>
  <c r="I124" i="27" s="1"/>
  <c r="AP33" i="14"/>
  <c r="H39" i="3" l="1"/>
  <c r="AQ38" i="3"/>
  <c r="E14" i="27" s="1"/>
  <c r="AE189" i="28"/>
  <c r="AF189" i="28" s="1"/>
  <c r="Z134" i="28"/>
  <c r="Y134" i="28"/>
  <c r="D125" i="27"/>
  <c r="I125" i="27" s="1"/>
  <c r="AP34" i="14"/>
  <c r="G14" i="27" l="1"/>
  <c r="J14" i="27"/>
  <c r="K14" i="27"/>
  <c r="H14" i="27"/>
  <c r="J39" i="3"/>
  <c r="I39" i="3"/>
  <c r="L39" i="3"/>
  <c r="AH189" i="28"/>
  <c r="AG189" i="28"/>
  <c r="AJ189" i="28"/>
  <c r="AA134" i="28"/>
  <c r="AC134" i="28" s="1"/>
  <c r="AD134" i="28"/>
  <c r="AP35" i="14"/>
  <c r="D126" i="27"/>
  <c r="I126" i="27" s="1"/>
  <c r="K39" i="3" l="1"/>
  <c r="M39" i="3" s="1"/>
  <c r="N39" i="3"/>
  <c r="AE134" i="28"/>
  <c r="AF134" i="28" s="1"/>
  <c r="AI189" i="28"/>
  <c r="AK189" i="28" s="1"/>
  <c r="AL189" i="28"/>
  <c r="AP36" i="14"/>
  <c r="D127" i="27"/>
  <c r="I127" i="27" s="1"/>
  <c r="O39" i="3" l="1"/>
  <c r="AM189" i="28"/>
  <c r="AN189" i="28" s="1"/>
  <c r="H190" i="28" s="1"/>
  <c r="AH134" i="28"/>
  <c r="AG134" i="28"/>
  <c r="AP37" i="14"/>
  <c r="D128" i="27"/>
  <c r="I128" i="27" s="1"/>
  <c r="P39" i="3" l="1"/>
  <c r="AQ189" i="28"/>
  <c r="AI134" i="28"/>
  <c r="AK134" i="28" s="1"/>
  <c r="AL134" i="28"/>
  <c r="J190" i="28"/>
  <c r="I190" i="28"/>
  <c r="L190" i="28"/>
  <c r="D129" i="27"/>
  <c r="I129" i="27" s="1"/>
  <c r="AP38" i="14"/>
  <c r="Q39" i="3" l="1"/>
  <c r="T39" i="3"/>
  <c r="R39" i="3"/>
  <c r="AM134" i="28"/>
  <c r="AN134" i="28" s="1"/>
  <c r="H135" i="28" s="1"/>
  <c r="K190" i="28"/>
  <c r="M190" i="28" s="1"/>
  <c r="N190" i="28"/>
  <c r="AP39" i="14"/>
  <c r="D130" i="27"/>
  <c r="I130" i="27" s="1"/>
  <c r="S39" i="3" l="1"/>
  <c r="U39" i="3" s="1"/>
  <c r="V39" i="3"/>
  <c r="AQ134" i="28"/>
  <c r="O190" i="28"/>
  <c r="J135" i="28"/>
  <c r="I135" i="28"/>
  <c r="L135" i="28"/>
  <c r="T135" i="28" s="1"/>
  <c r="AB135" i="28" s="1"/>
  <c r="AJ135" i="28" s="1"/>
  <c r="D131" i="27"/>
  <c r="I131" i="27" s="1"/>
  <c r="AP40" i="14"/>
  <c r="W39" i="3" l="1"/>
  <c r="K135" i="28"/>
  <c r="M135" i="28" s="1"/>
  <c r="N135" i="28"/>
  <c r="P190" i="28"/>
  <c r="AP41" i="14"/>
  <c r="D132" i="27"/>
  <c r="I132" i="27" s="1"/>
  <c r="X39" i="3" l="1"/>
  <c r="O135" i="28"/>
  <c r="P135" i="28" s="1"/>
  <c r="R190" i="28"/>
  <c r="Q190" i="28"/>
  <c r="T190" i="28"/>
  <c r="AP42" i="14"/>
  <c r="D133" i="27"/>
  <c r="I133" i="27" s="1"/>
  <c r="AB39" i="3" l="1"/>
  <c r="Y39" i="3"/>
  <c r="Z39" i="3"/>
  <c r="S190" i="28"/>
  <c r="U190" i="28" s="1"/>
  <c r="V190" i="28"/>
  <c r="R135" i="28"/>
  <c r="Q135" i="28"/>
  <c r="AP43" i="14"/>
  <c r="D134" i="27"/>
  <c r="I134" i="27" s="1"/>
  <c r="AA39" i="3" l="1"/>
  <c r="AC39" i="3" s="1"/>
  <c r="AD39" i="3"/>
  <c r="W190" i="28"/>
  <c r="X190" i="28" s="1"/>
  <c r="S135" i="28"/>
  <c r="U135" i="28" s="1"/>
  <c r="V135" i="28"/>
  <c r="D135" i="27"/>
  <c r="I135" i="27" s="1"/>
  <c r="AP44" i="14"/>
  <c r="AE39" i="3" l="1"/>
  <c r="AF39" i="3" s="1"/>
  <c r="W135" i="28"/>
  <c r="X135" i="28" s="1"/>
  <c r="Z190" i="28"/>
  <c r="Y190" i="28"/>
  <c r="AB190" i="28"/>
  <c r="AP30" i="16"/>
  <c r="D137" i="27" s="1"/>
  <c r="D136" i="27"/>
  <c r="I136" i="27" s="1"/>
  <c r="AM17" i="14"/>
  <c r="Q131" i="27" s="1"/>
  <c r="AL17" i="14"/>
  <c r="P131" i="27" s="1"/>
  <c r="AG39" i="3" l="1"/>
  <c r="AH39" i="3"/>
  <c r="AJ39" i="3"/>
  <c r="Z135" i="28"/>
  <c r="Y135" i="28"/>
  <c r="AA190" i="28"/>
  <c r="AC190" i="28" s="1"/>
  <c r="AD190" i="28"/>
  <c r="AP31" i="16"/>
  <c r="AM16" i="16"/>
  <c r="Q132" i="27" s="1"/>
  <c r="AL16" i="16"/>
  <c r="P132" i="27" s="1"/>
  <c r="AI39" i="3" l="1"/>
  <c r="AL39" i="3"/>
  <c r="AK39" i="3"/>
  <c r="AE190" i="28"/>
  <c r="AF190" i="28" s="1"/>
  <c r="AA135" i="28"/>
  <c r="AC135" i="28" s="1"/>
  <c r="AD135" i="28"/>
  <c r="AP32" i="16"/>
  <c r="D138" i="27"/>
  <c r="I138" i="27" s="1"/>
  <c r="AM39" i="3" l="1"/>
  <c r="AN39" i="3" s="1"/>
  <c r="H40" i="3" s="1"/>
  <c r="AE135" i="28"/>
  <c r="AF135" i="28" s="1"/>
  <c r="AH190" i="28"/>
  <c r="AG190" i="28"/>
  <c r="AJ190" i="28"/>
  <c r="AP33" i="16"/>
  <c r="D139" i="27"/>
  <c r="I139" i="27" s="1"/>
  <c r="AQ39" i="3" l="1"/>
  <c r="E15" i="27" s="1"/>
  <c r="K15" i="27"/>
  <c r="H15" i="27"/>
  <c r="J15" i="27"/>
  <c r="G15" i="27"/>
  <c r="L40" i="3"/>
  <c r="I40" i="3"/>
  <c r="J40" i="3"/>
  <c r="AI190" i="28"/>
  <c r="AK190" i="28" s="1"/>
  <c r="AL190" i="28"/>
  <c r="AH135" i="28"/>
  <c r="AG135" i="28"/>
  <c r="D140" i="27"/>
  <c r="I140" i="27" s="1"/>
  <c r="AP34" i="16"/>
  <c r="K40" i="3" l="1"/>
  <c r="M40" i="3" s="1"/>
  <c r="N40" i="3"/>
  <c r="AM190" i="28"/>
  <c r="AN190" i="28" s="1"/>
  <c r="H191" i="28" s="1"/>
  <c r="AI135" i="28"/>
  <c r="AK135" i="28" s="1"/>
  <c r="AL135" i="28"/>
  <c r="AP35" i="16"/>
  <c r="D141" i="27"/>
  <c r="I141" i="27" s="1"/>
  <c r="O40" i="3" l="1"/>
  <c r="AQ190" i="28"/>
  <c r="J191" i="28"/>
  <c r="I191" i="28"/>
  <c r="L191" i="28"/>
  <c r="AM135" i="28"/>
  <c r="AN135" i="28" s="1"/>
  <c r="D142" i="27"/>
  <c r="I142" i="27" s="1"/>
  <c r="AP36" i="16"/>
  <c r="P40" i="3" l="1"/>
  <c r="H251" i="28"/>
  <c r="AQ135" i="28"/>
  <c r="K191" i="28"/>
  <c r="M191" i="28" s="1"/>
  <c r="N191" i="28"/>
  <c r="AP37" i="16"/>
  <c r="D143" i="27"/>
  <c r="I143" i="27" s="1"/>
  <c r="T40" i="3" l="1"/>
  <c r="Q40" i="3"/>
  <c r="R40" i="3"/>
  <c r="O191" i="28"/>
  <c r="P191" i="28" s="1"/>
  <c r="J251" i="28"/>
  <c r="I251" i="28"/>
  <c r="L251" i="28"/>
  <c r="T251" i="28" s="1"/>
  <c r="AB251" i="28" s="1"/>
  <c r="AJ251" i="28" s="1"/>
  <c r="AP38" i="16"/>
  <c r="D144" i="27"/>
  <c r="I144" i="27" s="1"/>
  <c r="S40" i="3" l="1"/>
  <c r="U40" i="3" s="1"/>
  <c r="V40" i="3"/>
  <c r="K251" i="28"/>
  <c r="M251" i="28" s="1"/>
  <c r="N251" i="28"/>
  <c r="R191" i="28"/>
  <c r="Q191" i="28"/>
  <c r="T191" i="28"/>
  <c r="AP39" i="16"/>
  <c r="D145" i="27"/>
  <c r="I145" i="27" s="1"/>
  <c r="W40" i="3" l="1"/>
  <c r="S191" i="28"/>
  <c r="U191" i="28" s="1"/>
  <c r="V191" i="28"/>
  <c r="O251" i="28"/>
  <c r="D146" i="27"/>
  <c r="I146" i="27" s="1"/>
  <c r="AP40" i="16"/>
  <c r="X40" i="3" l="1"/>
  <c r="W191" i="28"/>
  <c r="X191" i="28" s="1"/>
  <c r="P251" i="28"/>
  <c r="AL17" i="16"/>
  <c r="P133" i="27" s="1"/>
  <c r="D147" i="27"/>
  <c r="I147" i="27" s="1"/>
  <c r="AM17" i="16"/>
  <c r="Q133" i="27" s="1"/>
  <c r="AP30" i="18"/>
  <c r="Z40" i="3" l="1"/>
  <c r="AB40" i="3"/>
  <c r="Y40" i="3"/>
  <c r="R251" i="28"/>
  <c r="Q251" i="28"/>
  <c r="Z191" i="28"/>
  <c r="Y191" i="28"/>
  <c r="AB191" i="28"/>
  <c r="AP31" i="18"/>
  <c r="D148" i="27"/>
  <c r="AL16" i="18"/>
  <c r="P134" i="27" s="1"/>
  <c r="AM16" i="18"/>
  <c r="Q134" i="27" s="1"/>
  <c r="AA40" i="3" l="1"/>
  <c r="AC40" i="3" s="1"/>
  <c r="AD40" i="3"/>
  <c r="AA191" i="28"/>
  <c r="AC191" i="28" s="1"/>
  <c r="AD191" i="28"/>
  <c r="S251" i="28"/>
  <c r="U251" i="28" s="1"/>
  <c r="V251" i="28"/>
  <c r="D149" i="27"/>
  <c r="I149" i="27" s="1"/>
  <c r="AP32" i="18"/>
  <c r="AE40" i="3" l="1"/>
  <c r="AF40" i="3" s="1"/>
  <c r="W251" i="28"/>
  <c r="X251" i="28" s="1"/>
  <c r="AE191" i="28"/>
  <c r="D150" i="27"/>
  <c r="I150" i="27" s="1"/>
  <c r="AP33" i="18"/>
  <c r="AG40" i="3" l="1"/>
  <c r="AJ40" i="3"/>
  <c r="AH40" i="3"/>
  <c r="AF191" i="28"/>
  <c r="Z251" i="28"/>
  <c r="Y251" i="28"/>
  <c r="AP34" i="18"/>
  <c r="D151" i="27"/>
  <c r="I151" i="27" s="1"/>
  <c r="AI40" i="3" l="1"/>
  <c r="AK40" i="3" s="1"/>
  <c r="AL40" i="3"/>
  <c r="AA251" i="28"/>
  <c r="AC251" i="28" s="1"/>
  <c r="AD251" i="28"/>
  <c r="AH191" i="28"/>
  <c r="AG191" i="28"/>
  <c r="AJ191" i="28"/>
  <c r="AP35" i="18"/>
  <c r="D152" i="27"/>
  <c r="I152" i="27" s="1"/>
  <c r="AM40" i="3" l="1"/>
  <c r="AN40" i="3" s="1"/>
  <c r="AE251" i="28"/>
  <c r="AF251" i="28" s="1"/>
  <c r="AI191" i="28"/>
  <c r="AK191" i="28" s="1"/>
  <c r="AL191" i="28"/>
  <c r="AP36" i="18"/>
  <c r="D153" i="27"/>
  <c r="I153" i="27" s="1"/>
  <c r="H41" i="3" l="1"/>
  <c r="L41" i="3" s="1"/>
  <c r="AQ40" i="3"/>
  <c r="E16" i="27" s="1"/>
  <c r="AM191" i="28"/>
  <c r="AN191" i="28" s="1"/>
  <c r="H192" i="28" s="1"/>
  <c r="AH251" i="28"/>
  <c r="AG251" i="28"/>
  <c r="D154" i="27"/>
  <c r="I154" i="27" s="1"/>
  <c r="AP37" i="18"/>
  <c r="K16" i="27" l="1"/>
  <c r="H16" i="27"/>
  <c r="J16" i="27"/>
  <c r="G16" i="27"/>
  <c r="I41" i="3"/>
  <c r="J41" i="3"/>
  <c r="AQ191" i="28"/>
  <c r="J192" i="28"/>
  <c r="I192" i="28"/>
  <c r="L192" i="28"/>
  <c r="AI251" i="28"/>
  <c r="AK251" i="28" s="1"/>
  <c r="AL251" i="28"/>
  <c r="AP38" i="18"/>
  <c r="D155" i="27"/>
  <c r="I155" i="27" s="1"/>
  <c r="K41" i="3" l="1"/>
  <c r="M41" i="3" s="1"/>
  <c r="N41" i="3"/>
  <c r="AM251" i="28"/>
  <c r="AN251" i="28" s="1"/>
  <c r="H252" i="28" s="1"/>
  <c r="K192" i="28"/>
  <c r="M192" i="28" s="1"/>
  <c r="N192" i="28"/>
  <c r="AP39" i="18"/>
  <c r="D156" i="27"/>
  <c r="I156" i="27" s="1"/>
  <c r="O41" i="3" l="1"/>
  <c r="P41" i="3" s="1"/>
  <c r="AQ251" i="28"/>
  <c r="O192" i="28"/>
  <c r="P192" i="28" s="1"/>
  <c r="J252" i="28"/>
  <c r="I252" i="28"/>
  <c r="L252" i="28"/>
  <c r="T252" i="28" s="1"/>
  <c r="AB252" i="28" s="1"/>
  <c r="AJ252" i="28" s="1"/>
  <c r="AP40" i="18"/>
  <c r="D157" i="27"/>
  <c r="I157" i="27" s="1"/>
  <c r="Q41" i="3" l="1"/>
  <c r="R41" i="3"/>
  <c r="T41" i="3"/>
  <c r="K252" i="28"/>
  <c r="M252" i="28" s="1"/>
  <c r="N252" i="28"/>
  <c r="R192" i="28"/>
  <c r="Q192" i="28"/>
  <c r="T192" i="28"/>
  <c r="D158" i="27"/>
  <c r="I158" i="27" s="1"/>
  <c r="AP41" i="18"/>
  <c r="S41" i="3" l="1"/>
  <c r="U41" i="3" s="1"/>
  <c r="V41" i="3"/>
  <c r="O252" i="28"/>
  <c r="P252" i="28" s="1"/>
  <c r="S192" i="28"/>
  <c r="U192" i="28" s="1"/>
  <c r="V192" i="28"/>
  <c r="D159" i="27"/>
  <c r="I159" i="27" s="1"/>
  <c r="AP42" i="18"/>
  <c r="W41" i="3" l="1"/>
  <c r="X41" i="3" s="1"/>
  <c r="W192" i="28"/>
  <c r="R252" i="28"/>
  <c r="Q252" i="28"/>
  <c r="AP43" i="18"/>
  <c r="D160" i="27"/>
  <c r="I160" i="27" s="1"/>
  <c r="Y41" i="3" l="1"/>
  <c r="AB41" i="3"/>
  <c r="Z41" i="3"/>
  <c r="S252" i="28"/>
  <c r="U252" i="28" s="1"/>
  <c r="V252" i="28"/>
  <c r="X192" i="28"/>
  <c r="D161" i="27"/>
  <c r="I161" i="27" s="1"/>
  <c r="AP44" i="18"/>
  <c r="AA41" i="3" l="1"/>
  <c r="AC41" i="3" s="1"/>
  <c r="AD41" i="3"/>
  <c r="Z192" i="28"/>
  <c r="Y192" i="28"/>
  <c r="AB192" i="28"/>
  <c r="W252" i="28"/>
  <c r="D162" i="27"/>
  <c r="I162" i="27" s="1"/>
  <c r="AP45" i="18"/>
  <c r="AE41" i="3" l="1"/>
  <c r="X252" i="28"/>
  <c r="AA192" i="28"/>
  <c r="AC192" i="28" s="1"/>
  <c r="AD192" i="28"/>
  <c r="AP30" i="19"/>
  <c r="D163" i="27"/>
  <c r="I163" i="27" s="1"/>
  <c r="AL17" i="18"/>
  <c r="P135" i="27" s="1"/>
  <c r="AM17" i="18"/>
  <c r="Q135" i="27" s="1"/>
  <c r="AF41" i="3" l="1"/>
  <c r="AE192" i="28"/>
  <c r="Z252" i="28"/>
  <c r="Y252" i="28"/>
  <c r="AP31" i="19"/>
  <c r="AL16" i="19"/>
  <c r="P136" i="27" s="1"/>
  <c r="AM16" i="19"/>
  <c r="Q136" i="27" s="1"/>
  <c r="D164" i="27"/>
  <c r="AJ41" i="3" l="1"/>
  <c r="AH41" i="3"/>
  <c r="AG41" i="3"/>
  <c r="AA252" i="28"/>
  <c r="AC252" i="28" s="1"/>
  <c r="AD252" i="28"/>
  <c r="AF192" i="28"/>
  <c r="AP32" i="19"/>
  <c r="D165" i="27"/>
  <c r="I165" i="27" s="1"/>
  <c r="AI41" i="3" l="1"/>
  <c r="AK41" i="3"/>
  <c r="AL41" i="3"/>
  <c r="AE252" i="28"/>
  <c r="AF252" i="28" s="1"/>
  <c r="AH192" i="28"/>
  <c r="AG192" i="28"/>
  <c r="AJ192" i="28"/>
  <c r="D166" i="27"/>
  <c r="I166" i="27" s="1"/>
  <c r="AP33" i="19"/>
  <c r="AM41" i="3" l="1"/>
  <c r="AN41" i="3" s="1"/>
  <c r="AH252" i="28"/>
  <c r="AG252" i="28"/>
  <c r="AI192" i="28"/>
  <c r="AK192" i="28" s="1"/>
  <c r="AL192" i="28"/>
  <c r="D167" i="27"/>
  <c r="I167" i="27" s="1"/>
  <c r="AP34" i="19"/>
  <c r="H42" i="3" l="1"/>
  <c r="AQ41" i="3"/>
  <c r="E17" i="27" s="1"/>
  <c r="AM192" i="28"/>
  <c r="AN192" i="28" s="1"/>
  <c r="H193" i="28" s="1"/>
  <c r="AI252" i="28"/>
  <c r="AK252" i="28" s="1"/>
  <c r="AL252" i="28"/>
  <c r="AP35" i="19"/>
  <c r="D168" i="27"/>
  <c r="I168" i="27" s="1"/>
  <c r="H17" i="27" l="1"/>
  <c r="G17" i="27"/>
  <c r="K17" i="27"/>
  <c r="J17" i="27"/>
  <c r="J42" i="3"/>
  <c r="L42" i="3"/>
  <c r="I42" i="3"/>
  <c r="AM252" i="28"/>
  <c r="AN252" i="28" s="1"/>
  <c r="AQ252" i="28" s="1"/>
  <c r="AQ192" i="28"/>
  <c r="J193" i="28"/>
  <c r="I193" i="28"/>
  <c r="L193" i="28"/>
  <c r="AP36" i="19"/>
  <c r="D169" i="27"/>
  <c r="I169" i="27" s="1"/>
  <c r="K42" i="3" l="1"/>
  <c r="M42" i="3" s="1"/>
  <c r="N42" i="3"/>
  <c r="H253" i="28"/>
  <c r="J253" i="28" s="1"/>
  <c r="K193" i="28"/>
  <c r="M193" i="28" s="1"/>
  <c r="N193" i="28"/>
  <c r="I253" i="28"/>
  <c r="AP37" i="19"/>
  <c r="D170" i="27"/>
  <c r="I170" i="27" s="1"/>
  <c r="L253" i="28" l="1"/>
  <c r="T253" i="28" s="1"/>
  <c r="AB253" i="28" s="1"/>
  <c r="AJ253" i="28" s="1"/>
  <c r="O42" i="3"/>
  <c r="O193" i="28"/>
  <c r="P193" i="28" s="1"/>
  <c r="K253" i="28"/>
  <c r="M253" i="28" s="1"/>
  <c r="N253" i="28"/>
  <c r="D171" i="27"/>
  <c r="I171" i="27" s="1"/>
  <c r="AP38" i="19"/>
  <c r="P42" i="3" l="1"/>
  <c r="R193" i="28"/>
  <c r="Q193" i="28"/>
  <c r="T193" i="28"/>
  <c r="O253" i="28"/>
  <c r="AP39" i="19"/>
  <c r="D172" i="27"/>
  <c r="I172" i="27" s="1"/>
  <c r="Q42" i="3" l="1"/>
  <c r="R42" i="3"/>
  <c r="T42" i="3"/>
  <c r="P253" i="28"/>
  <c r="S193" i="28"/>
  <c r="U193" i="28" s="1"/>
  <c r="V193" i="28"/>
  <c r="AP40" i="19"/>
  <c r="D173" i="27"/>
  <c r="I173" i="27" s="1"/>
  <c r="S42" i="3" l="1"/>
  <c r="U42" i="3" s="1"/>
  <c r="V42" i="3"/>
  <c r="W193" i="28"/>
  <c r="R253" i="28"/>
  <c r="Q253" i="28"/>
  <c r="D174" i="27"/>
  <c r="I174" i="27" s="1"/>
  <c r="AP41" i="19"/>
  <c r="W42" i="3" l="1"/>
  <c r="S253" i="28"/>
  <c r="U253" i="28" s="1"/>
  <c r="V253" i="28"/>
  <c r="X193" i="28"/>
  <c r="AP42" i="19"/>
  <c r="D175" i="27"/>
  <c r="I175" i="27" s="1"/>
  <c r="X42" i="3" l="1"/>
  <c r="Z193" i="28"/>
  <c r="Y193" i="28"/>
  <c r="AB193" i="28"/>
  <c r="W253" i="28"/>
  <c r="AP43" i="19"/>
  <c r="D176" i="27"/>
  <c r="I176" i="27" s="1"/>
  <c r="Z42" i="3" l="1"/>
  <c r="Y42" i="3"/>
  <c r="AB42" i="3"/>
  <c r="X253" i="28"/>
  <c r="AA193" i="28"/>
  <c r="AC193" i="28" s="1"/>
  <c r="AD193" i="28"/>
  <c r="D177" i="27"/>
  <c r="I177" i="27" s="1"/>
  <c r="AP44" i="19"/>
  <c r="AA42" i="3" l="1"/>
  <c r="AC42" i="3"/>
  <c r="AD42" i="3"/>
  <c r="AE193" i="28"/>
  <c r="Z253" i="28"/>
  <c r="Y253" i="28"/>
  <c r="AP45" i="19"/>
  <c r="D178" i="27"/>
  <c r="I178" i="27" s="1"/>
  <c r="AE42" i="3" l="1"/>
  <c r="AA253" i="28"/>
  <c r="AC253" i="28" s="1"/>
  <c r="AD253" i="28"/>
  <c r="AF193" i="28"/>
  <c r="AP46" i="19"/>
  <c r="D179" i="27"/>
  <c r="I179" i="27" s="1"/>
  <c r="AF42" i="3" l="1"/>
  <c r="AE253" i="28"/>
  <c r="AF253" i="28" s="1"/>
  <c r="AH193" i="28"/>
  <c r="AG193" i="28"/>
  <c r="AJ193" i="28"/>
  <c r="AP47" i="19"/>
  <c r="D180" i="27"/>
  <c r="I180" i="27" s="1"/>
  <c r="AJ42" i="3" l="1"/>
  <c r="AG42" i="3"/>
  <c r="AH42" i="3"/>
  <c r="AH253" i="28"/>
  <c r="AG253" i="28"/>
  <c r="AI193" i="28"/>
  <c r="AK193" i="28" s="1"/>
  <c r="AL193" i="28"/>
  <c r="AP48" i="19"/>
  <c r="D181" i="27"/>
  <c r="I181" i="27" s="1"/>
  <c r="AI42" i="3" l="1"/>
  <c r="AK42" i="3" s="1"/>
  <c r="AL42" i="3"/>
  <c r="AM193" i="28"/>
  <c r="AN193" i="28" s="1"/>
  <c r="AI253" i="28"/>
  <c r="AK253" i="28" s="1"/>
  <c r="AL253" i="28"/>
  <c r="AP49" i="19"/>
  <c r="D182" i="27"/>
  <c r="I182" i="27" s="1"/>
  <c r="AM42" i="3" l="1"/>
  <c r="AN42" i="3" s="1"/>
  <c r="AM253" i="28"/>
  <c r="AN253" i="28" s="1"/>
  <c r="H194" i="28"/>
  <c r="AQ193" i="28"/>
  <c r="D183" i="27"/>
  <c r="I183" i="27" s="1"/>
  <c r="AP50" i="19"/>
  <c r="H43" i="3" l="1"/>
  <c r="AQ42" i="3"/>
  <c r="E18" i="27" s="1"/>
  <c r="J194" i="28"/>
  <c r="I194" i="28"/>
  <c r="L194" i="28"/>
  <c r="H254" i="28"/>
  <c r="AQ253" i="28"/>
  <c r="AP51" i="19"/>
  <c r="D184" i="27"/>
  <c r="I184" i="27" s="1"/>
  <c r="H18" i="27" l="1"/>
  <c r="G18" i="27"/>
  <c r="K18" i="27"/>
  <c r="J18" i="27"/>
  <c r="I43" i="3"/>
  <c r="L43" i="3"/>
  <c r="J43" i="3"/>
  <c r="J254" i="28"/>
  <c r="I254" i="28"/>
  <c r="L254" i="28"/>
  <c r="T254" i="28" s="1"/>
  <c r="AB254" i="28" s="1"/>
  <c r="AJ254" i="28" s="1"/>
  <c r="K194" i="28"/>
  <c r="M194" i="28" s="1"/>
  <c r="N194" i="28"/>
  <c r="D185" i="27"/>
  <c r="I185" i="27" s="1"/>
  <c r="AP52" i="19"/>
  <c r="K43" i="3" l="1"/>
  <c r="M43" i="3" s="1"/>
  <c r="N43" i="3"/>
  <c r="O194" i="28"/>
  <c r="P194" i="28" s="1"/>
  <c r="K254" i="28"/>
  <c r="M254" i="28" s="1"/>
  <c r="N254" i="28"/>
  <c r="AP53" i="19"/>
  <c r="D186" i="27"/>
  <c r="I186" i="27" s="1"/>
  <c r="O43" i="3" l="1"/>
  <c r="P43" i="3" s="1"/>
  <c r="O254" i="28"/>
  <c r="R194" i="28"/>
  <c r="Q194" i="28"/>
  <c r="T194" i="28"/>
  <c r="D187" i="27"/>
  <c r="I187" i="27" s="1"/>
  <c r="AP54" i="19"/>
  <c r="T43" i="3" l="1"/>
  <c r="Q43" i="3"/>
  <c r="R43" i="3"/>
  <c r="S194" i="28"/>
  <c r="U194" i="28" s="1"/>
  <c r="V194" i="28"/>
  <c r="P254" i="28"/>
  <c r="D188" i="27"/>
  <c r="I188" i="27" s="1"/>
  <c r="AP55" i="19"/>
  <c r="S43" i="3" l="1"/>
  <c r="U43" i="3" s="1"/>
  <c r="V43" i="3"/>
  <c r="W194" i="28"/>
  <c r="X194" i="28" s="1"/>
  <c r="R254" i="28"/>
  <c r="Q254" i="28"/>
  <c r="D189" i="27"/>
  <c r="I189" i="27" s="1"/>
  <c r="AM17" i="19"/>
  <c r="Q137" i="27" s="1"/>
  <c r="AL17" i="19"/>
  <c r="P137" i="27" s="1"/>
  <c r="AP30" i="23"/>
  <c r="W43" i="3" l="1"/>
  <c r="X43" i="3" s="1"/>
  <c r="S254" i="28"/>
  <c r="U254" i="28" s="1"/>
  <c r="V254" i="28"/>
  <c r="Z194" i="28"/>
  <c r="Y194" i="28"/>
  <c r="AB194" i="28"/>
  <c r="D190" i="27"/>
  <c r="AM16" i="23"/>
  <c r="Q138" i="27" s="1"/>
  <c r="AP31" i="23"/>
  <c r="AB43" i="3" l="1"/>
  <c r="Z43" i="3"/>
  <c r="Y43" i="3"/>
  <c r="AA194" i="28"/>
  <c r="AC194" i="28" s="1"/>
  <c r="AD194" i="28"/>
  <c r="W254" i="28"/>
  <c r="D191" i="27"/>
  <c r="I191" i="27" s="1"/>
  <c r="AP32" i="23"/>
  <c r="AA43" i="3" l="1"/>
  <c r="AD43" i="3"/>
  <c r="AC43" i="3"/>
  <c r="X254" i="28"/>
  <c r="AE194" i="28"/>
  <c r="AP33" i="23"/>
  <c r="D192" i="27"/>
  <c r="I192" i="27" s="1"/>
  <c r="AE43" i="3" l="1"/>
  <c r="AF43" i="3" s="1"/>
  <c r="AF194" i="28"/>
  <c r="Z254" i="28"/>
  <c r="Y254" i="28"/>
  <c r="D193" i="27"/>
  <c r="I193" i="27" s="1"/>
  <c r="AP34" i="23"/>
  <c r="AJ43" i="3" l="1"/>
  <c r="AH43" i="3"/>
  <c r="AG43" i="3"/>
  <c r="AA254" i="28"/>
  <c r="AC254" i="28" s="1"/>
  <c r="AD254" i="28"/>
  <c r="AH194" i="28"/>
  <c r="AG194" i="28"/>
  <c r="AJ194" i="28"/>
  <c r="AP35" i="23"/>
  <c r="D194" i="27"/>
  <c r="I194" i="27" s="1"/>
  <c r="AI43" i="3" l="1"/>
  <c r="AK43" i="3" s="1"/>
  <c r="AL43" i="3"/>
  <c r="AE254" i="28"/>
  <c r="AF254" i="28" s="1"/>
  <c r="AI194" i="28"/>
  <c r="AK194" i="28" s="1"/>
  <c r="AL194" i="28"/>
  <c r="D195" i="27"/>
  <c r="I195" i="27" s="1"/>
  <c r="AP36" i="23"/>
  <c r="AM43" i="3" l="1"/>
  <c r="AN43" i="3" s="1"/>
  <c r="H44" i="3" s="1"/>
  <c r="AM194" i="28"/>
  <c r="AN194" i="28" s="1"/>
  <c r="H195" i="28" s="1"/>
  <c r="AH254" i="28"/>
  <c r="AG254" i="28"/>
  <c r="AP37" i="23"/>
  <c r="D196" i="27"/>
  <c r="I196" i="27" s="1"/>
  <c r="AQ43" i="3" l="1"/>
  <c r="E19" i="27" s="1"/>
  <c r="J19" i="27" s="1"/>
  <c r="I44" i="3"/>
  <c r="L44" i="3"/>
  <c r="J44" i="3"/>
  <c r="AQ194" i="28"/>
  <c r="AI254" i="28"/>
  <c r="AK254" i="28" s="1"/>
  <c r="AL254" i="28"/>
  <c r="J195" i="28"/>
  <c r="I195" i="28"/>
  <c r="L195" i="28"/>
  <c r="D197" i="27"/>
  <c r="I197" i="27" s="1"/>
  <c r="AP38" i="23"/>
  <c r="H19" i="27" l="1"/>
  <c r="K19" i="27"/>
  <c r="G19" i="27"/>
  <c r="K44" i="3"/>
  <c r="N44" i="3"/>
  <c r="M44" i="3"/>
  <c r="AM254" i="28"/>
  <c r="AN254" i="28" s="1"/>
  <c r="H255" i="28" s="1"/>
  <c r="K195" i="28"/>
  <c r="M195" i="28" s="1"/>
  <c r="N195" i="28"/>
  <c r="D198" i="27"/>
  <c r="I198" i="27" s="1"/>
  <c r="AP39" i="23"/>
  <c r="O44" i="3" l="1"/>
  <c r="P44" i="3" s="1"/>
  <c r="AQ254" i="28"/>
  <c r="J255" i="28"/>
  <c r="I255" i="28"/>
  <c r="L255" i="28"/>
  <c r="T255" i="28" s="1"/>
  <c r="AB255" i="28" s="1"/>
  <c r="AJ255" i="28" s="1"/>
  <c r="O195" i="28"/>
  <c r="AP40" i="23"/>
  <c r="D199" i="27"/>
  <c r="I199" i="27" s="1"/>
  <c r="R44" i="3" l="1"/>
  <c r="Q44" i="3"/>
  <c r="T44" i="3"/>
  <c r="P195" i="28"/>
  <c r="K255" i="28"/>
  <c r="M255" i="28" s="1"/>
  <c r="N255" i="28"/>
  <c r="D200" i="27"/>
  <c r="I200" i="27" s="1"/>
  <c r="AP41" i="23"/>
  <c r="S44" i="3" l="1"/>
  <c r="V44" i="3"/>
  <c r="U44" i="3"/>
  <c r="O255" i="28"/>
  <c r="P255" i="28" s="1"/>
  <c r="R195" i="28"/>
  <c r="Q195" i="28"/>
  <c r="T195" i="28"/>
  <c r="AP42" i="23"/>
  <c r="D201" i="27"/>
  <c r="I201" i="27" s="1"/>
  <c r="W44" i="3" l="1"/>
  <c r="S195" i="28"/>
  <c r="U195" i="28" s="1"/>
  <c r="V195" i="28"/>
  <c r="R255" i="28"/>
  <c r="Q255" i="28"/>
  <c r="D202" i="27"/>
  <c r="I202" i="27" s="1"/>
  <c r="AP43" i="23"/>
  <c r="X44" i="3" l="1"/>
  <c r="W195" i="28"/>
  <c r="X195" i="28" s="1"/>
  <c r="S255" i="28"/>
  <c r="U255" i="28" s="1"/>
  <c r="V255" i="28"/>
  <c r="D203" i="27"/>
  <c r="I203" i="27" s="1"/>
  <c r="AP44" i="23"/>
  <c r="Y44" i="3" l="1"/>
  <c r="Z44" i="3"/>
  <c r="AB44" i="3"/>
  <c r="Z195" i="28"/>
  <c r="Y195" i="28"/>
  <c r="AB195" i="28"/>
  <c r="W255" i="28"/>
  <c r="D204" i="27"/>
  <c r="I204" i="27" s="1"/>
  <c r="AP45" i="23"/>
  <c r="AA44" i="3" l="1"/>
  <c r="AC44" i="3" s="1"/>
  <c r="AD44" i="3"/>
  <c r="X255" i="28"/>
  <c r="AA195" i="28"/>
  <c r="AC195" i="28" s="1"/>
  <c r="AD195" i="28"/>
  <c r="AP46" i="23"/>
  <c r="D205" i="27"/>
  <c r="I205" i="27" s="1"/>
  <c r="AE44" i="3" l="1"/>
  <c r="AF44" i="3" s="1"/>
  <c r="AE195" i="28"/>
  <c r="AF195" i="28" s="1"/>
  <c r="Z255" i="28"/>
  <c r="Y255" i="28"/>
  <c r="AP47" i="23"/>
  <c r="D206" i="27"/>
  <c r="I206" i="27" s="1"/>
  <c r="AJ44" i="3" l="1"/>
  <c r="AH44" i="3"/>
  <c r="AG44" i="3"/>
  <c r="AA255" i="28"/>
  <c r="AC255" i="28" s="1"/>
  <c r="AD255" i="28"/>
  <c r="AH195" i="28"/>
  <c r="AG195" i="28"/>
  <c r="AJ195" i="28"/>
  <c r="D207" i="27"/>
  <c r="I207" i="27" s="1"/>
  <c r="AP48" i="23"/>
  <c r="AI44" i="3" l="1"/>
  <c r="AK44" i="3" s="1"/>
  <c r="AL44" i="3"/>
  <c r="AI195" i="28"/>
  <c r="AK195" i="28" s="1"/>
  <c r="AL195" i="28"/>
  <c r="AE255" i="28"/>
  <c r="D208" i="27"/>
  <c r="I208" i="27" s="1"/>
  <c r="AP49" i="23"/>
  <c r="AM44" i="3" l="1"/>
  <c r="AN44" i="3" s="1"/>
  <c r="H45" i="3" s="1"/>
  <c r="AF255" i="28"/>
  <c r="AM195" i="28"/>
  <c r="AN195" i="28" s="1"/>
  <c r="D209" i="27"/>
  <c r="I209" i="27" s="1"/>
  <c r="AP50" i="23"/>
  <c r="AQ44" i="3" l="1"/>
  <c r="E20" i="27" s="1"/>
  <c r="G20" i="27" s="1"/>
  <c r="I45" i="3"/>
  <c r="J45" i="3"/>
  <c r="L45" i="3"/>
  <c r="H196" i="28"/>
  <c r="AQ195" i="28"/>
  <c r="AH255" i="28"/>
  <c r="AG255" i="28"/>
  <c r="AP51" i="23"/>
  <c r="D210" i="27"/>
  <c r="I210" i="27" s="1"/>
  <c r="K20" i="27" l="1"/>
  <c r="H20" i="27"/>
  <c r="J20" i="27"/>
  <c r="K45" i="3"/>
  <c r="M45" i="3" s="1"/>
  <c r="N45" i="3"/>
  <c r="AI255" i="28"/>
  <c r="AK255" i="28" s="1"/>
  <c r="AL255" i="28"/>
  <c r="J196" i="28"/>
  <c r="I196" i="28"/>
  <c r="L196" i="28"/>
  <c r="AP30" i="25"/>
  <c r="D211" i="27"/>
  <c r="I211" i="27" s="1"/>
  <c r="AM17" i="23"/>
  <c r="Q139" i="27" s="1"/>
  <c r="O45" i="3" l="1"/>
  <c r="P45" i="3"/>
  <c r="AM255" i="28"/>
  <c r="AN255" i="28" s="1"/>
  <c r="H256" i="28" s="1"/>
  <c r="K196" i="28"/>
  <c r="M196" i="28" s="1"/>
  <c r="N196" i="28"/>
  <c r="D212" i="27"/>
  <c r="AM16" i="25"/>
  <c r="AP31" i="25"/>
  <c r="AL16" i="25"/>
  <c r="T45" i="3" l="1"/>
  <c r="R45" i="3"/>
  <c r="Q45" i="3"/>
  <c r="AQ255" i="28"/>
  <c r="O196" i="28"/>
  <c r="J256" i="28"/>
  <c r="I256" i="28"/>
  <c r="L256" i="28"/>
  <c r="T256" i="28" s="1"/>
  <c r="AB256" i="28" s="1"/>
  <c r="AJ256" i="28" s="1"/>
  <c r="P140" i="27"/>
  <c r="Q140" i="27"/>
  <c r="D213" i="27"/>
  <c r="I213" i="27" s="1"/>
  <c r="AP32" i="25"/>
  <c r="S45" i="3" l="1"/>
  <c r="U45" i="3" s="1"/>
  <c r="V45" i="3"/>
  <c r="K256" i="28"/>
  <c r="M256" i="28" s="1"/>
  <c r="N256" i="28"/>
  <c r="P196" i="28"/>
  <c r="D214" i="27"/>
  <c r="I214" i="27" s="1"/>
  <c r="AP33" i="25"/>
  <c r="W45" i="3" l="1"/>
  <c r="X45" i="3" s="1"/>
  <c r="O256" i="28"/>
  <c r="P256" i="28" s="1"/>
  <c r="R196" i="28"/>
  <c r="Q196" i="28"/>
  <c r="T196" i="28"/>
  <c r="AP34" i="25"/>
  <c r="D215" i="27"/>
  <c r="I215" i="27" s="1"/>
  <c r="Z45" i="3" l="1"/>
  <c r="Y45" i="3"/>
  <c r="AB45" i="3"/>
  <c r="R256" i="28"/>
  <c r="Q256" i="28"/>
  <c r="S196" i="28"/>
  <c r="U196" i="28" s="1"/>
  <c r="V196" i="28"/>
  <c r="D216" i="27"/>
  <c r="I216" i="27" s="1"/>
  <c r="AP35" i="25"/>
  <c r="AA45" i="3" l="1"/>
  <c r="AC45" i="3" s="1"/>
  <c r="AD45" i="3"/>
  <c r="W196" i="28"/>
  <c r="X196" i="28" s="1"/>
  <c r="S256" i="28"/>
  <c r="U256" i="28" s="1"/>
  <c r="V256" i="28"/>
  <c r="D217" i="27"/>
  <c r="I217" i="27" s="1"/>
  <c r="AP36" i="25"/>
  <c r="AE45" i="3" l="1"/>
  <c r="AF45" i="3" s="1"/>
  <c r="W256" i="28"/>
  <c r="X256" i="28" s="1"/>
  <c r="Z196" i="28"/>
  <c r="Y196" i="28"/>
  <c r="AB196" i="28"/>
  <c r="D218" i="27"/>
  <c r="I218" i="27" s="1"/>
  <c r="AP37" i="25"/>
  <c r="AG45" i="3" l="1"/>
  <c r="AJ45" i="3"/>
  <c r="AH45" i="3"/>
  <c r="AA196" i="28"/>
  <c r="AC196" i="28" s="1"/>
  <c r="AD196" i="28"/>
  <c r="Z256" i="28"/>
  <c r="Y256" i="28"/>
  <c r="AP38" i="25"/>
  <c r="D219" i="27"/>
  <c r="I219" i="27" s="1"/>
  <c r="AI45" i="3" l="1"/>
  <c r="AK45" i="3" s="1"/>
  <c r="AL45" i="3"/>
  <c r="AA256" i="28"/>
  <c r="AC256" i="28" s="1"/>
  <c r="AD256" i="28"/>
  <c r="AE196" i="28"/>
  <c r="D220" i="27"/>
  <c r="I220" i="27" s="1"/>
  <c r="AP39" i="25"/>
  <c r="AM45" i="3" l="1"/>
  <c r="AN45" i="3" s="1"/>
  <c r="H46" i="3" s="1"/>
  <c r="AF196" i="28"/>
  <c r="AE256" i="28"/>
  <c r="D221" i="27"/>
  <c r="I221" i="27" s="1"/>
  <c r="AP40" i="25"/>
  <c r="AQ45" i="3" l="1"/>
  <c r="E21" i="27" s="1"/>
  <c r="I46" i="3"/>
  <c r="J46" i="3"/>
  <c r="L46" i="3"/>
  <c r="J21" i="27"/>
  <c r="K21" i="27"/>
  <c r="H21" i="27"/>
  <c r="G21" i="27"/>
  <c r="AF256" i="28"/>
  <c r="AH196" i="28"/>
  <c r="AG196" i="28"/>
  <c r="AJ196" i="28"/>
  <c r="D222" i="27"/>
  <c r="I222" i="27" s="1"/>
  <c r="AP41" i="25"/>
  <c r="K46" i="3" l="1"/>
  <c r="M46" i="3" s="1"/>
  <c r="N46" i="3"/>
  <c r="AI196" i="28"/>
  <c r="AK196" i="28" s="1"/>
  <c r="AL196" i="28"/>
  <c r="AH256" i="28"/>
  <c r="AG256" i="28"/>
  <c r="D223" i="27"/>
  <c r="I223" i="27" s="1"/>
  <c r="AP42" i="25"/>
  <c r="O46" i="3" l="1"/>
  <c r="AI256" i="28"/>
  <c r="AK256" i="28" s="1"/>
  <c r="AL256" i="28"/>
  <c r="AM196" i="28"/>
  <c r="AN196" i="28" s="1"/>
  <c r="D224" i="27"/>
  <c r="I224" i="27" s="1"/>
  <c r="AP43" i="25"/>
  <c r="P46" i="3" l="1"/>
  <c r="H197" i="28"/>
  <c r="AQ196" i="28"/>
  <c r="AM256" i="28"/>
  <c r="AN256" i="28" s="1"/>
  <c r="AP44" i="25"/>
  <c r="D225" i="27"/>
  <c r="I225" i="27" s="1"/>
  <c r="R46" i="3" l="1"/>
  <c r="T46" i="3"/>
  <c r="Q46" i="3"/>
  <c r="H257" i="28"/>
  <c r="AQ256" i="28"/>
  <c r="J197" i="28"/>
  <c r="I197" i="28"/>
  <c r="L197" i="28"/>
  <c r="AP45" i="25"/>
  <c r="D226" i="27"/>
  <c r="I226" i="27" s="1"/>
  <c r="S46" i="3" l="1"/>
  <c r="U46" i="3" s="1"/>
  <c r="V46" i="3"/>
  <c r="K197" i="28"/>
  <c r="N197" i="28"/>
  <c r="M197" i="28"/>
  <c r="J257" i="28"/>
  <c r="I257" i="28"/>
  <c r="L257" i="28"/>
  <c r="T257" i="28" s="1"/>
  <c r="AB257" i="28" s="1"/>
  <c r="AJ257" i="28" s="1"/>
  <c r="D227" i="27"/>
  <c r="I227" i="27" s="1"/>
  <c r="AP46" i="25"/>
  <c r="W46" i="3" l="1"/>
  <c r="O197" i="28"/>
  <c r="P197" i="28" s="1"/>
  <c r="K257" i="28"/>
  <c r="M257" i="28" s="1"/>
  <c r="N257" i="28"/>
  <c r="AP47" i="25"/>
  <c r="D228" i="27"/>
  <c r="I228" i="27" s="1"/>
  <c r="X46" i="3" l="1"/>
  <c r="O257" i="28"/>
  <c r="R197" i="28"/>
  <c r="Q197" i="28"/>
  <c r="T197" i="28"/>
  <c r="D229" i="27"/>
  <c r="I229" i="27" s="1"/>
  <c r="AP48" i="25"/>
  <c r="Z46" i="3" l="1"/>
  <c r="Y46" i="3"/>
  <c r="AB46" i="3"/>
  <c r="S197" i="28"/>
  <c r="U197" i="28" s="1"/>
  <c r="V197" i="28"/>
  <c r="P257" i="28"/>
  <c r="D230" i="27"/>
  <c r="I230" i="27" s="1"/>
  <c r="AP49" i="25"/>
  <c r="AA46" i="3" l="1"/>
  <c r="AD46" i="3"/>
  <c r="AC46" i="3"/>
  <c r="W197" i="28"/>
  <c r="X197" i="28" s="1"/>
  <c r="R257" i="28"/>
  <c r="Q257" i="28"/>
  <c r="AP50" i="25"/>
  <c r="D231" i="27"/>
  <c r="I231" i="27" s="1"/>
  <c r="AE46" i="3" l="1"/>
  <c r="AF46" i="3" s="1"/>
  <c r="S257" i="28"/>
  <c r="U257" i="28" s="1"/>
  <c r="V257" i="28"/>
  <c r="Z197" i="28"/>
  <c r="Y197" i="28"/>
  <c r="AB197" i="28"/>
  <c r="AM17" i="25"/>
  <c r="D232" i="27"/>
  <c r="I232" i="27" s="1"/>
  <c r="AL17" i="25"/>
  <c r="AG46" i="3" l="1"/>
  <c r="AH46" i="3"/>
  <c r="AJ46" i="3"/>
  <c r="AA197" i="28"/>
  <c r="AC197" i="28" s="1"/>
  <c r="AD197" i="28"/>
  <c r="W257" i="28"/>
  <c r="Q141" i="27"/>
  <c r="P141" i="27"/>
  <c r="AI46" i="3" l="1"/>
  <c r="AK46" i="3" s="1"/>
  <c r="AL46" i="3"/>
  <c r="X257" i="28"/>
  <c r="AE197" i="28"/>
  <c r="AM46" i="3" l="1"/>
  <c r="AN46" i="3" s="1"/>
  <c r="AF197" i="28"/>
  <c r="Z257" i="28"/>
  <c r="Y257" i="28"/>
  <c r="H47" i="3" l="1"/>
  <c r="AQ46" i="3"/>
  <c r="E22" i="27" s="1"/>
  <c r="AA257" i="28"/>
  <c r="AC257" i="28" s="1"/>
  <c r="AD257" i="28"/>
  <c r="AH197" i="28"/>
  <c r="AG197" i="28"/>
  <c r="AJ197" i="28"/>
  <c r="AE257" i="28" l="1"/>
  <c r="G22" i="27"/>
  <c r="H22" i="27"/>
  <c r="K22" i="27"/>
  <c r="J22" i="27"/>
  <c r="I47" i="3"/>
  <c r="J47" i="3"/>
  <c r="L47" i="3"/>
  <c r="AI197" i="28"/>
  <c r="AK197" i="28" s="1"/>
  <c r="AL197" i="28"/>
  <c r="AF257" i="28"/>
  <c r="K47" i="3" l="1"/>
  <c r="M47" i="3" s="1"/>
  <c r="N47" i="3"/>
  <c r="AM197" i="28"/>
  <c r="AN197" i="28" s="1"/>
  <c r="H198" i="28" s="1"/>
  <c r="AH257" i="28"/>
  <c r="AG257" i="28"/>
  <c r="O47" i="3" l="1"/>
  <c r="AQ197" i="28"/>
  <c r="J198" i="28"/>
  <c r="I198" i="28"/>
  <c r="L198" i="28"/>
  <c r="AI257" i="28"/>
  <c r="AK257" i="28" s="1"/>
  <c r="AL257" i="28"/>
  <c r="P47" i="3" l="1"/>
  <c r="AM257" i="28"/>
  <c r="AN257" i="28" s="1"/>
  <c r="H258" i="28" s="1"/>
  <c r="K198" i="28"/>
  <c r="M198" i="28" s="1"/>
  <c r="N198" i="28"/>
  <c r="Q47" i="3" l="1"/>
  <c r="R47" i="3"/>
  <c r="T47" i="3"/>
  <c r="AQ257" i="28"/>
  <c r="O198" i="28"/>
  <c r="J258" i="28"/>
  <c r="I258" i="28"/>
  <c r="L258" i="28"/>
  <c r="T258" i="28" s="1"/>
  <c r="AB258" i="28" s="1"/>
  <c r="AJ258" i="28" s="1"/>
  <c r="S47" i="3" l="1"/>
  <c r="U47" i="3" s="1"/>
  <c r="V47" i="3"/>
  <c r="K258" i="28"/>
  <c r="M258" i="28" s="1"/>
  <c r="N258" i="28"/>
  <c r="P198" i="28"/>
  <c r="W47" i="3" l="1"/>
  <c r="X47" i="3"/>
  <c r="O258" i="28"/>
  <c r="P258" i="28" s="1"/>
  <c r="R198" i="28"/>
  <c r="Q198" i="28"/>
  <c r="T198" i="28"/>
  <c r="Y47" i="3" l="1"/>
  <c r="AB47" i="3"/>
  <c r="Z47" i="3"/>
  <c r="R258" i="28"/>
  <c r="Q258" i="28"/>
  <c r="S198" i="28"/>
  <c r="U198" i="28" s="1"/>
  <c r="V198" i="28"/>
  <c r="AA47" i="3" l="1"/>
  <c r="AC47" i="3"/>
  <c r="AD47" i="3"/>
  <c r="W198" i="28"/>
  <c r="X198" i="28" s="1"/>
  <c r="S258" i="28"/>
  <c r="U258" i="28" s="1"/>
  <c r="V258" i="28"/>
  <c r="AE47" i="3" l="1"/>
  <c r="W258" i="28"/>
  <c r="X258" i="28" s="1"/>
  <c r="Z198" i="28"/>
  <c r="Y198" i="28"/>
  <c r="AB198" i="28"/>
  <c r="AF47" i="3" l="1"/>
  <c r="AA198" i="28"/>
  <c r="AC198" i="28" s="1"/>
  <c r="AD198" i="28"/>
  <c r="Z258" i="28"/>
  <c r="Y258" i="28"/>
  <c r="AG47" i="3" l="1"/>
  <c r="AJ47" i="3"/>
  <c r="AH47" i="3"/>
  <c r="AA258" i="28"/>
  <c r="AC258" i="28" s="1"/>
  <c r="AD258" i="28"/>
  <c r="AE198" i="28"/>
  <c r="AI47" i="3" l="1"/>
  <c r="AK47" i="3" s="1"/>
  <c r="AL47" i="3"/>
  <c r="AE258" i="28"/>
  <c r="AF258" i="28" s="1"/>
  <c r="AF198" i="28"/>
  <c r="AM47" i="3" l="1"/>
  <c r="AN47" i="3" s="1"/>
  <c r="H48" i="3" s="1"/>
  <c r="AH258" i="28"/>
  <c r="AG258" i="28"/>
  <c r="AH198" i="28"/>
  <c r="AG198" i="28"/>
  <c r="AJ198" i="28"/>
  <c r="AQ47" i="3" l="1"/>
  <c r="E23" i="27" s="1"/>
  <c r="H23" i="27" s="1"/>
  <c r="G23" i="27"/>
  <c r="K23" i="27"/>
  <c r="L48" i="3"/>
  <c r="I48" i="3"/>
  <c r="J48" i="3"/>
  <c r="AI198" i="28"/>
  <c r="AK198" i="28" s="1"/>
  <c r="AL198" i="28"/>
  <c r="AI258" i="28"/>
  <c r="AK258" i="28" s="1"/>
  <c r="AL258" i="28"/>
  <c r="J23" i="27" l="1"/>
  <c r="K48" i="3"/>
  <c r="M48" i="3" s="1"/>
  <c r="N48" i="3"/>
  <c r="AM198" i="28"/>
  <c r="AN198" i="28" s="1"/>
  <c r="H199" i="28" s="1"/>
  <c r="AM258" i="28"/>
  <c r="AN258" i="28" s="1"/>
  <c r="O48" i="3" l="1"/>
  <c r="AQ198" i="28"/>
  <c r="H259" i="28"/>
  <c r="AQ258" i="28"/>
  <c r="J199" i="28"/>
  <c r="I199" i="28"/>
  <c r="L199" i="28"/>
  <c r="P48" i="3" l="1"/>
  <c r="K199" i="28"/>
  <c r="M199" i="28" s="1"/>
  <c r="N199" i="28"/>
  <c r="J259" i="28"/>
  <c r="I259" i="28"/>
  <c r="L259" i="28"/>
  <c r="T259" i="28" s="1"/>
  <c r="AB259" i="28" s="1"/>
  <c r="AJ259" i="28" s="1"/>
  <c r="Q48" i="3" l="1"/>
  <c r="T48" i="3"/>
  <c r="R48" i="3"/>
  <c r="O199" i="28"/>
  <c r="P199" i="28" s="1"/>
  <c r="K259" i="28"/>
  <c r="M259" i="28" s="1"/>
  <c r="N259" i="28"/>
  <c r="S48" i="3" l="1"/>
  <c r="U48" i="3" s="1"/>
  <c r="V48" i="3"/>
  <c r="R199" i="28"/>
  <c r="Q199" i="28"/>
  <c r="T199" i="28"/>
  <c r="O259" i="28"/>
  <c r="W48" i="3" l="1"/>
  <c r="X48" i="3" s="1"/>
  <c r="P259" i="28"/>
  <c r="S199" i="28"/>
  <c r="U199" i="28" s="1"/>
  <c r="V199" i="28"/>
  <c r="Z48" i="3" l="1"/>
  <c r="AB48" i="3"/>
  <c r="Y48" i="3"/>
  <c r="W199" i="28"/>
  <c r="R259" i="28"/>
  <c r="Q259" i="28"/>
  <c r="AA48" i="3" l="1"/>
  <c r="AD48" i="3"/>
  <c r="AC48" i="3"/>
  <c r="S259" i="28"/>
  <c r="V259" i="28"/>
  <c r="U259" i="28"/>
  <c r="X199" i="28"/>
  <c r="AE48" i="3" l="1"/>
  <c r="AF48" i="3"/>
  <c r="Z199" i="28"/>
  <c r="Y199" i="28"/>
  <c r="AB199" i="28"/>
  <c r="W259" i="28"/>
  <c r="AH48" i="3" l="1"/>
  <c r="AJ48" i="3"/>
  <c r="AG48" i="3"/>
  <c r="X259" i="28"/>
  <c r="AA199" i="28"/>
  <c r="AC199" i="28" s="1"/>
  <c r="AD199" i="28"/>
  <c r="AI48" i="3" l="1"/>
  <c r="AL48" i="3"/>
  <c r="AK48" i="3"/>
  <c r="AM48" i="3" s="1"/>
  <c r="AN48" i="3" s="1"/>
  <c r="AE199" i="28"/>
  <c r="AF199" i="28" s="1"/>
  <c r="Z259" i="28"/>
  <c r="Y259" i="28"/>
  <c r="H49" i="3" l="1"/>
  <c r="AQ48" i="3"/>
  <c r="E24" i="27" s="1"/>
  <c r="AA259" i="28"/>
  <c r="AC259" i="28" s="1"/>
  <c r="AD259" i="28"/>
  <c r="AH199" i="28"/>
  <c r="AG199" i="28"/>
  <c r="AJ199" i="28"/>
  <c r="K24" i="27" l="1"/>
  <c r="J24" i="27"/>
  <c r="G24" i="27"/>
  <c r="H24" i="27"/>
  <c r="L49" i="3"/>
  <c r="I49" i="3"/>
  <c r="J49" i="3"/>
  <c r="AE259" i="28"/>
  <c r="AF259" i="28" s="1"/>
  <c r="AI199" i="28"/>
  <c r="AK199" i="28" s="1"/>
  <c r="AL199" i="28"/>
  <c r="K49" i="3" l="1"/>
  <c r="M49" i="3" s="1"/>
  <c r="N49" i="3"/>
  <c r="AM199" i="28"/>
  <c r="AN199" i="28" s="1"/>
  <c r="H200" i="28" s="1"/>
  <c r="AH259" i="28"/>
  <c r="AG259" i="28"/>
  <c r="O49" i="3" l="1"/>
  <c r="AQ199" i="28"/>
  <c r="AI259" i="28"/>
  <c r="AK259" i="28" s="1"/>
  <c r="AL259" i="28"/>
  <c r="J200" i="28"/>
  <c r="I200" i="28"/>
  <c r="L200" i="28"/>
  <c r="P49" i="3" l="1"/>
  <c r="AM259" i="28"/>
  <c r="AN259" i="28" s="1"/>
  <c r="H260" i="28" s="1"/>
  <c r="K200" i="28"/>
  <c r="M200" i="28" s="1"/>
  <c r="N200" i="28"/>
  <c r="R49" i="3" l="1"/>
  <c r="Q49" i="3"/>
  <c r="T49" i="3"/>
  <c r="O200" i="28"/>
  <c r="P200" i="28" s="1"/>
  <c r="AQ259" i="28"/>
  <c r="J260" i="28"/>
  <c r="I260" i="28"/>
  <c r="L260" i="28"/>
  <c r="T260" i="28" s="1"/>
  <c r="AB260" i="28" s="1"/>
  <c r="AJ260" i="28" s="1"/>
  <c r="S49" i="3" l="1"/>
  <c r="U49" i="3" s="1"/>
  <c r="V49" i="3"/>
  <c r="K260" i="28"/>
  <c r="M260" i="28" s="1"/>
  <c r="N260" i="28"/>
  <c r="R200" i="28"/>
  <c r="Q200" i="28"/>
  <c r="T200" i="28"/>
  <c r="W49" i="3" l="1"/>
  <c r="X49" i="3" s="1"/>
  <c r="S200" i="28"/>
  <c r="U200" i="28" s="1"/>
  <c r="V200" i="28"/>
  <c r="O260" i="28"/>
  <c r="AB49" i="3" l="1"/>
  <c r="Y49" i="3"/>
  <c r="Z49" i="3"/>
  <c r="W200" i="28"/>
  <c r="X200" i="28" s="1"/>
  <c r="P260" i="28"/>
  <c r="AA49" i="3" l="1"/>
  <c r="AC49" i="3" s="1"/>
  <c r="AD49" i="3"/>
  <c r="Z200" i="28"/>
  <c r="Y200" i="28"/>
  <c r="AB200" i="28"/>
  <c r="R260" i="28"/>
  <c r="Q260" i="28"/>
  <c r="AE49" i="3" l="1"/>
  <c r="AF49" i="3" s="1"/>
  <c r="S260" i="28"/>
  <c r="U260" i="28" s="1"/>
  <c r="V260" i="28"/>
  <c r="AA200" i="28"/>
  <c r="AC200" i="28" s="1"/>
  <c r="AD200" i="28"/>
  <c r="AH49" i="3" l="1"/>
  <c r="AJ49" i="3"/>
  <c r="AG49" i="3"/>
  <c r="AE200" i="28"/>
  <c r="AF200" i="28" s="1"/>
  <c r="W260" i="28"/>
  <c r="AI49" i="3" l="1"/>
  <c r="AK49" i="3" s="1"/>
  <c r="AL49" i="3"/>
  <c r="X260" i="28"/>
  <c r="AH200" i="28"/>
  <c r="AG200" i="28"/>
  <c r="AJ200" i="28"/>
  <c r="AM49" i="3" l="1"/>
  <c r="AN49" i="3" s="1"/>
  <c r="AQ49" i="3" s="1"/>
  <c r="E25" i="27" s="1"/>
  <c r="AI200" i="28"/>
  <c r="AK200" i="28" s="1"/>
  <c r="AL200" i="28"/>
  <c r="Z260" i="28"/>
  <c r="Y260" i="28"/>
  <c r="H50" i="3" l="1"/>
  <c r="G25" i="27"/>
  <c r="H25" i="27"/>
  <c r="K25" i="27"/>
  <c r="J25" i="27"/>
  <c r="L50" i="3"/>
  <c r="J50" i="3"/>
  <c r="I50" i="3"/>
  <c r="AA260" i="28"/>
  <c r="AC260" i="28" s="1"/>
  <c r="AD260" i="28"/>
  <c r="AM200" i="28"/>
  <c r="AN200" i="28" s="1"/>
  <c r="K50" i="3" l="1"/>
  <c r="M50" i="3" s="1"/>
  <c r="N50" i="3"/>
  <c r="AE260" i="28"/>
  <c r="AF260" i="28" s="1"/>
  <c r="H201" i="28"/>
  <c r="AQ200" i="28"/>
  <c r="O50" i="3" l="1"/>
  <c r="J201" i="28"/>
  <c r="I201" i="28"/>
  <c r="L201" i="28"/>
  <c r="AH260" i="28"/>
  <c r="AG260" i="28"/>
  <c r="P50" i="3" l="1"/>
  <c r="AI260" i="28"/>
  <c r="AK260" i="28" s="1"/>
  <c r="AL260" i="28"/>
  <c r="K201" i="28"/>
  <c r="M201" i="28" s="1"/>
  <c r="N201" i="28"/>
  <c r="R50" i="3" l="1"/>
  <c r="Q50" i="3"/>
  <c r="T50" i="3"/>
  <c r="AM260" i="28"/>
  <c r="AN260" i="28" s="1"/>
  <c r="H261" i="28" s="1"/>
  <c r="O201" i="28"/>
  <c r="S50" i="3" l="1"/>
  <c r="U50" i="3" s="1"/>
  <c r="V50" i="3"/>
  <c r="AQ260" i="28"/>
  <c r="P201" i="28"/>
  <c r="J261" i="28"/>
  <c r="I261" i="28"/>
  <c r="L261" i="28"/>
  <c r="T261" i="28" s="1"/>
  <c r="AB261" i="28" s="1"/>
  <c r="AJ261" i="28" s="1"/>
  <c r="W50" i="3" l="1"/>
  <c r="X50" i="3" s="1"/>
  <c r="K261" i="28"/>
  <c r="M261" i="28" s="1"/>
  <c r="N261" i="28"/>
  <c r="R201" i="28"/>
  <c r="Q201" i="28"/>
  <c r="T201" i="28"/>
  <c r="AB50" i="3" l="1"/>
  <c r="Y50" i="3"/>
  <c r="Z50" i="3"/>
  <c r="O261" i="28"/>
  <c r="P261" i="28" s="1"/>
  <c r="S201" i="28"/>
  <c r="U201" i="28" s="1"/>
  <c r="V201" i="28"/>
  <c r="AA50" i="3" l="1"/>
  <c r="AC50" i="3" s="1"/>
  <c r="AD50" i="3"/>
  <c r="W201" i="28"/>
  <c r="X201" i="28" s="1"/>
  <c r="R261" i="28"/>
  <c r="Q261" i="28"/>
  <c r="AE50" i="3" l="1"/>
  <c r="AF50" i="3" s="1"/>
  <c r="S261" i="28"/>
  <c r="U261" i="28" s="1"/>
  <c r="V261" i="28"/>
  <c r="Z201" i="28"/>
  <c r="Y201" i="28"/>
  <c r="AB201" i="28"/>
  <c r="AJ50" i="3" l="1"/>
  <c r="AH50" i="3"/>
  <c r="AG50" i="3"/>
  <c r="AA201" i="28"/>
  <c r="AC201" i="28" s="1"/>
  <c r="AD201" i="28"/>
  <c r="W261" i="28"/>
  <c r="AI50" i="3" l="1"/>
  <c r="AK50" i="3" s="1"/>
  <c r="AL50" i="3"/>
  <c r="AE201" i="28"/>
  <c r="AF201" i="28" s="1"/>
  <c r="X261" i="28"/>
  <c r="AM50" i="3" l="1"/>
  <c r="AN50" i="3" s="1"/>
  <c r="H51" i="3" s="1"/>
  <c r="Z261" i="28"/>
  <c r="Y261" i="28"/>
  <c r="AH201" i="28"/>
  <c r="AG201" i="28"/>
  <c r="AJ201" i="28"/>
  <c r="AQ50" i="3" l="1"/>
  <c r="E26" i="27" s="1"/>
  <c r="K26" i="27" s="1"/>
  <c r="L51" i="3"/>
  <c r="I51" i="3"/>
  <c r="J51" i="3"/>
  <c r="AI201" i="28"/>
  <c r="AK201" i="28" s="1"/>
  <c r="AL201" i="28"/>
  <c r="AA261" i="28"/>
  <c r="AC261" i="28" s="1"/>
  <c r="AD261" i="28"/>
  <c r="H26" i="27" l="1"/>
  <c r="G26" i="27"/>
  <c r="J26" i="27"/>
  <c r="K51" i="3"/>
  <c r="M51" i="3" s="1"/>
  <c r="N51" i="3"/>
  <c r="AM201" i="28"/>
  <c r="AN201" i="28" s="1"/>
  <c r="H202" i="28" s="1"/>
  <c r="AE261" i="28"/>
  <c r="O51" i="3" l="1"/>
  <c r="P51" i="3" s="1"/>
  <c r="AQ201" i="28"/>
  <c r="AF261" i="28"/>
  <c r="J202" i="28"/>
  <c r="L202" i="28"/>
  <c r="I202" i="28"/>
  <c r="Q51" i="3" l="1"/>
  <c r="T51" i="3"/>
  <c r="R51" i="3"/>
  <c r="K202" i="28"/>
  <c r="M202" i="28" s="1"/>
  <c r="N202" i="28"/>
  <c r="AH261" i="28"/>
  <c r="AG261" i="28"/>
  <c r="S51" i="3" l="1"/>
  <c r="U51" i="3" s="1"/>
  <c r="V51" i="3"/>
  <c r="AI261" i="28"/>
  <c r="AK261" i="28" s="1"/>
  <c r="AL261" i="28"/>
  <c r="O202" i="28"/>
  <c r="W51" i="3" l="1"/>
  <c r="X51" i="3" s="1"/>
  <c r="AM261" i="28"/>
  <c r="AN261" i="28" s="1"/>
  <c r="AQ261" i="28" s="1"/>
  <c r="P202" i="28"/>
  <c r="Z51" i="3" l="1"/>
  <c r="AB51" i="3"/>
  <c r="Y51" i="3"/>
  <c r="H262" i="28"/>
  <c r="J262" i="28" s="1"/>
  <c r="R202" i="28"/>
  <c r="T202" i="28"/>
  <c r="Q202" i="28"/>
  <c r="AA51" i="3" l="1"/>
  <c r="AD51" i="3"/>
  <c r="AC51" i="3"/>
  <c r="L262" i="28"/>
  <c r="T262" i="28" s="1"/>
  <c r="AB262" i="28" s="1"/>
  <c r="AJ262" i="28" s="1"/>
  <c r="I262" i="28"/>
  <c r="K262" i="28" s="1"/>
  <c r="M262" i="28" s="1"/>
  <c r="S202" i="28"/>
  <c r="U202" i="28" s="1"/>
  <c r="V202" i="28"/>
  <c r="N262" i="28"/>
  <c r="AE51" i="3" l="1"/>
  <c r="O262" i="28"/>
  <c r="P262" i="28" s="1"/>
  <c r="W202" i="28"/>
  <c r="AF51" i="3" l="1"/>
  <c r="R262" i="28"/>
  <c r="Q262" i="28"/>
  <c r="X202" i="28"/>
  <c r="AG51" i="3" l="1"/>
  <c r="AJ51" i="3"/>
  <c r="AH51" i="3"/>
  <c r="Z202" i="28"/>
  <c r="AB202" i="28"/>
  <c r="Y202" i="28"/>
  <c r="S262" i="28"/>
  <c r="U262" i="28" s="1"/>
  <c r="V262" i="28"/>
  <c r="AI51" i="3" l="1"/>
  <c r="AK51" i="3"/>
  <c r="AL51" i="3"/>
  <c r="W262" i="28"/>
  <c r="X262" i="28" s="1"/>
  <c r="AA202" i="28"/>
  <c r="AC202" i="28" s="1"/>
  <c r="AD202" i="28"/>
  <c r="AM51" i="3" l="1"/>
  <c r="AN51" i="3" s="1"/>
  <c r="AE202" i="28"/>
  <c r="Z262" i="28"/>
  <c r="Y262" i="28"/>
  <c r="H52" i="3" l="1"/>
  <c r="AQ51" i="3"/>
  <c r="E27" i="27" s="1"/>
  <c r="AA262" i="28"/>
  <c r="AC262" i="28" s="1"/>
  <c r="AD262" i="28"/>
  <c r="AF202" i="28"/>
  <c r="L52" i="3" l="1"/>
  <c r="J52" i="3"/>
  <c r="I52" i="3"/>
  <c r="J27" i="27"/>
  <c r="H27" i="27"/>
  <c r="K27" i="27"/>
  <c r="G27" i="27"/>
  <c r="AE262" i="28"/>
  <c r="AF262" i="28" s="1"/>
  <c r="AH202" i="28"/>
  <c r="AG202" i="28"/>
  <c r="AJ202" i="28"/>
  <c r="K52" i="3" l="1"/>
  <c r="M52" i="3" s="1"/>
  <c r="N52" i="3"/>
  <c r="AI202" i="28"/>
  <c r="AK202" i="28" s="1"/>
  <c r="AL202" i="28"/>
  <c r="AH262" i="28"/>
  <c r="AG262" i="28"/>
  <c r="O52" i="3" l="1"/>
  <c r="AM202" i="28"/>
  <c r="AN202" i="28" s="1"/>
  <c r="H203" i="28" s="1"/>
  <c r="AI262" i="28"/>
  <c r="AK262" i="28" s="1"/>
  <c r="AL262" i="28"/>
  <c r="P52" i="3" l="1"/>
  <c r="AQ202" i="28"/>
  <c r="AM262" i="28"/>
  <c r="AN262" i="28" s="1"/>
  <c r="H263" i="28" s="1"/>
  <c r="J203" i="28"/>
  <c r="L203" i="28"/>
  <c r="I203" i="28"/>
  <c r="Q52" i="3" l="1"/>
  <c r="R52" i="3"/>
  <c r="T52" i="3"/>
  <c r="AQ262" i="28"/>
  <c r="K203" i="28"/>
  <c r="M203" i="28" s="1"/>
  <c r="N203" i="28"/>
  <c r="J263" i="28"/>
  <c r="I263" i="28"/>
  <c r="L263" i="28"/>
  <c r="T263" i="28" s="1"/>
  <c r="AB263" i="28" s="1"/>
  <c r="AJ263" i="28" s="1"/>
  <c r="S52" i="3" l="1"/>
  <c r="U52" i="3" s="1"/>
  <c r="V52" i="3"/>
  <c r="K263" i="28"/>
  <c r="M263" i="28" s="1"/>
  <c r="N263" i="28"/>
  <c r="O203" i="28"/>
  <c r="W52" i="3" l="1"/>
  <c r="P203" i="28"/>
  <c r="O263" i="28"/>
  <c r="X52" i="3" l="1"/>
  <c r="P263" i="28"/>
  <c r="R203" i="28"/>
  <c r="T203" i="28"/>
  <c r="Q203" i="28"/>
  <c r="Y52" i="3" l="1"/>
  <c r="Z52" i="3"/>
  <c r="AB52" i="3"/>
  <c r="S203" i="28"/>
  <c r="U203" i="28" s="1"/>
  <c r="V203" i="28"/>
  <c r="R263" i="28"/>
  <c r="Q263" i="28"/>
  <c r="AA52" i="3" l="1"/>
  <c r="AC52" i="3" s="1"/>
  <c r="AD52" i="3"/>
  <c r="S263" i="28"/>
  <c r="U263" i="28" s="1"/>
  <c r="V263" i="28"/>
  <c r="W203" i="28"/>
  <c r="AE52" i="3" l="1"/>
  <c r="W263" i="28"/>
  <c r="X263" i="28" s="1"/>
  <c r="X203" i="28"/>
  <c r="AF52" i="3" l="1"/>
  <c r="Z263" i="28"/>
  <c r="Y263" i="28"/>
  <c r="Z203" i="28"/>
  <c r="AB203" i="28"/>
  <c r="Y203" i="28"/>
  <c r="AH52" i="3" l="1"/>
  <c r="AG52" i="3"/>
  <c r="AJ52" i="3"/>
  <c r="AA203" i="28"/>
  <c r="AC203" i="28" s="1"/>
  <c r="AD203" i="28"/>
  <c r="AA263" i="28"/>
  <c r="AC263" i="28" s="1"/>
  <c r="AD263" i="28"/>
  <c r="AI52" i="3" l="1"/>
  <c r="AK52" i="3" s="1"/>
  <c r="AL52" i="3"/>
  <c r="AE263" i="28"/>
  <c r="AF263" i="28" s="1"/>
  <c r="AE203" i="28"/>
  <c r="AF203" i="28" s="1"/>
  <c r="AM52" i="3" l="1"/>
  <c r="AN52" i="3" s="1"/>
  <c r="H53" i="3" s="1"/>
  <c r="AH263" i="28"/>
  <c r="AG263" i="28"/>
  <c r="AH203" i="28"/>
  <c r="AJ203" i="28"/>
  <c r="AG203" i="28"/>
  <c r="AQ52" i="3" l="1"/>
  <c r="E28" i="27" s="1"/>
  <c r="J28" i="27" s="1"/>
  <c r="I53" i="3"/>
  <c r="J53" i="3"/>
  <c r="L53" i="3"/>
  <c r="AI203" i="28"/>
  <c r="AL203" i="28"/>
  <c r="AK203" i="28"/>
  <c r="AI263" i="28"/>
  <c r="AK263" i="28" s="1"/>
  <c r="AL263" i="28"/>
  <c r="G28" i="27" l="1"/>
  <c r="H28" i="27"/>
  <c r="K28" i="27"/>
  <c r="K53" i="3"/>
  <c r="M53" i="3" s="1"/>
  <c r="N53" i="3"/>
  <c r="AM263" i="28"/>
  <c r="AN263" i="28" s="1"/>
  <c r="AM203" i="28"/>
  <c r="AN203" i="28" s="1"/>
  <c r="O53" i="3" l="1"/>
  <c r="H204" i="28"/>
  <c r="AQ203" i="28"/>
  <c r="H264" i="28"/>
  <c r="AQ263" i="28"/>
  <c r="P53" i="3" l="1"/>
  <c r="J264" i="28"/>
  <c r="I264" i="28"/>
  <c r="L264" i="28"/>
  <c r="T264" i="28" s="1"/>
  <c r="AB264" i="28" s="1"/>
  <c r="AJ264" i="28" s="1"/>
  <c r="J204" i="28"/>
  <c r="I204" i="28"/>
  <c r="L204" i="28"/>
  <c r="T53" i="3" l="1"/>
  <c r="R53" i="3"/>
  <c r="Q53" i="3"/>
  <c r="K204" i="28"/>
  <c r="M204" i="28" s="1"/>
  <c r="N204" i="28"/>
  <c r="K264" i="28"/>
  <c r="M264" i="28" s="1"/>
  <c r="N264" i="28"/>
  <c r="S53" i="3" l="1"/>
  <c r="V53" i="3"/>
  <c r="U53" i="3"/>
  <c r="O264" i="28"/>
  <c r="O204" i="28"/>
  <c r="W53" i="3" l="1"/>
  <c r="X53" i="3" s="1"/>
  <c r="P204" i="28"/>
  <c r="P264" i="28"/>
  <c r="Z53" i="3" l="1"/>
  <c r="AB53" i="3"/>
  <c r="Y53" i="3"/>
  <c r="R264" i="28"/>
  <c r="Q264" i="28"/>
  <c r="R204" i="28"/>
  <c r="T204" i="28"/>
  <c r="Q204" i="28"/>
  <c r="AA53" i="3" l="1"/>
  <c r="AC53" i="3" s="1"/>
  <c r="AD53" i="3"/>
  <c r="S204" i="28"/>
  <c r="U204" i="28" s="1"/>
  <c r="V204" i="28"/>
  <c r="S264" i="28"/>
  <c r="U264" i="28" s="1"/>
  <c r="V264" i="28"/>
  <c r="AE53" i="3" l="1"/>
  <c r="AF53" i="3" s="1"/>
  <c r="W264" i="28"/>
  <c r="X264" i="28" s="1"/>
  <c r="W204" i="28"/>
  <c r="X204" i="28" s="1"/>
  <c r="AJ53" i="3" l="1"/>
  <c r="AG53" i="3"/>
  <c r="AH53" i="3"/>
  <c r="Z264" i="28"/>
  <c r="Y264" i="28"/>
  <c r="Z204" i="28"/>
  <c r="Y204" i="28"/>
  <c r="AB204" i="28"/>
  <c r="AI53" i="3" l="1"/>
  <c r="AK53" i="3" s="1"/>
  <c r="AL53" i="3"/>
  <c r="AA204" i="28"/>
  <c r="AC204" i="28" s="1"/>
  <c r="AD204" i="28"/>
  <c r="AA264" i="28"/>
  <c r="AC264" i="28" s="1"/>
  <c r="AD264" i="28"/>
  <c r="AM53" i="3" l="1"/>
  <c r="AN53" i="3" s="1"/>
  <c r="AE264" i="28"/>
  <c r="AF264" i="28" s="1"/>
  <c r="AE204" i="28"/>
  <c r="H54" i="3" l="1"/>
  <c r="AQ53" i="3"/>
  <c r="E29" i="27" s="1"/>
  <c r="AF204" i="28"/>
  <c r="AH264" i="28"/>
  <c r="AG264" i="28"/>
  <c r="J29" i="27" l="1"/>
  <c r="H29" i="27"/>
  <c r="K29" i="27"/>
  <c r="G29" i="27"/>
  <c r="L54" i="3"/>
  <c r="J54" i="3"/>
  <c r="I54" i="3"/>
  <c r="AI264" i="28"/>
  <c r="AK264" i="28" s="1"/>
  <c r="AL264" i="28"/>
  <c r="AH204" i="28"/>
  <c r="AJ204" i="28"/>
  <c r="AG204" i="28"/>
  <c r="K54" i="3" l="1"/>
  <c r="M54" i="3" s="1"/>
  <c r="N54" i="3"/>
  <c r="AM264" i="28"/>
  <c r="AN264" i="28" s="1"/>
  <c r="H265" i="28" s="1"/>
  <c r="AI204" i="28"/>
  <c r="AK204" i="28" s="1"/>
  <c r="AL204" i="28"/>
  <c r="O54" i="3" l="1"/>
  <c r="P54" i="3" s="1"/>
  <c r="AQ264" i="28"/>
  <c r="J265" i="28"/>
  <c r="L265" i="28"/>
  <c r="T265" i="28" s="1"/>
  <c r="AB265" i="28" s="1"/>
  <c r="AJ265" i="28" s="1"/>
  <c r="I265" i="28"/>
  <c r="AM204" i="28"/>
  <c r="AN204" i="28" s="1"/>
  <c r="R54" i="3" l="1"/>
  <c r="T54" i="3"/>
  <c r="Q54" i="3"/>
  <c r="H205" i="28"/>
  <c r="AQ204" i="28"/>
  <c r="K265" i="28"/>
  <c r="M265" i="28" s="1"/>
  <c r="N265" i="28"/>
  <c r="S54" i="3" l="1"/>
  <c r="U54" i="3"/>
  <c r="V54" i="3"/>
  <c r="O265" i="28"/>
  <c r="P265" i="28" s="1"/>
  <c r="J205" i="28"/>
  <c r="L205" i="28"/>
  <c r="I205" i="28"/>
  <c r="W54" i="3" l="1"/>
  <c r="R265" i="28"/>
  <c r="Q265" i="28"/>
  <c r="K205" i="28"/>
  <c r="M205" i="28" s="1"/>
  <c r="N205" i="28"/>
  <c r="X54" i="3" l="1"/>
  <c r="O205" i="28"/>
  <c r="S265" i="28"/>
  <c r="U265" i="28" s="1"/>
  <c r="V265" i="28"/>
  <c r="Z54" i="3" l="1"/>
  <c r="AB54" i="3"/>
  <c r="Y54" i="3"/>
  <c r="W265" i="28"/>
  <c r="P205" i="28"/>
  <c r="AA54" i="3" l="1"/>
  <c r="AC54" i="3" s="1"/>
  <c r="AD54" i="3"/>
  <c r="R205" i="28"/>
  <c r="Q205" i="28"/>
  <c r="T205" i="28"/>
  <c r="X265" i="28"/>
  <c r="AE54" i="3" l="1"/>
  <c r="Z265" i="28"/>
  <c r="Y265" i="28"/>
  <c r="S205" i="28"/>
  <c r="U205" i="28" s="1"/>
  <c r="V205" i="28"/>
  <c r="AF54" i="3" l="1"/>
  <c r="W205" i="28"/>
  <c r="AA265" i="28"/>
  <c r="AC265" i="28" s="1"/>
  <c r="AD265" i="28"/>
  <c r="AH54" i="3" l="1"/>
  <c r="AJ54" i="3"/>
  <c r="AG54" i="3"/>
  <c r="AE265" i="28"/>
  <c r="X205" i="28"/>
  <c r="AI54" i="3" l="1"/>
  <c r="AK54" i="3" s="1"/>
  <c r="AL54" i="3"/>
  <c r="Z205" i="28"/>
  <c r="Y205" i="28"/>
  <c r="AB205" i="28"/>
  <c r="AF265" i="28"/>
  <c r="AM54" i="3" l="1"/>
  <c r="AN54" i="3" s="1"/>
  <c r="H55" i="3" s="1"/>
  <c r="AH265" i="28"/>
  <c r="AG265" i="28"/>
  <c r="AA205" i="28"/>
  <c r="AC205" i="28" s="1"/>
  <c r="AD205" i="28"/>
  <c r="AQ54" i="3" l="1"/>
  <c r="E30" i="27" s="1"/>
  <c r="H30" i="27" s="1"/>
  <c r="J55" i="3"/>
  <c r="I55" i="3"/>
  <c r="L55" i="3"/>
  <c r="AE205" i="28"/>
  <c r="AI265" i="28"/>
  <c r="AK265" i="28" s="1"/>
  <c r="AL265" i="28"/>
  <c r="K30" i="27" l="1"/>
  <c r="J30" i="27"/>
  <c r="G30" i="27"/>
  <c r="K55" i="3"/>
  <c r="M55" i="3" s="1"/>
  <c r="N55" i="3"/>
  <c r="AM265" i="28"/>
  <c r="AN265" i="28" s="1"/>
  <c r="H266" i="28" s="1"/>
  <c r="AF205" i="28"/>
  <c r="O55" i="3" l="1"/>
  <c r="AQ265" i="28"/>
  <c r="AH205" i="28"/>
  <c r="AG205" i="28"/>
  <c r="AJ205" i="28"/>
  <c r="J266" i="28"/>
  <c r="L266" i="28"/>
  <c r="T266" i="28" s="1"/>
  <c r="AB266" i="28" s="1"/>
  <c r="AJ266" i="28" s="1"/>
  <c r="I266" i="28"/>
  <c r="P55" i="3" l="1"/>
  <c r="K266" i="28"/>
  <c r="M266" i="28" s="1"/>
  <c r="N266" i="28"/>
  <c r="AI205" i="28"/>
  <c r="AK205" i="28" s="1"/>
  <c r="AL205" i="28"/>
  <c r="R55" i="3" l="1"/>
  <c r="T55" i="3"/>
  <c r="Q55" i="3"/>
  <c r="AM205" i="28"/>
  <c r="AN205" i="28" s="1"/>
  <c r="O266" i="28"/>
  <c r="S55" i="3" l="1"/>
  <c r="U55" i="3" s="1"/>
  <c r="V55" i="3"/>
  <c r="P266" i="28"/>
  <c r="H209" i="28"/>
  <c r="AQ205" i="28"/>
  <c r="W55" i="3" l="1"/>
  <c r="X55" i="3" s="1"/>
  <c r="R266" i="28"/>
  <c r="Q266" i="28"/>
  <c r="J209" i="28"/>
  <c r="L209" i="28"/>
  <c r="I209" i="28"/>
  <c r="Z55" i="3" l="1"/>
  <c r="AB55" i="3"/>
  <c r="Y55" i="3"/>
  <c r="K209" i="28"/>
  <c r="M209" i="28" s="1"/>
  <c r="N209" i="28"/>
  <c r="S266" i="28"/>
  <c r="U266" i="28" s="1"/>
  <c r="V266" i="28"/>
  <c r="AA55" i="3" l="1"/>
  <c r="AC55" i="3" s="1"/>
  <c r="AD55" i="3"/>
  <c r="O209" i="28"/>
  <c r="P209" i="28" s="1"/>
  <c r="W266" i="28"/>
  <c r="X266" i="28" s="1"/>
  <c r="AE55" i="3" l="1"/>
  <c r="AF55" i="3" s="1"/>
  <c r="Z266" i="28"/>
  <c r="Y266" i="28"/>
  <c r="R209" i="28"/>
  <c r="Q209" i="28"/>
  <c r="T209" i="28"/>
  <c r="AH55" i="3" l="1"/>
  <c r="AG55" i="3"/>
  <c r="AJ55" i="3"/>
  <c r="S209" i="28"/>
  <c r="U209" i="28" s="1"/>
  <c r="V209" i="28"/>
  <c r="AA266" i="28"/>
  <c r="AC266" i="28" s="1"/>
  <c r="AD266" i="28"/>
  <c r="AI55" i="3" l="1"/>
  <c r="AK55" i="3"/>
  <c r="AL55" i="3"/>
  <c r="AE266" i="28"/>
  <c r="AF266" i="28" s="1"/>
  <c r="W209" i="28"/>
  <c r="X209" i="28" s="1"/>
  <c r="AM55" i="3" l="1"/>
  <c r="AN55" i="3" s="1"/>
  <c r="AH266" i="28"/>
  <c r="AG266" i="28"/>
  <c r="Z209" i="28"/>
  <c r="AB209" i="28"/>
  <c r="Y209" i="28"/>
  <c r="H56" i="3" l="1"/>
  <c r="AQ55" i="3"/>
  <c r="E31" i="27" s="1"/>
  <c r="AA209" i="28"/>
  <c r="AC209" i="28" s="1"/>
  <c r="AD209" i="28"/>
  <c r="AI266" i="28"/>
  <c r="AK266" i="28" s="1"/>
  <c r="AL266" i="28"/>
  <c r="J31" i="27" l="1"/>
  <c r="H31" i="27"/>
  <c r="K31" i="27"/>
  <c r="G31" i="27"/>
  <c r="J56" i="3"/>
  <c r="I56" i="3"/>
  <c r="L56" i="3"/>
  <c r="AM266" i="28"/>
  <c r="AN266" i="28" s="1"/>
  <c r="AQ266" i="28" s="1"/>
  <c r="AE209" i="28"/>
  <c r="AF209" i="28" s="1"/>
  <c r="K56" i="3" l="1"/>
  <c r="M56" i="3" s="1"/>
  <c r="N56" i="3"/>
  <c r="H267" i="28"/>
  <c r="J267" i="28" s="1"/>
  <c r="AH209" i="28"/>
  <c r="AJ209" i="28"/>
  <c r="AG209" i="28"/>
  <c r="O56" i="3" l="1"/>
  <c r="P56" i="3"/>
  <c r="I267" i="28"/>
  <c r="K267" i="28" s="1"/>
  <c r="M267" i="28" s="1"/>
  <c r="L267" i="28"/>
  <c r="T267" i="28" s="1"/>
  <c r="AB267" i="28" s="1"/>
  <c r="AJ267" i="28" s="1"/>
  <c r="AI209" i="28"/>
  <c r="AK209" i="28" s="1"/>
  <c r="AL209" i="28"/>
  <c r="N267" i="28"/>
  <c r="Q56" i="3" l="1"/>
  <c r="T56" i="3"/>
  <c r="R56" i="3"/>
  <c r="O267" i="28"/>
  <c r="P267" i="28" s="1"/>
  <c r="AM209" i="28"/>
  <c r="AN209" i="28" s="1"/>
  <c r="S56" i="3" l="1"/>
  <c r="U56" i="3" s="1"/>
  <c r="V56" i="3"/>
  <c r="R267" i="28"/>
  <c r="Q267" i="28"/>
  <c r="H210" i="28"/>
  <c r="AQ209" i="28"/>
  <c r="W56" i="3" l="1"/>
  <c r="J210" i="28"/>
  <c r="L210" i="28"/>
  <c r="I210" i="28"/>
  <c r="S267" i="28"/>
  <c r="U267" i="28" s="1"/>
  <c r="V267" i="28"/>
  <c r="X56" i="3" l="1"/>
  <c r="W267" i="28"/>
  <c r="X267" i="28" s="1"/>
  <c r="K210" i="28"/>
  <c r="M210" i="28" s="1"/>
  <c r="N210" i="28"/>
  <c r="Z56" i="3" l="1"/>
  <c r="Y56" i="3"/>
  <c r="AB56" i="3"/>
  <c r="O210" i="28"/>
  <c r="P210" i="28" s="1"/>
  <c r="Z267" i="28"/>
  <c r="Y267" i="28"/>
  <c r="AA56" i="3" l="1"/>
  <c r="AC56" i="3" s="1"/>
  <c r="AD56" i="3"/>
  <c r="AA267" i="28"/>
  <c r="AC267" i="28" s="1"/>
  <c r="AD267" i="28"/>
  <c r="R210" i="28"/>
  <c r="Q210" i="28"/>
  <c r="T210" i="28"/>
  <c r="AE56" i="3" l="1"/>
  <c r="AF56" i="3" s="1"/>
  <c r="S210" i="28"/>
  <c r="U210" i="28" s="1"/>
  <c r="V210" i="28"/>
  <c r="AE267" i="28"/>
  <c r="AG56" i="3" l="1"/>
  <c r="AJ56" i="3"/>
  <c r="AH56" i="3"/>
  <c r="AF267" i="28"/>
  <c r="W210" i="28"/>
  <c r="AI56" i="3" l="1"/>
  <c r="AK56" i="3" s="1"/>
  <c r="AL56" i="3"/>
  <c r="X210" i="28"/>
  <c r="AH267" i="28"/>
  <c r="AG267" i="28"/>
  <c r="AM56" i="3" l="1"/>
  <c r="AN56" i="3" s="1"/>
  <c r="AI267" i="28"/>
  <c r="AK267" i="28" s="1"/>
  <c r="AL267" i="28"/>
  <c r="Z210" i="28"/>
  <c r="Y210" i="28"/>
  <c r="AB210" i="28"/>
  <c r="H57" i="3" l="1"/>
  <c r="AQ56" i="3"/>
  <c r="E32" i="27" s="1"/>
  <c r="AM267" i="28"/>
  <c r="AN267" i="28" s="1"/>
  <c r="H268" i="28" s="1"/>
  <c r="AA210" i="28"/>
  <c r="AC210" i="28" s="1"/>
  <c r="AD210" i="28"/>
  <c r="K32" i="27" l="1"/>
  <c r="H32" i="27"/>
  <c r="G32" i="27"/>
  <c r="J32" i="27"/>
  <c r="I57" i="3"/>
  <c r="J57" i="3"/>
  <c r="L57" i="3"/>
  <c r="AQ267" i="28"/>
  <c r="AE210" i="28"/>
  <c r="J268" i="28"/>
  <c r="I268" i="28"/>
  <c r="L268" i="28"/>
  <c r="T268" i="28" s="1"/>
  <c r="AB268" i="28" s="1"/>
  <c r="AJ268" i="28" s="1"/>
  <c r="K57" i="3" l="1"/>
  <c r="M57" i="3" s="1"/>
  <c r="N57" i="3"/>
  <c r="K268" i="28"/>
  <c r="M268" i="28" s="1"/>
  <c r="N268" i="28"/>
  <c r="AF210" i="28"/>
  <c r="O57" i="3" l="1"/>
  <c r="P57" i="3"/>
  <c r="O268" i="28"/>
  <c r="P268" i="28" s="1"/>
  <c r="AH210" i="28"/>
  <c r="AG210" i="28"/>
  <c r="AJ210" i="28"/>
  <c r="T57" i="3" l="1"/>
  <c r="Q57" i="3"/>
  <c r="R57" i="3"/>
  <c r="AI210" i="28"/>
  <c r="AK210" i="28" s="1"/>
  <c r="AL210" i="28"/>
  <c r="R268" i="28"/>
  <c r="Q268" i="28"/>
  <c r="S57" i="3" l="1"/>
  <c r="U57" i="3" s="1"/>
  <c r="V57" i="3"/>
  <c r="AM210" i="28"/>
  <c r="AN210" i="28" s="1"/>
  <c r="H211" i="28" s="1"/>
  <c r="S268" i="28"/>
  <c r="U268" i="28" s="1"/>
  <c r="V268" i="28"/>
  <c r="W57" i="3" l="1"/>
  <c r="X57" i="3" s="1"/>
  <c r="W268" i="28"/>
  <c r="X268" i="28" s="1"/>
  <c r="AQ210" i="28"/>
  <c r="J211" i="28"/>
  <c r="L211" i="28"/>
  <c r="I211" i="28"/>
  <c r="Z57" i="3" l="1"/>
  <c r="Y57" i="3"/>
  <c r="AB57" i="3"/>
  <c r="K211" i="28"/>
  <c r="M211" i="28" s="1"/>
  <c r="N211" i="28"/>
  <c r="Z268" i="28"/>
  <c r="Y268" i="28"/>
  <c r="AA57" i="3" l="1"/>
  <c r="AC57" i="3" s="1"/>
  <c r="AD57" i="3"/>
  <c r="O211" i="28"/>
  <c r="P211" i="28" s="1"/>
  <c r="AA268" i="28"/>
  <c r="AC268" i="28" s="1"/>
  <c r="AD268" i="28"/>
  <c r="AE57" i="3" l="1"/>
  <c r="AE268" i="28"/>
  <c r="AF268" i="28" s="1"/>
  <c r="R211" i="28"/>
  <c r="T211" i="28"/>
  <c r="Q211" i="28"/>
  <c r="AF57" i="3" l="1"/>
  <c r="S211" i="28"/>
  <c r="U211" i="28" s="1"/>
  <c r="V211" i="28"/>
  <c r="AH268" i="28"/>
  <c r="AG268" i="28"/>
  <c r="AJ57" i="3" l="1"/>
  <c r="AG57" i="3"/>
  <c r="AH57" i="3"/>
  <c r="AI268" i="28"/>
  <c r="AK268" i="28" s="1"/>
  <c r="AL268" i="28"/>
  <c r="W211" i="28"/>
  <c r="AI57" i="3" l="1"/>
  <c r="AK57" i="3" s="1"/>
  <c r="AL57" i="3"/>
  <c r="AM268" i="28"/>
  <c r="AN268" i="28" s="1"/>
  <c r="H269" i="28" s="1"/>
  <c r="X211" i="28"/>
  <c r="AM57" i="3" l="1"/>
  <c r="AN57" i="3" s="1"/>
  <c r="AQ57" i="3" s="1"/>
  <c r="E33" i="27" s="1"/>
  <c r="AQ268" i="28"/>
  <c r="Z211" i="28"/>
  <c r="AB211" i="28"/>
  <c r="Y211" i="28"/>
  <c r="J269" i="28"/>
  <c r="L269" i="28"/>
  <c r="T269" i="28" s="1"/>
  <c r="AB269" i="28" s="1"/>
  <c r="AJ269" i="28" s="1"/>
  <c r="I269" i="28"/>
  <c r="H58" i="3" l="1"/>
  <c r="J58" i="3" s="1"/>
  <c r="K33" i="27"/>
  <c r="J33" i="27"/>
  <c r="G33" i="27"/>
  <c r="H33" i="27"/>
  <c r="K269" i="28"/>
  <c r="M269" i="28" s="1"/>
  <c r="N269" i="28"/>
  <c r="AA211" i="28"/>
  <c r="AC211" i="28" s="1"/>
  <c r="AD211" i="28"/>
  <c r="L58" i="3" l="1"/>
  <c r="I58" i="3"/>
  <c r="K58" i="3" s="1"/>
  <c r="M58" i="3" s="1"/>
  <c r="N58" i="3"/>
  <c r="AE211" i="28"/>
  <c r="O269" i="28"/>
  <c r="O58" i="3" l="1"/>
  <c r="P269" i="28"/>
  <c r="AF211" i="28"/>
  <c r="P58" i="3" l="1"/>
  <c r="R269" i="28"/>
  <c r="Q269" i="28"/>
  <c r="AH211" i="28"/>
  <c r="AJ211" i="28"/>
  <c r="AG211" i="28"/>
  <c r="Q58" i="3" l="1"/>
  <c r="R58" i="3"/>
  <c r="T58" i="3"/>
  <c r="AI211" i="28"/>
  <c r="AK211" i="28" s="1"/>
  <c r="AL211" i="28"/>
  <c r="S269" i="28"/>
  <c r="U269" i="28" s="1"/>
  <c r="V269" i="28"/>
  <c r="S58" i="3" l="1"/>
  <c r="U58" i="3" s="1"/>
  <c r="V58" i="3"/>
  <c r="W269" i="28"/>
  <c r="X269" i="28" s="1"/>
  <c r="AM211" i="28"/>
  <c r="AN211" i="28" s="1"/>
  <c r="H212" i="28" s="1"/>
  <c r="W58" i="3" l="1"/>
  <c r="X58" i="3" s="1"/>
  <c r="AQ211" i="28"/>
  <c r="Z269" i="28"/>
  <c r="Y269" i="28"/>
  <c r="J212" i="28"/>
  <c r="L212" i="28"/>
  <c r="I212" i="28"/>
  <c r="Y58" i="3" l="1"/>
  <c r="AB58" i="3"/>
  <c r="Z58" i="3"/>
  <c r="K212" i="28"/>
  <c r="M212" i="28" s="1"/>
  <c r="N212" i="28"/>
  <c r="AA269" i="28"/>
  <c r="AC269" i="28" s="1"/>
  <c r="AD269" i="28"/>
  <c r="AA58" i="3" l="1"/>
  <c r="AC58" i="3" s="1"/>
  <c r="AD58" i="3"/>
  <c r="O212" i="28"/>
  <c r="P212" i="28" s="1"/>
  <c r="AE269" i="28"/>
  <c r="AE58" i="3" l="1"/>
  <c r="AF58" i="3" s="1"/>
  <c r="AF269" i="28"/>
  <c r="R212" i="28"/>
  <c r="T212" i="28"/>
  <c r="Q212" i="28"/>
  <c r="AG58" i="3" l="1"/>
  <c r="AJ58" i="3"/>
  <c r="AH58" i="3"/>
  <c r="S212" i="28"/>
  <c r="U212" i="28" s="1"/>
  <c r="V212" i="28"/>
  <c r="AH269" i="28"/>
  <c r="AG269" i="28"/>
  <c r="AI58" i="3" l="1"/>
  <c r="AK58" i="3" s="1"/>
  <c r="AL58" i="3"/>
  <c r="W212" i="28"/>
  <c r="X212" i="28" s="1"/>
  <c r="AI269" i="28"/>
  <c r="AK269" i="28" s="1"/>
  <c r="AL269" i="28"/>
  <c r="AM58" i="3" l="1"/>
  <c r="AN58" i="3" s="1"/>
  <c r="H59" i="3" s="1"/>
  <c r="AM269" i="28"/>
  <c r="AN269" i="28" s="1"/>
  <c r="H270" i="28" s="1"/>
  <c r="Z212" i="28"/>
  <c r="Y212" i="28"/>
  <c r="AB212" i="28"/>
  <c r="AQ58" i="3" l="1"/>
  <c r="E34" i="27" s="1"/>
  <c r="H34" i="27" s="1"/>
  <c r="J59" i="3"/>
  <c r="L59" i="3"/>
  <c r="I59" i="3"/>
  <c r="AQ269" i="28"/>
  <c r="AA212" i="28"/>
  <c r="AC212" i="28" s="1"/>
  <c r="AD212" i="28"/>
  <c r="J270" i="28"/>
  <c r="L270" i="28"/>
  <c r="T270" i="28" s="1"/>
  <c r="AB270" i="28" s="1"/>
  <c r="AJ270" i="28" s="1"/>
  <c r="I270" i="28"/>
  <c r="K34" i="27" l="1"/>
  <c r="J34" i="27"/>
  <c r="G34" i="27"/>
  <c r="K59" i="3"/>
  <c r="N59" i="3"/>
  <c r="M59" i="3"/>
  <c r="AE212" i="28"/>
  <c r="AF212" i="28" s="1"/>
  <c r="K270" i="28"/>
  <c r="M270" i="28" s="1"/>
  <c r="N270" i="28"/>
  <c r="O59" i="3" l="1"/>
  <c r="P59" i="3" s="1"/>
  <c r="O270" i="28"/>
  <c r="P270" i="28" s="1"/>
  <c r="AH212" i="28"/>
  <c r="AG212" i="28"/>
  <c r="AJ212" i="28"/>
  <c r="Q59" i="3" l="1"/>
  <c r="T59" i="3"/>
  <c r="R59" i="3"/>
  <c r="AI212" i="28"/>
  <c r="AK212" i="28" s="1"/>
  <c r="AL212" i="28"/>
  <c r="R270" i="28"/>
  <c r="Q270" i="28"/>
  <c r="S59" i="3" l="1"/>
  <c r="V59" i="3"/>
  <c r="U59" i="3"/>
  <c r="AM212" i="28"/>
  <c r="AN212" i="28" s="1"/>
  <c r="H213" i="28" s="1"/>
  <c r="S270" i="28"/>
  <c r="U270" i="28" s="1"/>
  <c r="V270" i="28"/>
  <c r="W59" i="3" l="1"/>
  <c r="X59" i="3" s="1"/>
  <c r="AQ212" i="28"/>
  <c r="W270" i="28"/>
  <c r="X270" i="28" s="1"/>
  <c r="J213" i="28"/>
  <c r="L213" i="28"/>
  <c r="I213" i="28"/>
  <c r="Y59" i="3" l="1"/>
  <c r="Z59" i="3"/>
  <c r="AB59" i="3"/>
  <c r="K213" i="28"/>
  <c r="M213" i="28" s="1"/>
  <c r="N213" i="28"/>
  <c r="Z270" i="28"/>
  <c r="Y270" i="28"/>
  <c r="AA59" i="3" l="1"/>
  <c r="AC59" i="3" s="1"/>
  <c r="AD59" i="3"/>
  <c r="O213" i="28"/>
  <c r="P213" i="28" s="1"/>
  <c r="AA270" i="28"/>
  <c r="AC270" i="28" s="1"/>
  <c r="AD270" i="28"/>
  <c r="AE59" i="3" l="1"/>
  <c r="AF59" i="3" s="1"/>
  <c r="AE270" i="28"/>
  <c r="AF270" i="28" s="1"/>
  <c r="R213" i="28"/>
  <c r="T213" i="28"/>
  <c r="Q213" i="28"/>
  <c r="AH59" i="3" l="1"/>
  <c r="AG59" i="3"/>
  <c r="AJ59" i="3"/>
  <c r="S213" i="28"/>
  <c r="U213" i="28" s="1"/>
  <c r="V213" i="28"/>
  <c r="AH270" i="28"/>
  <c r="AG270" i="28"/>
  <c r="AI59" i="3" l="1"/>
  <c r="AK59" i="3" s="1"/>
  <c r="AL59" i="3"/>
  <c r="W213" i="28"/>
  <c r="X213" i="28" s="1"/>
  <c r="AI270" i="28"/>
  <c r="AK270" i="28" s="1"/>
  <c r="AL270" i="28"/>
  <c r="AM59" i="3" l="1"/>
  <c r="AN59" i="3" s="1"/>
  <c r="AM270" i="28"/>
  <c r="AN270" i="28" s="1"/>
  <c r="H271" i="28" s="1"/>
  <c r="Z213" i="28"/>
  <c r="Y213" i="28"/>
  <c r="AB213" i="28"/>
  <c r="H60" i="3" l="1"/>
  <c r="AQ59" i="3"/>
  <c r="E35" i="27" s="1"/>
  <c r="AQ270" i="28"/>
  <c r="AA213" i="28"/>
  <c r="AC213" i="28" s="1"/>
  <c r="AD213" i="28"/>
  <c r="J271" i="28"/>
  <c r="L271" i="28"/>
  <c r="T271" i="28" s="1"/>
  <c r="AB271" i="28" s="1"/>
  <c r="AJ271" i="28" s="1"/>
  <c r="I271" i="28"/>
  <c r="J35" i="27" l="1"/>
  <c r="H35" i="27"/>
  <c r="G35" i="27"/>
  <c r="K35" i="27"/>
  <c r="J60" i="3"/>
  <c r="L60" i="3"/>
  <c r="I60" i="3"/>
  <c r="K271" i="28"/>
  <c r="M271" i="28" s="1"/>
  <c r="N271" i="28"/>
  <c r="AE213" i="28"/>
  <c r="K60" i="3" l="1"/>
  <c r="N60" i="3"/>
  <c r="M60" i="3"/>
  <c r="AF213" i="28"/>
  <c r="O271" i="28"/>
  <c r="O60" i="3" l="1"/>
  <c r="P271" i="28"/>
  <c r="AH213" i="28"/>
  <c r="AG213" i="28"/>
  <c r="AJ213" i="28"/>
  <c r="P60" i="3" l="1"/>
  <c r="R271" i="28"/>
  <c r="Q271" i="28"/>
  <c r="AI213" i="28"/>
  <c r="AK213" i="28" s="1"/>
  <c r="AL213" i="28"/>
  <c r="T60" i="3" l="1"/>
  <c r="R60" i="3"/>
  <c r="Q60" i="3"/>
  <c r="AM213" i="28"/>
  <c r="AN213" i="28" s="1"/>
  <c r="S271" i="28"/>
  <c r="U271" i="28" s="1"/>
  <c r="V271" i="28"/>
  <c r="S60" i="3" l="1"/>
  <c r="U60" i="3" s="1"/>
  <c r="V60" i="3"/>
  <c r="W271" i="28"/>
  <c r="H214" i="28"/>
  <c r="AQ213" i="28"/>
  <c r="W60" i="3" l="1"/>
  <c r="J214" i="28"/>
  <c r="L214" i="28"/>
  <c r="I214" i="28"/>
  <c r="X271" i="28"/>
  <c r="X60" i="3" l="1"/>
  <c r="Z271" i="28"/>
  <c r="Y271" i="28"/>
  <c r="K214" i="28"/>
  <c r="M214" i="28" s="1"/>
  <c r="N214" i="28"/>
  <c r="Y60" i="3" l="1"/>
  <c r="AB60" i="3"/>
  <c r="Z60" i="3"/>
  <c r="O214" i="28"/>
  <c r="AA271" i="28"/>
  <c r="AC271" i="28" s="1"/>
  <c r="AD271" i="28"/>
  <c r="AA60" i="3" l="1"/>
  <c r="AC60" i="3" s="1"/>
  <c r="AD60" i="3"/>
  <c r="AE271" i="28"/>
  <c r="AF271" i="28" s="1"/>
  <c r="P214" i="28"/>
  <c r="AE60" i="3" l="1"/>
  <c r="R214" i="28"/>
  <c r="T214" i="28"/>
  <c r="Q214" i="28"/>
  <c r="AH271" i="28"/>
  <c r="AG271" i="28"/>
  <c r="AF60" i="3" l="1"/>
  <c r="AI271" i="28"/>
  <c r="AK271" i="28" s="1"/>
  <c r="AL271" i="28"/>
  <c r="S214" i="28"/>
  <c r="U214" i="28" s="1"/>
  <c r="V214" i="28"/>
  <c r="AH60" i="3" l="1"/>
  <c r="AJ60" i="3"/>
  <c r="AG60" i="3"/>
  <c r="AM271" i="28"/>
  <c r="AN271" i="28" s="1"/>
  <c r="H272" i="28" s="1"/>
  <c r="W214" i="28"/>
  <c r="X214" i="28" s="1"/>
  <c r="AI60" i="3" l="1"/>
  <c r="AK60" i="3" s="1"/>
  <c r="AL60" i="3"/>
  <c r="AQ271" i="28"/>
  <c r="J272" i="28"/>
  <c r="L272" i="28"/>
  <c r="T272" i="28" s="1"/>
  <c r="AB272" i="28" s="1"/>
  <c r="AJ272" i="28" s="1"/>
  <c r="I272" i="28"/>
  <c r="Z214" i="28"/>
  <c r="Y214" i="28"/>
  <c r="AB214" i="28"/>
  <c r="AM60" i="3" l="1"/>
  <c r="AN60" i="3" s="1"/>
  <c r="AA214" i="28"/>
  <c r="AC214" i="28" s="1"/>
  <c r="AD214" i="28"/>
  <c r="K272" i="28"/>
  <c r="M272" i="28" s="1"/>
  <c r="N272" i="28"/>
  <c r="H61" i="3" l="1"/>
  <c r="AQ60" i="3"/>
  <c r="E36" i="27" s="1"/>
  <c r="O272" i="28"/>
  <c r="P272" i="28" s="1"/>
  <c r="AE214" i="28"/>
  <c r="H36" i="27" l="1"/>
  <c r="G36" i="27"/>
  <c r="J36" i="27"/>
  <c r="K36" i="27"/>
  <c r="I61" i="3"/>
  <c r="J61" i="3"/>
  <c r="L61" i="3"/>
  <c r="AF214" i="28"/>
  <c r="R272" i="28"/>
  <c r="Q272" i="28"/>
  <c r="K61" i="3" l="1"/>
  <c r="M61" i="3" s="1"/>
  <c r="N61" i="3"/>
  <c r="S272" i="28"/>
  <c r="U272" i="28" s="1"/>
  <c r="V272" i="28"/>
  <c r="AH214" i="28"/>
  <c r="AG214" i="28"/>
  <c r="AJ214" i="28"/>
  <c r="O61" i="3" l="1"/>
  <c r="P61" i="3"/>
  <c r="AI214" i="28"/>
  <c r="AK214" i="28" s="1"/>
  <c r="AL214" i="28"/>
  <c r="W272" i="28"/>
  <c r="Q61" i="3" l="1"/>
  <c r="R61" i="3"/>
  <c r="T61" i="3"/>
  <c r="AM214" i="28"/>
  <c r="AN214" i="28" s="1"/>
  <c r="H215" i="28" s="1"/>
  <c r="X272" i="28"/>
  <c r="S61" i="3" l="1"/>
  <c r="U61" i="3" s="1"/>
  <c r="V61" i="3"/>
  <c r="AQ214" i="28"/>
  <c r="J215" i="28"/>
  <c r="I215" i="28"/>
  <c r="L215" i="28"/>
  <c r="Z272" i="28"/>
  <c r="Y272" i="28"/>
  <c r="W61" i="3" l="1"/>
  <c r="AA272" i="28"/>
  <c r="AC272" i="28" s="1"/>
  <c r="AD272" i="28"/>
  <c r="K215" i="28"/>
  <c r="M215" i="28" s="1"/>
  <c r="N215" i="28"/>
  <c r="X61" i="3" l="1"/>
  <c r="AE272" i="28"/>
  <c r="AF272" i="28" s="1"/>
  <c r="O215" i="28"/>
  <c r="P215" i="28" s="1"/>
  <c r="AB61" i="3" l="1"/>
  <c r="Z61" i="3"/>
  <c r="Y61" i="3"/>
  <c r="R215" i="28"/>
  <c r="T215" i="28"/>
  <c r="Q215" i="28"/>
  <c r="AH272" i="28"/>
  <c r="AG272" i="28"/>
  <c r="AA61" i="3" l="1"/>
  <c r="AC61" i="3" s="1"/>
  <c r="AD61" i="3"/>
  <c r="AI272" i="28"/>
  <c r="AK272" i="28" s="1"/>
  <c r="AL272" i="28"/>
  <c r="S215" i="28"/>
  <c r="U215" i="28" s="1"/>
  <c r="V215" i="28"/>
  <c r="AE61" i="3" l="1"/>
  <c r="AF61" i="3" s="1"/>
  <c r="W215" i="28"/>
  <c r="X215" i="28" s="1"/>
  <c r="AM272" i="28"/>
  <c r="AN272" i="28" s="1"/>
  <c r="AJ61" i="3" l="1"/>
  <c r="AH61" i="3"/>
  <c r="AG61" i="3"/>
  <c r="H273" i="28"/>
  <c r="AQ272" i="28"/>
  <c r="Z215" i="28"/>
  <c r="AB215" i="28"/>
  <c r="Y215" i="28"/>
  <c r="AI61" i="3" l="1"/>
  <c r="AK61" i="3" s="1"/>
  <c r="AL61" i="3"/>
  <c r="AA215" i="28"/>
  <c r="AC215" i="28" s="1"/>
  <c r="AD215" i="28"/>
  <c r="J273" i="28"/>
  <c r="L273" i="28"/>
  <c r="T273" i="28" s="1"/>
  <c r="AB273" i="28" s="1"/>
  <c r="AJ273" i="28" s="1"/>
  <c r="I273" i="28"/>
  <c r="AM61" i="3" l="1"/>
  <c r="AN61" i="3" s="1"/>
  <c r="H62" i="3" s="1"/>
  <c r="K273" i="28"/>
  <c r="M273" i="28" s="1"/>
  <c r="N273" i="28"/>
  <c r="AE215" i="28"/>
  <c r="AQ61" i="3" l="1"/>
  <c r="E37" i="27" s="1"/>
  <c r="J37" i="27" s="1"/>
  <c r="I62" i="3"/>
  <c r="J62" i="3"/>
  <c r="L62" i="3"/>
  <c r="AF215" i="28"/>
  <c r="O273" i="28"/>
  <c r="G37" i="27" l="1"/>
  <c r="H37" i="27"/>
  <c r="K37" i="27"/>
  <c r="K62" i="3"/>
  <c r="M62" i="3" s="1"/>
  <c r="N62" i="3"/>
  <c r="AH215" i="28"/>
  <c r="AG215" i="28"/>
  <c r="AJ215" i="28"/>
  <c r="P273" i="28"/>
  <c r="O62" i="3" l="1"/>
  <c r="P62" i="3" s="1"/>
  <c r="R273" i="28"/>
  <c r="Q273" i="28"/>
  <c r="AI215" i="28"/>
  <c r="AK215" i="28" s="1"/>
  <c r="AL215" i="28"/>
  <c r="Q62" i="3" l="1"/>
  <c r="R62" i="3"/>
  <c r="T62" i="3"/>
  <c r="AM215" i="28"/>
  <c r="AN215" i="28" s="1"/>
  <c r="S273" i="28"/>
  <c r="U273" i="28" s="1"/>
  <c r="V273" i="28"/>
  <c r="S62" i="3" l="1"/>
  <c r="U62" i="3" s="1"/>
  <c r="V62" i="3"/>
  <c r="W273" i="28"/>
  <c r="X273" i="28" s="1"/>
  <c r="H216" i="28"/>
  <c r="AQ215" i="28"/>
  <c r="W62" i="3" l="1"/>
  <c r="X62" i="3" s="1"/>
  <c r="J216" i="28"/>
  <c r="L216" i="28"/>
  <c r="I216" i="28"/>
  <c r="Z273" i="28"/>
  <c r="Y273" i="28"/>
  <c r="AB62" i="3" l="1"/>
  <c r="Y62" i="3"/>
  <c r="Z62" i="3"/>
  <c r="AA273" i="28"/>
  <c r="AC273" i="28" s="1"/>
  <c r="AD273" i="28"/>
  <c r="K216" i="28"/>
  <c r="M216" i="28" s="1"/>
  <c r="N216" i="28"/>
  <c r="AA62" i="3" l="1"/>
  <c r="AD62" i="3"/>
  <c r="AC62" i="3"/>
  <c r="AE273" i="28"/>
  <c r="AF273" i="28" s="1"/>
  <c r="O216" i="28"/>
  <c r="AE62" i="3" l="1"/>
  <c r="AF62" i="3" s="1"/>
  <c r="P216" i="28"/>
  <c r="AH273" i="28"/>
  <c r="AG273" i="28"/>
  <c r="AJ62" i="3" l="1"/>
  <c r="AH62" i="3"/>
  <c r="AG62" i="3"/>
  <c r="AI273" i="28"/>
  <c r="AK273" i="28" s="1"/>
  <c r="AL273" i="28"/>
  <c r="R216" i="28"/>
  <c r="Q216" i="28"/>
  <c r="T216" i="28"/>
  <c r="AI62" i="3" l="1"/>
  <c r="AK62" i="3" s="1"/>
  <c r="AL62" i="3"/>
  <c r="AM273" i="28"/>
  <c r="AN273" i="28" s="1"/>
  <c r="H274" i="28" s="1"/>
  <c r="S216" i="28"/>
  <c r="U216" i="28" s="1"/>
  <c r="V216" i="28"/>
  <c r="AM62" i="3" l="1"/>
  <c r="AN62" i="3" s="1"/>
  <c r="H63" i="3" s="1"/>
  <c r="AQ273" i="28"/>
  <c r="W216" i="28"/>
  <c r="J274" i="28"/>
  <c r="I274" i="28"/>
  <c r="L274" i="28"/>
  <c r="T274" i="28" s="1"/>
  <c r="AB274" i="28" s="1"/>
  <c r="AJ274" i="28" s="1"/>
  <c r="AQ62" i="3" l="1"/>
  <c r="E38" i="27" s="1"/>
  <c r="J38" i="27" s="1"/>
  <c r="L63" i="3"/>
  <c r="J63" i="3"/>
  <c r="I63" i="3"/>
  <c r="K274" i="28"/>
  <c r="M274" i="28" s="1"/>
  <c r="N274" i="28"/>
  <c r="X216" i="28"/>
  <c r="G38" i="27" l="1"/>
  <c r="H38" i="27"/>
  <c r="K38" i="27"/>
  <c r="K63" i="3"/>
  <c r="M63" i="3" s="1"/>
  <c r="N63" i="3"/>
  <c r="O274" i="28"/>
  <c r="P274" i="28" s="1"/>
  <c r="Z216" i="28"/>
  <c r="Y216" i="28"/>
  <c r="AB216" i="28"/>
  <c r="O63" i="3" l="1"/>
  <c r="R274" i="28"/>
  <c r="Q274" i="28"/>
  <c r="AA216" i="28"/>
  <c r="AC216" i="28" s="1"/>
  <c r="AD216" i="28"/>
  <c r="P63" i="3" l="1"/>
  <c r="AE216" i="28"/>
  <c r="AF216" i="28" s="1"/>
  <c r="S274" i="28"/>
  <c r="U274" i="28" s="1"/>
  <c r="V274" i="28"/>
  <c r="Q63" i="3" l="1"/>
  <c r="T63" i="3"/>
  <c r="R63" i="3"/>
  <c r="W274" i="28"/>
  <c r="X274" i="28" s="1"/>
  <c r="AH216" i="28"/>
  <c r="AJ216" i="28"/>
  <c r="AG216" i="28"/>
  <c r="S63" i="3" l="1"/>
  <c r="U63" i="3" s="1"/>
  <c r="V63" i="3"/>
  <c r="AI216" i="28"/>
  <c r="AK216" i="28" s="1"/>
  <c r="AL216" i="28"/>
  <c r="Z274" i="28"/>
  <c r="Y274" i="28"/>
  <c r="W63" i="3" l="1"/>
  <c r="AM216" i="28"/>
  <c r="AN216" i="28" s="1"/>
  <c r="H217" i="28" s="1"/>
  <c r="AA274" i="28"/>
  <c r="AC274" i="28" s="1"/>
  <c r="AD274" i="28"/>
  <c r="AQ216" i="28" l="1"/>
  <c r="X63" i="3"/>
  <c r="AE274" i="28"/>
  <c r="AF274" i="28" s="1"/>
  <c r="J217" i="28"/>
  <c r="L217" i="28"/>
  <c r="I217" i="28"/>
  <c r="Z63" i="3" l="1"/>
  <c r="Y63" i="3"/>
  <c r="AB63" i="3"/>
  <c r="K217" i="28"/>
  <c r="M217" i="28" s="1"/>
  <c r="N217" i="28"/>
  <c r="AH274" i="28"/>
  <c r="AG274" i="28"/>
  <c r="AA63" i="3" l="1"/>
  <c r="AD63" i="3"/>
  <c r="AC63" i="3"/>
  <c r="AI274" i="28"/>
  <c r="AK274" i="28" s="1"/>
  <c r="AL274" i="28"/>
  <c r="O217" i="28"/>
  <c r="AE63" i="3" l="1"/>
  <c r="AF63" i="3" s="1"/>
  <c r="P217" i="28"/>
  <c r="AM274" i="28"/>
  <c r="AN274" i="28" s="1"/>
  <c r="AJ63" i="3" l="1"/>
  <c r="AG63" i="3"/>
  <c r="AH63" i="3"/>
  <c r="R217" i="28"/>
  <c r="Q217" i="28"/>
  <c r="T217" i="28"/>
  <c r="H275" i="28"/>
  <c r="AQ274" i="28"/>
  <c r="AI63" i="3" l="1"/>
  <c r="AK63" i="3" s="1"/>
  <c r="AL63" i="3"/>
  <c r="J275" i="28"/>
  <c r="L275" i="28"/>
  <c r="T275" i="28" s="1"/>
  <c r="AB275" i="28" s="1"/>
  <c r="AJ275" i="28" s="1"/>
  <c r="I275" i="28"/>
  <c r="S217" i="28"/>
  <c r="U217" i="28" s="1"/>
  <c r="V217" i="28"/>
  <c r="AM63" i="3" l="1"/>
  <c r="AN63" i="3" s="1"/>
  <c r="W217" i="28"/>
  <c r="X217" i="28" s="1"/>
  <c r="K275" i="28"/>
  <c r="M275" i="28" s="1"/>
  <c r="N275" i="28"/>
  <c r="H64" i="3" l="1"/>
  <c r="AQ63" i="3"/>
  <c r="E39" i="27" s="1"/>
  <c r="O275" i="28"/>
  <c r="Z217" i="28"/>
  <c r="AB217" i="28"/>
  <c r="Y217" i="28"/>
  <c r="K39" i="27" l="1"/>
  <c r="J39" i="27"/>
  <c r="H39" i="27"/>
  <c r="G39" i="27"/>
  <c r="I64" i="3"/>
  <c r="L64" i="3"/>
  <c r="J64" i="3"/>
  <c r="AA217" i="28"/>
  <c r="AC217" i="28" s="1"/>
  <c r="AD217" i="28"/>
  <c r="P275" i="28"/>
  <c r="K64" i="3" l="1"/>
  <c r="M64" i="3" s="1"/>
  <c r="N64" i="3"/>
  <c r="AE217" i="28"/>
  <c r="AF217" i="28" s="1"/>
  <c r="R275" i="28"/>
  <c r="Q275" i="28"/>
  <c r="O64" i="3" l="1"/>
  <c r="P64" i="3" s="1"/>
  <c r="S275" i="28"/>
  <c r="U275" i="28" s="1"/>
  <c r="V275" i="28"/>
  <c r="AH217" i="28"/>
  <c r="AG217" i="28"/>
  <c r="AJ217" i="28"/>
  <c r="R64" i="3" l="1"/>
  <c r="T64" i="3"/>
  <c r="Q64" i="3"/>
  <c r="W275" i="28"/>
  <c r="X275" i="28" s="1"/>
  <c r="AI217" i="28"/>
  <c r="AK217" i="28" s="1"/>
  <c r="AL217" i="28"/>
  <c r="S64" i="3" l="1"/>
  <c r="U64" i="3" s="1"/>
  <c r="V64" i="3"/>
  <c r="AM217" i="28"/>
  <c r="AN217" i="28" s="1"/>
  <c r="Z275" i="28"/>
  <c r="Y275" i="28"/>
  <c r="W64" i="3" l="1"/>
  <c r="X64" i="3" s="1"/>
  <c r="AA275" i="28"/>
  <c r="AC275" i="28" s="1"/>
  <c r="AD275" i="28"/>
  <c r="H218" i="28"/>
  <c r="AQ217" i="28"/>
  <c r="Z64" i="3" l="1"/>
  <c r="Y64" i="3"/>
  <c r="AB64" i="3"/>
  <c r="AE275" i="28"/>
  <c r="AF275" i="28" s="1"/>
  <c r="J218" i="28"/>
  <c r="I218" i="28"/>
  <c r="L218" i="28"/>
  <c r="AA64" i="3" l="1"/>
  <c r="AD64" i="3"/>
  <c r="AC64" i="3"/>
  <c r="K218" i="28"/>
  <c r="M218" i="28" s="1"/>
  <c r="N218" i="28"/>
  <c r="AH275" i="28"/>
  <c r="AG275" i="28"/>
  <c r="AE64" i="3" l="1"/>
  <c r="AF64" i="3" s="1"/>
  <c r="O218" i="28"/>
  <c r="P218" i="28" s="1"/>
  <c r="AI275" i="28"/>
  <c r="AL275" i="28"/>
  <c r="AK275" i="28"/>
  <c r="AJ64" i="3" l="1"/>
  <c r="AH64" i="3"/>
  <c r="AG64" i="3"/>
  <c r="AM275" i="28"/>
  <c r="AN275" i="28" s="1"/>
  <c r="H276" i="28" s="1"/>
  <c r="R218" i="28"/>
  <c r="Q218" i="28"/>
  <c r="T218" i="28"/>
  <c r="AI64" i="3" l="1"/>
  <c r="AL64" i="3"/>
  <c r="AK64" i="3"/>
  <c r="AQ275" i="28"/>
  <c r="S218" i="28"/>
  <c r="U218" i="28" s="1"/>
  <c r="V218" i="28"/>
  <c r="J276" i="28"/>
  <c r="I276" i="28"/>
  <c r="L276" i="28"/>
  <c r="T276" i="28" s="1"/>
  <c r="AB276" i="28" s="1"/>
  <c r="AJ276" i="28" s="1"/>
  <c r="AM64" i="3" l="1"/>
  <c r="AN64" i="3" s="1"/>
  <c r="K276" i="28"/>
  <c r="M276" i="28" s="1"/>
  <c r="N276" i="28"/>
  <c r="W218" i="28"/>
  <c r="H65" i="3" l="1"/>
  <c r="AQ64" i="3"/>
  <c r="E40" i="27" s="1"/>
  <c r="X218" i="28"/>
  <c r="O276" i="28"/>
  <c r="K40" i="27" l="1"/>
  <c r="H40" i="27"/>
  <c r="G40" i="27"/>
  <c r="J40" i="27"/>
  <c r="L65" i="3"/>
  <c r="I65" i="3"/>
  <c r="J65" i="3"/>
  <c r="P276" i="28"/>
  <c r="Z218" i="28"/>
  <c r="AB218" i="28"/>
  <c r="Y218" i="28"/>
  <c r="K65" i="3" l="1"/>
  <c r="M65" i="3" s="1"/>
  <c r="N65" i="3"/>
  <c r="R276" i="28"/>
  <c r="Q276" i="28"/>
  <c r="AA218" i="28"/>
  <c r="AC218" i="28" s="1"/>
  <c r="AD218" i="28"/>
  <c r="O65" i="3" l="1"/>
  <c r="P65" i="3" s="1"/>
  <c r="AE218" i="28"/>
  <c r="S276" i="28"/>
  <c r="U276" i="28" s="1"/>
  <c r="V276" i="28"/>
  <c r="T65" i="3" l="1"/>
  <c r="R65" i="3"/>
  <c r="Q65" i="3"/>
  <c r="W276" i="28"/>
  <c r="X276" i="28" s="1"/>
  <c r="AF218" i="28"/>
  <c r="S65" i="3" l="1"/>
  <c r="V65" i="3"/>
  <c r="U65" i="3"/>
  <c r="AH218" i="28"/>
  <c r="AJ218" i="28"/>
  <c r="AG218" i="28"/>
  <c r="Z276" i="28"/>
  <c r="Y276" i="28"/>
  <c r="W65" i="3" l="1"/>
  <c r="X65" i="3" s="1"/>
  <c r="AA276" i="28"/>
  <c r="AC276" i="28" s="1"/>
  <c r="AD276" i="28"/>
  <c r="AI218" i="28"/>
  <c r="AK218" i="28" s="1"/>
  <c r="AL218" i="28"/>
  <c r="Y65" i="3" l="1"/>
  <c r="Z65" i="3"/>
  <c r="AB65" i="3"/>
  <c r="AE276" i="28"/>
  <c r="AF276" i="28" s="1"/>
  <c r="AM218" i="28"/>
  <c r="AN218" i="28" s="1"/>
  <c r="AA65" i="3" l="1"/>
  <c r="AC65" i="3" s="1"/>
  <c r="AD65" i="3"/>
  <c r="AH276" i="28"/>
  <c r="AG276" i="28"/>
  <c r="H221" i="28"/>
  <c r="AQ218" i="28"/>
  <c r="AE65" i="3" l="1"/>
  <c r="AF65" i="3" s="1"/>
  <c r="J221" i="28"/>
  <c r="I221" i="28"/>
  <c r="L221" i="28"/>
  <c r="AI276" i="28"/>
  <c r="AK276" i="28" s="1"/>
  <c r="AL276" i="28"/>
  <c r="AH65" i="3" l="1"/>
  <c r="AJ65" i="3"/>
  <c r="AG65" i="3"/>
  <c r="AM276" i="28"/>
  <c r="AN276" i="28" s="1"/>
  <c r="H277" i="28" s="1"/>
  <c r="K221" i="28"/>
  <c r="M221" i="28" s="1"/>
  <c r="N221" i="28"/>
  <c r="AI65" i="3" l="1"/>
  <c r="AK65" i="3" s="1"/>
  <c r="AL65" i="3"/>
  <c r="AQ276" i="28"/>
  <c r="O221" i="28"/>
  <c r="J277" i="28"/>
  <c r="I277" i="28"/>
  <c r="L277" i="28"/>
  <c r="T277" i="28" s="1"/>
  <c r="AB277" i="28" s="1"/>
  <c r="AJ277" i="28" s="1"/>
  <c r="AM65" i="3" l="1"/>
  <c r="AN65" i="3" s="1"/>
  <c r="AQ65" i="3" s="1"/>
  <c r="E41" i="27" s="1"/>
  <c r="K277" i="28"/>
  <c r="M277" i="28" s="1"/>
  <c r="N277" i="28"/>
  <c r="P221" i="28"/>
  <c r="H66" i="3" l="1"/>
  <c r="L66" i="3" s="1"/>
  <c r="K41" i="27"/>
  <c r="G41" i="27"/>
  <c r="J41" i="27"/>
  <c r="H41" i="27"/>
  <c r="R221" i="28"/>
  <c r="Q221" i="28"/>
  <c r="T221" i="28"/>
  <c r="O277" i="28"/>
  <c r="I66" i="3" l="1"/>
  <c r="J66" i="3"/>
  <c r="N66" i="3" s="1"/>
  <c r="P277" i="28"/>
  <c r="S221" i="28"/>
  <c r="U221" i="28" s="1"/>
  <c r="V221" i="28"/>
  <c r="K66" i="3" l="1"/>
  <c r="M66" i="3" s="1"/>
  <c r="O66" i="3" s="1"/>
  <c r="W221" i="28"/>
  <c r="R277" i="28"/>
  <c r="Q277" i="28"/>
  <c r="P66" i="3" l="1"/>
  <c r="S277" i="28"/>
  <c r="U277" i="28" s="1"/>
  <c r="V277" i="28"/>
  <c r="X221" i="28"/>
  <c r="Q66" i="3" l="1"/>
  <c r="R66" i="3"/>
  <c r="T66" i="3"/>
  <c r="Z221" i="28"/>
  <c r="AB221" i="28"/>
  <c r="Y221" i="28"/>
  <c r="W277" i="28"/>
  <c r="S66" i="3" l="1"/>
  <c r="U66" i="3" s="1"/>
  <c r="V66" i="3"/>
  <c r="X277" i="28"/>
  <c r="AA221" i="28"/>
  <c r="AC221" i="28" s="1"/>
  <c r="AD221" i="28"/>
  <c r="W66" i="3" l="1"/>
  <c r="X66" i="3" s="1"/>
  <c r="AE221" i="28"/>
  <c r="Z277" i="28"/>
  <c r="Y277" i="28"/>
  <c r="Z66" i="3" l="1"/>
  <c r="Y66" i="3"/>
  <c r="AB66" i="3"/>
  <c r="AA277" i="28"/>
  <c r="AC277" i="28" s="1"/>
  <c r="AD277" i="28"/>
  <c r="AF221" i="28"/>
  <c r="AA66" i="3" l="1"/>
  <c r="AC66" i="3" s="1"/>
  <c r="AD66" i="3"/>
  <c r="AE277" i="28"/>
  <c r="AF277" i="28" s="1"/>
  <c r="AH221" i="28"/>
  <c r="AG221" i="28"/>
  <c r="AJ221" i="28"/>
  <c r="AE66" i="3" l="1"/>
  <c r="AF66" i="3" s="1"/>
  <c r="AH277" i="28"/>
  <c r="AG277" i="28"/>
  <c r="AI221" i="28"/>
  <c r="AK221" i="28" s="1"/>
  <c r="AL221" i="28"/>
  <c r="AG66" i="3" l="1"/>
  <c r="AJ66" i="3"/>
  <c r="AH66" i="3"/>
  <c r="AM221" i="28"/>
  <c r="AN221" i="28" s="1"/>
  <c r="H222" i="28" s="1"/>
  <c r="AI277" i="28"/>
  <c r="AK277" i="28" s="1"/>
  <c r="AL277" i="28"/>
  <c r="AI66" i="3" l="1"/>
  <c r="AK66" i="3" s="1"/>
  <c r="AL66" i="3"/>
  <c r="AQ221" i="28"/>
  <c r="AM277" i="28"/>
  <c r="AN277" i="28" s="1"/>
  <c r="H278" i="28" s="1"/>
  <c r="J222" i="28"/>
  <c r="L222" i="28"/>
  <c r="I222" i="28"/>
  <c r="AM66" i="3" l="1"/>
  <c r="AN66" i="3" s="1"/>
  <c r="AQ277" i="28"/>
  <c r="K222" i="28"/>
  <c r="M222" i="28" s="1"/>
  <c r="N222" i="28"/>
  <c r="J278" i="28"/>
  <c r="I278" i="28"/>
  <c r="L278" i="28"/>
  <c r="T278" i="28" s="1"/>
  <c r="AB278" i="28" s="1"/>
  <c r="AJ278" i="28" s="1"/>
  <c r="H67" i="3" l="1"/>
  <c r="AQ66" i="3"/>
  <c r="E42" i="27" s="1"/>
  <c r="K278" i="28"/>
  <c r="M278" i="28" s="1"/>
  <c r="N278" i="28"/>
  <c r="O222" i="28"/>
  <c r="J42" i="27" l="1"/>
  <c r="H42" i="27"/>
  <c r="K42" i="27"/>
  <c r="G42" i="27"/>
  <c r="L67" i="3"/>
  <c r="I67" i="3"/>
  <c r="J67" i="3"/>
  <c r="P222" i="28"/>
  <c r="O278" i="28"/>
  <c r="K67" i="3" l="1"/>
  <c r="M67" i="3" s="1"/>
  <c r="N67" i="3"/>
  <c r="R222" i="28"/>
  <c r="T222" i="28"/>
  <c r="Q222" i="28"/>
  <c r="P278" i="28"/>
  <c r="O67" i="3" l="1"/>
  <c r="P67" i="3" s="1"/>
  <c r="R278" i="28"/>
  <c r="Q278" i="28"/>
  <c r="S222" i="28"/>
  <c r="U222" i="28" s="1"/>
  <c r="V222" i="28"/>
  <c r="R67" i="3" l="1"/>
  <c r="Q67" i="3"/>
  <c r="T67" i="3"/>
  <c r="W222" i="28"/>
  <c r="S278" i="28"/>
  <c r="U278" i="28" s="1"/>
  <c r="V278" i="28"/>
  <c r="S67" i="3" l="1"/>
  <c r="U67" i="3" s="1"/>
  <c r="V67" i="3"/>
  <c r="W278" i="28"/>
  <c r="X278" i="28" s="1"/>
  <c r="X222" i="28"/>
  <c r="W67" i="3" l="1"/>
  <c r="Z222" i="28"/>
  <c r="Y222" i="28"/>
  <c r="AB222" i="28"/>
  <c r="Z278" i="28"/>
  <c r="Y278" i="28"/>
  <c r="X67" i="3" l="1"/>
  <c r="AA278" i="28"/>
  <c r="AC278" i="28" s="1"/>
  <c r="AD278" i="28"/>
  <c r="AA222" i="28"/>
  <c r="AC222" i="28" s="1"/>
  <c r="AD222" i="28"/>
  <c r="Z67" i="3" l="1"/>
  <c r="AB67" i="3"/>
  <c r="Y67" i="3"/>
  <c r="AE222" i="28"/>
  <c r="AF222" i="28" s="1"/>
  <c r="AE278" i="28"/>
  <c r="AA67" i="3" l="1"/>
  <c r="AC67" i="3" s="1"/>
  <c r="AD67" i="3"/>
  <c r="AF278" i="28"/>
  <c r="AH222" i="28"/>
  <c r="AG222" i="28"/>
  <c r="AJ222" i="28"/>
  <c r="AE67" i="3" l="1"/>
  <c r="AF67" i="3" s="1"/>
  <c r="AI222" i="28"/>
  <c r="AK222" i="28" s="1"/>
  <c r="AL222" i="28"/>
  <c r="AH278" i="28"/>
  <c r="AG278" i="28"/>
  <c r="AG67" i="3" l="1"/>
  <c r="AH67" i="3"/>
  <c r="AJ67" i="3"/>
  <c r="AM222" i="28"/>
  <c r="AN222" i="28" s="1"/>
  <c r="AQ222" i="28" s="1"/>
  <c r="AI278" i="28"/>
  <c r="AK278" i="28" s="1"/>
  <c r="AL278" i="28"/>
  <c r="AI67" i="3" l="1"/>
  <c r="AK67" i="3" s="1"/>
  <c r="AL67" i="3"/>
  <c r="H223" i="28"/>
  <c r="J223" i="28" s="1"/>
  <c r="AM278" i="28"/>
  <c r="AN278" i="28" s="1"/>
  <c r="H279" i="28" s="1"/>
  <c r="AM67" i="3" l="1"/>
  <c r="AN67" i="3" s="1"/>
  <c r="H68" i="3" s="1"/>
  <c r="AQ278" i="28"/>
  <c r="L223" i="28"/>
  <c r="I223" i="28"/>
  <c r="K223" i="28" s="1"/>
  <c r="M223" i="28" s="1"/>
  <c r="N223" i="28"/>
  <c r="J279" i="28"/>
  <c r="I279" i="28"/>
  <c r="L279" i="28"/>
  <c r="T279" i="28" s="1"/>
  <c r="AB279" i="28" s="1"/>
  <c r="AJ279" i="28" s="1"/>
  <c r="AQ67" i="3" l="1"/>
  <c r="E43" i="27" s="1"/>
  <c r="J43" i="27" s="1"/>
  <c r="L68" i="3"/>
  <c r="I68" i="3"/>
  <c r="J68" i="3"/>
  <c r="O223" i="28"/>
  <c r="P223" i="28" s="1"/>
  <c r="K279" i="28"/>
  <c r="M279" i="28" s="1"/>
  <c r="N279" i="28"/>
  <c r="G43" i="27" l="1"/>
  <c r="H43" i="27"/>
  <c r="K43" i="27"/>
  <c r="K68" i="3"/>
  <c r="M68" i="3" s="1"/>
  <c r="N68" i="3"/>
  <c r="O279" i="28"/>
  <c r="P279" i="28" s="1"/>
  <c r="R223" i="28"/>
  <c r="Q223" i="28"/>
  <c r="T223" i="28"/>
  <c r="O68" i="3" l="1"/>
  <c r="P68" i="3" s="1"/>
  <c r="S223" i="28"/>
  <c r="U223" i="28" s="1"/>
  <c r="V223" i="28"/>
  <c r="R279" i="28"/>
  <c r="Q279" i="28"/>
  <c r="T68" i="3" l="1"/>
  <c r="R68" i="3"/>
  <c r="Q68" i="3"/>
  <c r="S279" i="28"/>
  <c r="U279" i="28" s="1"/>
  <c r="V279" i="28"/>
  <c r="W223" i="28"/>
  <c r="S68" i="3" l="1"/>
  <c r="U68" i="3" s="1"/>
  <c r="V68" i="3"/>
  <c r="W279" i="28"/>
  <c r="X279" i="28" s="1"/>
  <c r="X223" i="28"/>
  <c r="W68" i="3" l="1"/>
  <c r="Z223" i="28"/>
  <c r="Y223" i="28"/>
  <c r="AB223" i="28"/>
  <c r="Z279" i="28"/>
  <c r="Y279" i="28"/>
  <c r="X68" i="3" l="1"/>
  <c r="AA279" i="28"/>
  <c r="AC279" i="28" s="1"/>
  <c r="AD279" i="28"/>
  <c r="AA223" i="28"/>
  <c r="AC223" i="28" s="1"/>
  <c r="AD223" i="28"/>
  <c r="Y68" i="3" l="1"/>
  <c r="Z68" i="3"/>
  <c r="AB68" i="3"/>
  <c r="AE223" i="28"/>
  <c r="AF223" i="28" s="1"/>
  <c r="AE279" i="28"/>
  <c r="AA68" i="3" l="1"/>
  <c r="AC68" i="3" s="1"/>
  <c r="AD68" i="3"/>
  <c r="AF279" i="28"/>
  <c r="AH223" i="28"/>
  <c r="AJ223" i="28"/>
  <c r="AG223" i="28"/>
  <c r="AE68" i="3" l="1"/>
  <c r="AI223" i="28"/>
  <c r="AK223" i="28" s="1"/>
  <c r="AL223" i="28"/>
  <c r="AH279" i="28"/>
  <c r="AG279" i="28"/>
  <c r="AF68" i="3" l="1"/>
  <c r="AM223" i="28"/>
  <c r="AN223" i="28" s="1"/>
  <c r="H224" i="28" s="1"/>
  <c r="AI279" i="28"/>
  <c r="AK279" i="28" s="1"/>
  <c r="AL279" i="28"/>
  <c r="AJ68" i="3" l="1"/>
  <c r="AG68" i="3"/>
  <c r="AH68" i="3"/>
  <c r="AQ223" i="28"/>
  <c r="J224" i="28"/>
  <c r="I224" i="28"/>
  <c r="L224" i="28"/>
  <c r="AM279" i="28"/>
  <c r="AN279" i="28" s="1"/>
  <c r="AI68" i="3" l="1"/>
  <c r="AK68" i="3" s="1"/>
  <c r="AL68" i="3"/>
  <c r="K224" i="28"/>
  <c r="M224" i="28" s="1"/>
  <c r="N224" i="28"/>
  <c r="H280" i="28"/>
  <c r="AQ279" i="28"/>
  <c r="AM68" i="3" l="1"/>
  <c r="AN68" i="3" s="1"/>
  <c r="O224" i="28"/>
  <c r="P224" i="28" s="1"/>
  <c r="J280" i="28"/>
  <c r="L280" i="28"/>
  <c r="T280" i="28" s="1"/>
  <c r="AB280" i="28" s="1"/>
  <c r="AJ280" i="28" s="1"/>
  <c r="I280" i="28"/>
  <c r="H69" i="3" l="1"/>
  <c r="AQ68" i="3"/>
  <c r="E44" i="27" s="1"/>
  <c r="R224" i="28"/>
  <c r="Q224" i="28"/>
  <c r="T224" i="28"/>
  <c r="K280" i="28"/>
  <c r="M280" i="28" s="1"/>
  <c r="N280" i="28"/>
  <c r="J44" i="27" l="1"/>
  <c r="K44" i="27"/>
  <c r="H44" i="27"/>
  <c r="G44" i="27"/>
  <c r="L69" i="3"/>
  <c r="J69" i="3"/>
  <c r="I69" i="3"/>
  <c r="O280" i="28"/>
  <c r="P280" i="28" s="1"/>
  <c r="S224" i="28"/>
  <c r="U224" i="28" s="1"/>
  <c r="V224" i="28"/>
  <c r="K69" i="3" l="1"/>
  <c r="N69" i="3"/>
  <c r="M69" i="3"/>
  <c r="W224" i="28"/>
  <c r="X224" i="28" s="1"/>
  <c r="R280" i="28"/>
  <c r="Q280" i="28"/>
  <c r="O69" i="3" l="1"/>
  <c r="S280" i="28"/>
  <c r="U280" i="28" s="1"/>
  <c r="V280" i="28"/>
  <c r="Z224" i="28"/>
  <c r="AB224" i="28"/>
  <c r="Y224" i="28"/>
  <c r="P69" i="3" l="1"/>
  <c r="W280" i="28"/>
  <c r="X280" i="28" s="1"/>
  <c r="AA224" i="28"/>
  <c r="AC224" i="28" s="1"/>
  <c r="AD224" i="28"/>
  <c r="T69" i="3" l="1"/>
  <c r="Q69" i="3"/>
  <c r="R69" i="3"/>
  <c r="AE224" i="28"/>
  <c r="Z280" i="28"/>
  <c r="Y280" i="28"/>
  <c r="S69" i="3" l="1"/>
  <c r="U69" i="3" s="1"/>
  <c r="V69" i="3"/>
  <c r="AF224" i="28"/>
  <c r="AA280" i="28"/>
  <c r="AC280" i="28" s="1"/>
  <c r="AD280" i="28"/>
  <c r="W69" i="3" l="1"/>
  <c r="AE280" i="28"/>
  <c r="AF280" i="28" s="1"/>
  <c r="AH224" i="28"/>
  <c r="AG224" i="28"/>
  <c r="AJ224" i="28"/>
  <c r="X69" i="3" l="1"/>
  <c r="AI224" i="28"/>
  <c r="AK224" i="28" s="1"/>
  <c r="AL224" i="28"/>
  <c r="AH280" i="28"/>
  <c r="AG280" i="28"/>
  <c r="Y69" i="3" l="1"/>
  <c r="AB69" i="3"/>
  <c r="Z69" i="3"/>
  <c r="AM224" i="28"/>
  <c r="AN224" i="28" s="1"/>
  <c r="H225" i="28" s="1"/>
  <c r="AI280" i="28"/>
  <c r="AK280" i="28" s="1"/>
  <c r="AL280" i="28"/>
  <c r="AA69" i="3" l="1"/>
  <c r="AC69" i="3" s="1"/>
  <c r="AD69" i="3"/>
  <c r="AQ224" i="28"/>
  <c r="AM280" i="28"/>
  <c r="AN280" i="28" s="1"/>
  <c r="H281" i="28" s="1"/>
  <c r="J225" i="28"/>
  <c r="I225" i="28"/>
  <c r="L225" i="28"/>
  <c r="AE69" i="3" l="1"/>
  <c r="AF69" i="3" s="1"/>
  <c r="AQ280" i="28"/>
  <c r="J281" i="28"/>
  <c r="L281" i="28"/>
  <c r="T281" i="28" s="1"/>
  <c r="AB281" i="28" s="1"/>
  <c r="AJ281" i="28" s="1"/>
  <c r="I281" i="28"/>
  <c r="K225" i="28"/>
  <c r="M225" i="28" s="1"/>
  <c r="N225" i="28"/>
  <c r="AJ69" i="3" l="1"/>
  <c r="AH69" i="3"/>
  <c r="AG69" i="3"/>
  <c r="O225" i="28"/>
  <c r="P225" i="28" s="1"/>
  <c r="K281" i="28"/>
  <c r="M281" i="28" s="1"/>
  <c r="N281" i="28"/>
  <c r="AI69" i="3" l="1"/>
  <c r="AK69" i="3" s="1"/>
  <c r="AL69" i="3"/>
  <c r="O281" i="28"/>
  <c r="P281" i="28" s="1"/>
  <c r="R225" i="28"/>
  <c r="Q225" i="28"/>
  <c r="T225" i="28"/>
  <c r="AM69" i="3" l="1"/>
  <c r="AN69" i="3" s="1"/>
  <c r="AQ69" i="3" s="1"/>
  <c r="E45" i="27" s="1"/>
  <c r="S225" i="28"/>
  <c r="U225" i="28" s="1"/>
  <c r="V225" i="28"/>
  <c r="R281" i="28"/>
  <c r="Q281" i="28"/>
  <c r="H70" i="3" l="1"/>
  <c r="J45" i="27"/>
  <c r="K45" i="27"/>
  <c r="H45" i="27"/>
  <c r="G45" i="27"/>
  <c r="I70" i="3"/>
  <c r="L70" i="3"/>
  <c r="J70" i="3"/>
  <c r="W225" i="28"/>
  <c r="X225" i="28" s="1"/>
  <c r="S281" i="28"/>
  <c r="U281" i="28" s="1"/>
  <c r="V281" i="28"/>
  <c r="K70" i="3" l="1"/>
  <c r="M70" i="3" s="1"/>
  <c r="N70" i="3"/>
  <c r="W281" i="28"/>
  <c r="Z225" i="28"/>
  <c r="Y225" i="28"/>
  <c r="AB225" i="28"/>
  <c r="O70" i="3" l="1"/>
  <c r="AA225" i="28"/>
  <c r="AC225" i="28" s="1"/>
  <c r="AD225" i="28"/>
  <c r="X281" i="28"/>
  <c r="P70" i="3" l="1"/>
  <c r="AE225" i="28"/>
  <c r="AF225" i="28" s="1"/>
  <c r="Z281" i="28"/>
  <c r="Y281" i="28"/>
  <c r="Q70" i="3" l="1"/>
  <c r="T70" i="3"/>
  <c r="R70" i="3"/>
  <c r="AA281" i="28"/>
  <c r="AC281" i="28" s="1"/>
  <c r="AD281" i="28"/>
  <c r="AH225" i="28"/>
  <c r="AJ225" i="28"/>
  <c r="AG225" i="28"/>
  <c r="S70" i="3" l="1"/>
  <c r="U70" i="3" s="1"/>
  <c r="V70" i="3"/>
  <c r="AE281" i="28"/>
  <c r="AF281" i="28" s="1"/>
  <c r="AI225" i="28"/>
  <c r="AK225" i="28" s="1"/>
  <c r="AL225" i="28"/>
  <c r="W70" i="3" l="1"/>
  <c r="X70" i="3" s="1"/>
  <c r="AM225" i="28"/>
  <c r="AN225" i="28" s="1"/>
  <c r="H226" i="28" s="1"/>
  <c r="AH281" i="28"/>
  <c r="AG281" i="28"/>
  <c r="Z70" i="3" l="1"/>
  <c r="Y70" i="3"/>
  <c r="AB70" i="3"/>
  <c r="AQ225" i="28"/>
  <c r="J226" i="28"/>
  <c r="I226" i="28"/>
  <c r="L226" i="28"/>
  <c r="AI281" i="28"/>
  <c r="AK281" i="28" s="1"/>
  <c r="AL281" i="28"/>
  <c r="AA70" i="3" l="1"/>
  <c r="AC70" i="3" s="1"/>
  <c r="AD70" i="3"/>
  <c r="AM281" i="28"/>
  <c r="AN281" i="28" s="1"/>
  <c r="H282" i="28" s="1"/>
  <c r="K226" i="28"/>
  <c r="M226" i="28" s="1"/>
  <c r="N226" i="28"/>
  <c r="AE70" i="3" l="1"/>
  <c r="AF70" i="3" s="1"/>
  <c r="AQ281" i="28"/>
  <c r="O226" i="28"/>
  <c r="P226" i="28" s="1"/>
  <c r="J282" i="28"/>
  <c r="L282" i="28"/>
  <c r="T282" i="28" s="1"/>
  <c r="AB282" i="28" s="1"/>
  <c r="AJ282" i="28" s="1"/>
  <c r="I282" i="28"/>
  <c r="AH70" i="3" l="1"/>
  <c r="AG70" i="3"/>
  <c r="AJ70" i="3"/>
  <c r="R226" i="28"/>
  <c r="T226" i="28"/>
  <c r="Q226" i="28"/>
  <c r="K282" i="28"/>
  <c r="M282" i="28" s="1"/>
  <c r="N282" i="28"/>
  <c r="AI70" i="3" l="1"/>
  <c r="AK70" i="3"/>
  <c r="AL70" i="3"/>
  <c r="S226" i="28"/>
  <c r="U226" i="28" s="1"/>
  <c r="V226" i="28"/>
  <c r="O282" i="28"/>
  <c r="AM70" i="3" l="1"/>
  <c r="AN70" i="3" s="1"/>
  <c r="W226" i="28"/>
  <c r="X226" i="28" s="1"/>
  <c r="P282" i="28"/>
  <c r="H71" i="3" l="1"/>
  <c r="AQ70" i="3"/>
  <c r="E46" i="27" s="1"/>
  <c r="Z226" i="28"/>
  <c r="AB226" i="28"/>
  <c r="Y226" i="28"/>
  <c r="R282" i="28"/>
  <c r="Q282" i="28"/>
  <c r="H46" i="27" l="1"/>
  <c r="K46" i="27"/>
  <c r="G46" i="27"/>
  <c r="J46" i="27"/>
  <c r="J71" i="3"/>
  <c r="L71" i="3"/>
  <c r="I71" i="3"/>
  <c r="AA226" i="28"/>
  <c r="AC226" i="28" s="1"/>
  <c r="AD226" i="28"/>
  <c r="S282" i="28"/>
  <c r="U282" i="28" s="1"/>
  <c r="V282" i="28"/>
  <c r="K71" i="3" l="1"/>
  <c r="M71" i="3" s="1"/>
  <c r="N71" i="3"/>
  <c r="W282" i="28"/>
  <c r="X282" i="28" s="1"/>
  <c r="AE226" i="28"/>
  <c r="AF226" i="28" s="1"/>
  <c r="O71" i="3" l="1"/>
  <c r="P71" i="3" s="1"/>
  <c r="Z282" i="28"/>
  <c r="Y282" i="28"/>
  <c r="AH226" i="28"/>
  <c r="AJ226" i="28"/>
  <c r="AG226" i="28"/>
  <c r="Q71" i="3" l="1"/>
  <c r="T71" i="3"/>
  <c r="R71" i="3"/>
  <c r="AI226" i="28"/>
  <c r="AK226" i="28" s="1"/>
  <c r="AL226" i="28"/>
  <c r="AA282" i="28"/>
  <c r="AC282" i="28" s="1"/>
  <c r="AD282" i="28"/>
  <c r="S71" i="3" l="1"/>
  <c r="U71" i="3" s="1"/>
  <c r="V71" i="3"/>
  <c r="AM226" i="28"/>
  <c r="AN226" i="28" s="1"/>
  <c r="H227" i="28" s="1"/>
  <c r="AE282" i="28"/>
  <c r="AQ226" i="28" l="1"/>
  <c r="W71" i="3"/>
  <c r="X71" i="3" s="1"/>
  <c r="AF282" i="28"/>
  <c r="J227" i="28"/>
  <c r="L227" i="28"/>
  <c r="I227" i="28"/>
  <c r="AB71" i="3" l="1"/>
  <c r="Z71" i="3"/>
  <c r="Y71" i="3"/>
  <c r="K227" i="28"/>
  <c r="M227" i="28" s="1"/>
  <c r="N227" i="28"/>
  <c r="AH282" i="28"/>
  <c r="AG282" i="28"/>
  <c r="AA71" i="3" l="1"/>
  <c r="AC71" i="3" s="1"/>
  <c r="AD71" i="3"/>
  <c r="O227" i="28"/>
  <c r="P227" i="28" s="1"/>
  <c r="AI282" i="28"/>
  <c r="AK282" i="28" s="1"/>
  <c r="AL282" i="28"/>
  <c r="AE71" i="3" l="1"/>
  <c r="AF71" i="3" s="1"/>
  <c r="AM282" i="28"/>
  <c r="AN282" i="28" s="1"/>
  <c r="H283" i="28" s="1"/>
  <c r="R227" i="28"/>
  <c r="T227" i="28"/>
  <c r="Q227" i="28"/>
  <c r="AJ71" i="3" l="1"/>
  <c r="AH71" i="3"/>
  <c r="AG71" i="3"/>
  <c r="AQ282" i="28"/>
  <c r="J283" i="28"/>
  <c r="I283" i="28"/>
  <c r="L283" i="28"/>
  <c r="T283" i="28" s="1"/>
  <c r="AB283" i="28" s="1"/>
  <c r="AJ283" i="28" s="1"/>
  <c r="S227" i="28"/>
  <c r="U227" i="28" s="1"/>
  <c r="V227" i="28"/>
  <c r="AI71" i="3" l="1"/>
  <c r="AL71" i="3"/>
  <c r="AK71" i="3"/>
  <c r="W227" i="28"/>
  <c r="X227" i="28" s="1"/>
  <c r="K283" i="28"/>
  <c r="M283" i="28" s="1"/>
  <c r="N283" i="28"/>
  <c r="AM71" i="3" l="1"/>
  <c r="AN71" i="3" s="1"/>
  <c r="H72" i="3" s="1"/>
  <c r="O283" i="28"/>
  <c r="Z227" i="28"/>
  <c r="Y227" i="28"/>
  <c r="AB227" i="28"/>
  <c r="AQ71" i="3" l="1"/>
  <c r="E47" i="27" s="1"/>
  <c r="K47" i="27"/>
  <c r="G47" i="27"/>
  <c r="H47" i="27"/>
  <c r="J47" i="27"/>
  <c r="J72" i="3"/>
  <c r="L72" i="3"/>
  <c r="I72" i="3"/>
  <c r="AA227" i="28"/>
  <c r="AC227" i="28" s="1"/>
  <c r="AD227" i="28"/>
  <c r="P283" i="28"/>
  <c r="K72" i="3" l="1"/>
  <c r="M72" i="3" s="1"/>
  <c r="N72" i="3"/>
  <c r="AE227" i="28"/>
  <c r="AF227" i="28" s="1"/>
  <c r="R283" i="28"/>
  <c r="Q283" i="28"/>
  <c r="O72" i="3" l="1"/>
  <c r="P72" i="3" s="1"/>
  <c r="AH227" i="28"/>
  <c r="AG227" i="28"/>
  <c r="AJ227" i="28"/>
  <c r="S283" i="28"/>
  <c r="U283" i="28" s="1"/>
  <c r="V283" i="28"/>
  <c r="Q72" i="3" l="1"/>
  <c r="R72" i="3"/>
  <c r="T72" i="3"/>
  <c r="W283" i="28"/>
  <c r="X283" i="28" s="1"/>
  <c r="AI227" i="28"/>
  <c r="AK227" i="28" s="1"/>
  <c r="AL227" i="28"/>
  <c r="S72" i="3" l="1"/>
  <c r="U72" i="3" s="1"/>
  <c r="V72" i="3"/>
  <c r="AM227" i="28"/>
  <c r="AN227" i="28" s="1"/>
  <c r="Z283" i="28"/>
  <c r="Y283" i="28"/>
  <c r="W72" i="3" l="1"/>
  <c r="AA283" i="28"/>
  <c r="AC283" i="28" s="1"/>
  <c r="AD283" i="28"/>
  <c r="H228" i="28"/>
  <c r="AQ227" i="28"/>
  <c r="X72" i="3" l="1"/>
  <c r="AE283" i="28"/>
  <c r="AF283" i="28" s="1"/>
  <c r="J228" i="28"/>
  <c r="I228" i="28"/>
  <c r="L228" i="28"/>
  <c r="Y72" i="3" l="1"/>
  <c r="Z72" i="3"/>
  <c r="AB72" i="3"/>
  <c r="AH283" i="28"/>
  <c r="AG283" i="28"/>
  <c r="K228" i="28"/>
  <c r="M228" i="28" s="1"/>
  <c r="N228" i="28"/>
  <c r="AA72" i="3" l="1"/>
  <c r="AC72" i="3"/>
  <c r="AD72" i="3"/>
  <c r="O228" i="28"/>
  <c r="P228" i="28" s="1"/>
  <c r="AI283" i="28"/>
  <c r="AK283" i="28" s="1"/>
  <c r="AL283" i="28"/>
  <c r="AE72" i="3" l="1"/>
  <c r="R228" i="28"/>
  <c r="Q228" i="28"/>
  <c r="T228" i="28"/>
  <c r="AM283" i="28"/>
  <c r="AN283" i="28" s="1"/>
  <c r="AF72" i="3" l="1"/>
  <c r="H284" i="28"/>
  <c r="AQ283" i="28"/>
  <c r="S228" i="28"/>
  <c r="U228" i="28" s="1"/>
  <c r="V228" i="28"/>
  <c r="AJ72" i="3" l="1"/>
  <c r="AH72" i="3"/>
  <c r="AG72" i="3"/>
  <c r="W228" i="28"/>
  <c r="X228" i="28" s="1"/>
  <c r="J284" i="28"/>
  <c r="L284" i="28"/>
  <c r="T284" i="28" s="1"/>
  <c r="AB284" i="28" s="1"/>
  <c r="AJ284" i="28" s="1"/>
  <c r="I284" i="28"/>
  <c r="AI72" i="3" l="1"/>
  <c r="AL72" i="3"/>
  <c r="AK72" i="3"/>
  <c r="K284" i="28"/>
  <c r="M284" i="28" s="1"/>
  <c r="N284" i="28"/>
  <c r="Z228" i="28"/>
  <c r="Y228" i="28"/>
  <c r="AB228" i="28"/>
  <c r="AM72" i="3" l="1"/>
  <c r="AN72" i="3" s="1"/>
  <c r="H73" i="3" s="1"/>
  <c r="AA228" i="28"/>
  <c r="AC228" i="28" s="1"/>
  <c r="AD228" i="28"/>
  <c r="O284" i="28"/>
  <c r="AQ72" i="3" l="1"/>
  <c r="E48" i="27" s="1"/>
  <c r="G48" i="27" s="1"/>
  <c r="H48" i="27"/>
  <c r="J73" i="3"/>
  <c r="I73" i="3"/>
  <c r="L73" i="3"/>
  <c r="P284" i="28"/>
  <c r="AE228" i="28"/>
  <c r="J48" i="27" l="1"/>
  <c r="K48" i="27"/>
  <c r="K73" i="3"/>
  <c r="M73" i="3" s="1"/>
  <c r="N73" i="3"/>
  <c r="AF228" i="28"/>
  <c r="R284" i="28"/>
  <c r="Q284" i="28"/>
  <c r="O73" i="3" l="1"/>
  <c r="P73" i="3" s="1"/>
  <c r="S284" i="28"/>
  <c r="U284" i="28" s="1"/>
  <c r="V284" i="28"/>
  <c r="AH228" i="28"/>
  <c r="AJ228" i="28"/>
  <c r="AG228" i="28"/>
  <c r="R73" i="3" l="1"/>
  <c r="Q73" i="3"/>
  <c r="T73" i="3"/>
  <c r="W284" i="28"/>
  <c r="X284" i="28" s="1"/>
  <c r="AI228" i="28"/>
  <c r="AK228" i="28" s="1"/>
  <c r="AL228" i="28"/>
  <c r="S73" i="3" l="1"/>
  <c r="U73" i="3" s="1"/>
  <c r="V73" i="3"/>
  <c r="AM228" i="28"/>
  <c r="AN228" i="28" s="1"/>
  <c r="H41" i="28" s="1"/>
  <c r="Z284" i="28"/>
  <c r="Y284" i="28"/>
  <c r="W73" i="3" l="1"/>
  <c r="X73" i="3" s="1"/>
  <c r="AQ228" i="28"/>
  <c r="AA284" i="28"/>
  <c r="AC284" i="28" s="1"/>
  <c r="AD284" i="28"/>
  <c r="J41" i="28"/>
  <c r="I41" i="28"/>
  <c r="L41" i="28"/>
  <c r="AB73" i="3" l="1"/>
  <c r="Y73" i="3"/>
  <c r="Z73" i="3"/>
  <c r="AE284" i="28"/>
  <c r="AF284" i="28" s="1"/>
  <c r="K41" i="28"/>
  <c r="M41" i="28" s="1"/>
  <c r="N41" i="28"/>
  <c r="AA73" i="3" l="1"/>
  <c r="AD73" i="3"/>
  <c r="AC73" i="3"/>
  <c r="O41" i="28"/>
  <c r="P41" i="28" s="1"/>
  <c r="AH284" i="28"/>
  <c r="AG284" i="28"/>
  <c r="AE73" i="3" l="1"/>
  <c r="AI284" i="28"/>
  <c r="AK284" i="28" s="1"/>
  <c r="AL284" i="28"/>
  <c r="R41" i="28"/>
  <c r="T41" i="28"/>
  <c r="Q41" i="28"/>
  <c r="AF73" i="3" l="1"/>
  <c r="AM284" i="28"/>
  <c r="AN284" i="28" s="1"/>
  <c r="H285" i="28" s="1"/>
  <c r="S41" i="28"/>
  <c r="U41" i="28" s="1"/>
  <c r="V41" i="28"/>
  <c r="AG73" i="3" l="1"/>
  <c r="AJ73" i="3"/>
  <c r="AH73" i="3"/>
  <c r="AQ284" i="28"/>
  <c r="W41" i="28"/>
  <c r="J285" i="28"/>
  <c r="I285" i="28"/>
  <c r="L285" i="28"/>
  <c r="T285" i="28" s="1"/>
  <c r="AB285" i="28" s="1"/>
  <c r="AJ285" i="28" s="1"/>
  <c r="AI73" i="3" l="1"/>
  <c r="AK73" i="3" s="1"/>
  <c r="AL73" i="3"/>
  <c r="K285" i="28"/>
  <c r="M285" i="28" s="1"/>
  <c r="N285" i="28"/>
  <c r="X41" i="28"/>
  <c r="AM73" i="3" l="1"/>
  <c r="AN73" i="3" s="1"/>
  <c r="AQ73" i="3" s="1"/>
  <c r="E49" i="27" s="1"/>
  <c r="O285" i="28"/>
  <c r="P285" i="28" s="1"/>
  <c r="Z41" i="28"/>
  <c r="AB41" i="28"/>
  <c r="Y41" i="28"/>
  <c r="H74" i="3" l="1"/>
  <c r="J49" i="27"/>
  <c r="H49" i="27"/>
  <c r="G49" i="27"/>
  <c r="K49" i="27"/>
  <c r="J74" i="3"/>
  <c r="L74" i="3"/>
  <c r="I74" i="3"/>
  <c r="R285" i="28"/>
  <c r="Q285" i="28"/>
  <c r="AA41" i="28"/>
  <c r="AC41" i="28" s="1"/>
  <c r="AD41" i="28"/>
  <c r="K74" i="3" l="1"/>
  <c r="M74" i="3" s="1"/>
  <c r="N74" i="3"/>
  <c r="AE41" i="28"/>
  <c r="AF41" i="28" s="1"/>
  <c r="S285" i="28"/>
  <c r="U285" i="28" s="1"/>
  <c r="V285" i="28"/>
  <c r="O74" i="3" l="1"/>
  <c r="P74" i="3" s="1"/>
  <c r="W285" i="28"/>
  <c r="X285" i="28" s="1"/>
  <c r="AH41" i="28"/>
  <c r="AJ41" i="28"/>
  <c r="AG41" i="28"/>
  <c r="T74" i="3" l="1"/>
  <c r="R74" i="3"/>
  <c r="Q74" i="3"/>
  <c r="AI41" i="28"/>
  <c r="AK41" i="28" s="1"/>
  <c r="AL41" i="28"/>
  <c r="Z285" i="28"/>
  <c r="Y285" i="28"/>
  <c r="S74" i="3" l="1"/>
  <c r="U74" i="3" s="1"/>
  <c r="V74" i="3"/>
  <c r="AA285" i="28"/>
  <c r="AC285" i="28" s="1"/>
  <c r="AD285" i="28"/>
  <c r="AM41" i="28"/>
  <c r="AN41" i="28" s="1"/>
  <c r="W74" i="3" l="1"/>
  <c r="X74" i="3" s="1"/>
  <c r="H42" i="28"/>
  <c r="AQ41" i="28"/>
  <c r="AE285" i="28"/>
  <c r="Z74" i="3" l="1"/>
  <c r="AB74" i="3"/>
  <c r="Y74" i="3"/>
  <c r="AF285" i="28"/>
  <c r="J42" i="28"/>
  <c r="I42" i="28"/>
  <c r="L42" i="28"/>
  <c r="AA74" i="3" l="1"/>
  <c r="AC74" i="3" s="1"/>
  <c r="AD74" i="3"/>
  <c r="K42" i="28"/>
  <c r="M42" i="28" s="1"/>
  <c r="N42" i="28"/>
  <c r="AH285" i="28"/>
  <c r="AG285" i="28"/>
  <c r="AE74" i="3" l="1"/>
  <c r="AF74" i="3" s="1"/>
  <c r="AI285" i="28"/>
  <c r="AL285" i="28"/>
  <c r="AK285" i="28"/>
  <c r="O42" i="28"/>
  <c r="AJ74" i="3" l="1"/>
  <c r="AH74" i="3"/>
  <c r="AG74" i="3"/>
  <c r="AM285" i="28"/>
  <c r="AN285" i="28" s="1"/>
  <c r="H138" i="28" s="1"/>
  <c r="P42" i="28"/>
  <c r="AI74" i="3" l="1"/>
  <c r="AK74" i="3" s="1"/>
  <c r="AL74" i="3"/>
  <c r="AQ285" i="28"/>
  <c r="J138" i="28"/>
  <c r="L138" i="28"/>
  <c r="T138" i="28" s="1"/>
  <c r="AB138" i="28" s="1"/>
  <c r="AJ138" i="28" s="1"/>
  <c r="I138" i="28"/>
  <c r="R42" i="28"/>
  <c r="Q42" i="28"/>
  <c r="T42" i="28"/>
  <c r="AM74" i="3" l="1"/>
  <c r="AN74" i="3" s="1"/>
  <c r="AQ74" i="3" s="1"/>
  <c r="E50" i="27" s="1"/>
  <c r="S42" i="28"/>
  <c r="U42" i="28" s="1"/>
  <c r="V42" i="28"/>
  <c r="K138" i="28"/>
  <c r="M138" i="28" s="1"/>
  <c r="N138" i="28"/>
  <c r="H75" i="3" l="1"/>
  <c r="I75" i="3" s="1"/>
  <c r="J50" i="27"/>
  <c r="G50" i="27"/>
  <c r="K50" i="27"/>
  <c r="H50" i="27"/>
  <c r="L75" i="3"/>
  <c r="J75" i="3"/>
  <c r="O138" i="28"/>
  <c r="P138" i="28" s="1"/>
  <c r="W42" i="28"/>
  <c r="K75" i="3" l="1"/>
  <c r="M75" i="3" s="1"/>
  <c r="N75" i="3"/>
  <c r="X42" i="28"/>
  <c r="R138" i="28"/>
  <c r="Q138" i="28"/>
  <c r="O75" i="3" l="1"/>
  <c r="S138" i="28"/>
  <c r="U138" i="28" s="1"/>
  <c r="V138" i="28"/>
  <c r="Z42" i="28"/>
  <c r="AB42" i="28"/>
  <c r="Y42" i="28"/>
  <c r="P75" i="3" l="1"/>
  <c r="AA42" i="28"/>
  <c r="AC42" i="28" s="1"/>
  <c r="AD42" i="28"/>
  <c r="W138" i="28"/>
  <c r="R75" i="3" l="1"/>
  <c r="T75" i="3"/>
  <c r="Q75" i="3"/>
  <c r="AE42" i="28"/>
  <c r="AF42" i="28" s="1"/>
  <c r="X138" i="28"/>
  <c r="S75" i="3" l="1"/>
  <c r="U75" i="3" s="1"/>
  <c r="V75" i="3"/>
  <c r="Z138" i="28"/>
  <c r="Y138" i="28"/>
  <c r="AH42" i="28"/>
  <c r="AJ42" i="28"/>
  <c r="AG42" i="28"/>
  <c r="W75" i="3" l="1"/>
  <c r="X75" i="3" s="1"/>
  <c r="AI42" i="28"/>
  <c r="AK42" i="28" s="1"/>
  <c r="AL42" i="28"/>
  <c r="AA138" i="28"/>
  <c r="AC138" i="28" s="1"/>
  <c r="AD138" i="28"/>
  <c r="AB75" i="3" l="1"/>
  <c r="Z75" i="3"/>
  <c r="Y75" i="3"/>
  <c r="AM42" i="28"/>
  <c r="AN42" i="28" s="1"/>
  <c r="H43" i="28" s="1"/>
  <c r="AE138" i="28"/>
  <c r="AA75" i="3" l="1"/>
  <c r="AC75" i="3" s="1"/>
  <c r="AD75" i="3"/>
  <c r="AQ42" i="28"/>
  <c r="AF138" i="28"/>
  <c r="J43" i="28"/>
  <c r="L43" i="28"/>
  <c r="I43" i="28"/>
  <c r="AE75" i="3" l="1"/>
  <c r="K43" i="28"/>
  <c r="M43" i="28" s="1"/>
  <c r="N43" i="28"/>
  <c r="AH138" i="28"/>
  <c r="AG138" i="28"/>
  <c r="AF75" i="3" l="1"/>
  <c r="O43" i="28"/>
  <c r="P43" i="28" s="1"/>
  <c r="AI138" i="28"/>
  <c r="AK138" i="28" s="1"/>
  <c r="AL138" i="28"/>
  <c r="AG75" i="3" l="1"/>
  <c r="AH75" i="3"/>
  <c r="AJ75" i="3"/>
  <c r="AM138" i="28"/>
  <c r="AN138" i="28" s="1"/>
  <c r="H139" i="28" s="1"/>
  <c r="R43" i="28"/>
  <c r="T43" i="28"/>
  <c r="Q43" i="28"/>
  <c r="AI75" i="3" l="1"/>
  <c r="AK75" i="3" s="1"/>
  <c r="AL75" i="3"/>
  <c r="AQ138" i="28"/>
  <c r="S43" i="28"/>
  <c r="U43" i="28" s="1"/>
  <c r="V43" i="28"/>
  <c r="J139" i="28"/>
  <c r="I139" i="28"/>
  <c r="L139" i="28"/>
  <c r="T139" i="28" s="1"/>
  <c r="AB139" i="28" s="1"/>
  <c r="AJ139" i="28" s="1"/>
  <c r="AM75" i="3" l="1"/>
  <c r="AN75" i="3" s="1"/>
  <c r="W43" i="28"/>
  <c r="X43" i="28" s="1"/>
  <c r="K139" i="28"/>
  <c r="N139" i="28"/>
  <c r="M139" i="28"/>
  <c r="H76" i="3" l="1"/>
  <c r="AQ75" i="3"/>
  <c r="E51" i="27" s="1"/>
  <c r="O139" i="28"/>
  <c r="P139" i="28" s="1"/>
  <c r="Z43" i="28"/>
  <c r="Y43" i="28"/>
  <c r="AB43" i="28"/>
  <c r="G51" i="27" l="1"/>
  <c r="H51" i="27"/>
  <c r="K51" i="27"/>
  <c r="J51" i="27"/>
  <c r="L76" i="3"/>
  <c r="J76" i="3"/>
  <c r="I76" i="3"/>
  <c r="R139" i="28"/>
  <c r="Q139" i="28"/>
  <c r="AA43" i="28"/>
  <c r="AC43" i="28" s="1"/>
  <c r="AD43" i="28"/>
  <c r="K76" i="3" l="1"/>
  <c r="M76" i="3" s="1"/>
  <c r="N76" i="3"/>
  <c r="AE43" i="28"/>
  <c r="AF43" i="28" s="1"/>
  <c r="S139" i="28"/>
  <c r="U139" i="28" s="1"/>
  <c r="V139" i="28"/>
  <c r="O76" i="3" l="1"/>
  <c r="P76" i="3" s="1"/>
  <c r="W139" i="28"/>
  <c r="X139" i="28" s="1"/>
  <c r="AH43" i="28"/>
  <c r="AG43" i="28"/>
  <c r="AJ43" i="28"/>
  <c r="R76" i="3" l="1"/>
  <c r="T76" i="3"/>
  <c r="Q76" i="3"/>
  <c r="AI43" i="28"/>
  <c r="AK43" i="28" s="1"/>
  <c r="AL43" i="28"/>
  <c r="Z139" i="28"/>
  <c r="Y139" i="28"/>
  <c r="S76" i="3" l="1"/>
  <c r="U76" i="3" s="1"/>
  <c r="V76" i="3"/>
  <c r="AA139" i="28"/>
  <c r="AC139" i="28" s="1"/>
  <c r="AD139" i="28"/>
  <c r="AM43" i="28"/>
  <c r="AN43" i="28" s="1"/>
  <c r="W76" i="3" l="1"/>
  <c r="H44" i="28"/>
  <c r="AQ43" i="28"/>
  <c r="AE139" i="28"/>
  <c r="X76" i="3" l="1"/>
  <c r="AF139" i="28"/>
  <c r="J44" i="28"/>
  <c r="I44" i="28"/>
  <c r="L44" i="28"/>
  <c r="Z76" i="3" l="1"/>
  <c r="AB76" i="3"/>
  <c r="Y76" i="3"/>
  <c r="K44" i="28"/>
  <c r="M44" i="28" s="1"/>
  <c r="N44" i="28"/>
  <c r="AH139" i="28"/>
  <c r="AG139" i="28"/>
  <c r="AA76" i="3" l="1"/>
  <c r="AC76" i="3" s="1"/>
  <c r="AD76" i="3"/>
  <c r="O44" i="28"/>
  <c r="P44" i="28" s="1"/>
  <c r="AI139" i="28"/>
  <c r="AK139" i="28" s="1"/>
  <c r="AL139" i="28"/>
  <c r="AE76" i="3" l="1"/>
  <c r="AF76" i="3" s="1"/>
  <c r="AM139" i="28"/>
  <c r="AN139" i="28" s="1"/>
  <c r="R44" i="28"/>
  <c r="Q44" i="28"/>
  <c r="T44" i="28"/>
  <c r="AJ76" i="3" l="1"/>
  <c r="AG76" i="3"/>
  <c r="AH76" i="3"/>
  <c r="S44" i="28"/>
  <c r="U44" i="28" s="1"/>
  <c r="V44" i="28"/>
  <c r="H140" i="28"/>
  <c r="AQ139" i="28"/>
  <c r="AI76" i="3" l="1"/>
  <c r="AK76" i="3" s="1"/>
  <c r="AL76" i="3"/>
  <c r="W44" i="28"/>
  <c r="X44" i="28" s="1"/>
  <c r="J140" i="28"/>
  <c r="I140" i="28"/>
  <c r="L140" i="28"/>
  <c r="T140" i="28" s="1"/>
  <c r="AB140" i="28" s="1"/>
  <c r="AJ140" i="28" s="1"/>
  <c r="AM76" i="3" l="1"/>
  <c r="AN76" i="3" s="1"/>
  <c r="AQ76" i="3" s="1"/>
  <c r="E52" i="27" s="1"/>
  <c r="K140" i="28"/>
  <c r="M140" i="28" s="1"/>
  <c r="N140" i="28"/>
  <c r="Z44" i="28"/>
  <c r="Y44" i="28"/>
  <c r="AB44" i="28"/>
  <c r="H77" i="3" l="1"/>
  <c r="G52" i="27"/>
  <c r="H52" i="27"/>
  <c r="K52" i="27"/>
  <c r="J52" i="27"/>
  <c r="I77" i="3"/>
  <c r="L77" i="3"/>
  <c r="J77" i="3"/>
  <c r="O140" i="28"/>
  <c r="P140" i="28" s="1"/>
  <c r="AA44" i="28"/>
  <c r="AC44" i="28" s="1"/>
  <c r="AD44" i="28"/>
  <c r="K77" i="3" l="1"/>
  <c r="N77" i="3"/>
  <c r="M77" i="3"/>
  <c r="AE44" i="28"/>
  <c r="R140" i="28"/>
  <c r="Q140" i="28"/>
  <c r="O77" i="3" l="1"/>
  <c r="P77" i="3" s="1"/>
  <c r="S140" i="28"/>
  <c r="U140" i="28" s="1"/>
  <c r="V140" i="28"/>
  <c r="AF44" i="28"/>
  <c r="R77" i="3" l="1"/>
  <c r="T77" i="3"/>
  <c r="Q77" i="3"/>
  <c r="W140" i="28"/>
  <c r="X140" i="28" s="1"/>
  <c r="AH44" i="28"/>
  <c r="AG44" i="28"/>
  <c r="AJ44" i="28"/>
  <c r="S77" i="3" l="1"/>
  <c r="U77" i="3"/>
  <c r="V77" i="3"/>
  <c r="Z140" i="28"/>
  <c r="Y140" i="28"/>
  <c r="AI44" i="28"/>
  <c r="AK44" i="28" s="1"/>
  <c r="AL44" i="28"/>
  <c r="W77" i="3" l="1"/>
  <c r="X77" i="3" s="1"/>
  <c r="AM44" i="28"/>
  <c r="AN44" i="28" s="1"/>
  <c r="H45" i="28" s="1"/>
  <c r="AA140" i="28"/>
  <c r="AC140" i="28" s="1"/>
  <c r="AD140" i="28"/>
  <c r="Y77" i="3" l="1"/>
  <c r="Z77" i="3"/>
  <c r="AB77" i="3"/>
  <c r="AQ44" i="28"/>
  <c r="AE140" i="28"/>
  <c r="J45" i="28"/>
  <c r="L45" i="28"/>
  <c r="I45" i="28"/>
  <c r="AA77" i="3" l="1"/>
  <c r="AC77" i="3" s="1"/>
  <c r="AD77" i="3"/>
  <c r="K45" i="28"/>
  <c r="M45" i="28" s="1"/>
  <c r="N45" i="28"/>
  <c r="AF140" i="28"/>
  <c r="AE77" i="3" l="1"/>
  <c r="AF77" i="3" s="1"/>
  <c r="O45" i="28"/>
  <c r="P45" i="28" s="1"/>
  <c r="AH140" i="28"/>
  <c r="AG140" i="28"/>
  <c r="AG77" i="3" l="1"/>
  <c r="AJ77" i="3"/>
  <c r="AH77" i="3"/>
  <c r="R45" i="28"/>
  <c r="T45" i="28"/>
  <c r="Q45" i="28"/>
  <c r="AI140" i="28"/>
  <c r="AK140" i="28" s="1"/>
  <c r="AL140" i="28"/>
  <c r="AI77" i="3" l="1"/>
  <c r="AK77" i="3" s="1"/>
  <c r="AL77" i="3"/>
  <c r="AM140" i="28"/>
  <c r="AN140" i="28" s="1"/>
  <c r="H141" i="28" s="1"/>
  <c r="S45" i="28"/>
  <c r="U45" i="28" s="1"/>
  <c r="V45" i="28"/>
  <c r="AM77" i="3" l="1"/>
  <c r="AN77" i="3" s="1"/>
  <c r="H78" i="3" s="1"/>
  <c r="AQ140" i="28"/>
  <c r="J141" i="28"/>
  <c r="L141" i="28"/>
  <c r="T141" i="28" s="1"/>
  <c r="AB141" i="28" s="1"/>
  <c r="AJ141" i="28" s="1"/>
  <c r="I141" i="28"/>
  <c r="W45" i="28"/>
  <c r="AQ77" i="3" l="1"/>
  <c r="E53" i="27" s="1"/>
  <c r="H53" i="27" s="1"/>
  <c r="I78" i="3"/>
  <c r="L78" i="3"/>
  <c r="J78" i="3"/>
  <c r="X45" i="28"/>
  <c r="K141" i="28"/>
  <c r="M141" i="28" s="1"/>
  <c r="N141" i="28"/>
  <c r="J53" i="27" l="1"/>
  <c r="K53" i="27"/>
  <c r="G53" i="27"/>
  <c r="K78" i="3"/>
  <c r="M78" i="3" s="1"/>
  <c r="N78" i="3"/>
  <c r="O141" i="28"/>
  <c r="P141" i="28" s="1"/>
  <c r="Z45" i="28"/>
  <c r="AB45" i="28"/>
  <c r="Y45" i="28"/>
  <c r="O78" i="3" l="1"/>
  <c r="P78" i="3" s="1"/>
  <c r="R141" i="28"/>
  <c r="Q141" i="28"/>
  <c r="AA45" i="28"/>
  <c r="AC45" i="28" s="1"/>
  <c r="AD45" i="28"/>
  <c r="Q78" i="3" l="1"/>
  <c r="T78" i="3"/>
  <c r="R78" i="3"/>
  <c r="AE45" i="28"/>
  <c r="AF45" i="28" s="1"/>
  <c r="S141" i="28"/>
  <c r="U141" i="28" s="1"/>
  <c r="V141" i="28"/>
  <c r="S78" i="3" l="1"/>
  <c r="U78" i="3" s="1"/>
  <c r="V78" i="3"/>
  <c r="W141" i="28"/>
  <c r="X141" i="28" s="1"/>
  <c r="AH45" i="28"/>
  <c r="AJ45" i="28"/>
  <c r="AG45" i="28"/>
  <c r="W78" i="3" l="1"/>
  <c r="AI45" i="28"/>
  <c r="AK45" i="28" s="1"/>
  <c r="AL45" i="28"/>
  <c r="Z141" i="28"/>
  <c r="Y141" i="28"/>
  <c r="X78" i="3" l="1"/>
  <c r="AM45" i="28"/>
  <c r="AN45" i="28" s="1"/>
  <c r="H46" i="28" s="1"/>
  <c r="AA141" i="28"/>
  <c r="AC141" i="28" s="1"/>
  <c r="AD141" i="28"/>
  <c r="Y78" i="3" l="1"/>
  <c r="Z78" i="3"/>
  <c r="AB78" i="3"/>
  <c r="AQ45" i="28"/>
  <c r="AE141" i="28"/>
  <c r="AF141" i="28" s="1"/>
  <c r="J46" i="28"/>
  <c r="L46" i="28"/>
  <c r="I46" i="28"/>
  <c r="AA78" i="3" l="1"/>
  <c r="AC78" i="3"/>
  <c r="AD78" i="3"/>
  <c r="AH141" i="28"/>
  <c r="AG141" i="28"/>
  <c r="K46" i="28"/>
  <c r="M46" i="28" s="1"/>
  <c r="N46" i="28"/>
  <c r="AE78" i="3" l="1"/>
  <c r="AF78" i="3" s="1"/>
  <c r="O46" i="28"/>
  <c r="P46" i="28" s="1"/>
  <c r="AI141" i="28"/>
  <c r="AK141" i="28" s="1"/>
  <c r="AL141" i="28"/>
  <c r="AJ78" i="3" l="1"/>
  <c r="AH78" i="3"/>
  <c r="AG78" i="3"/>
  <c r="AM141" i="28"/>
  <c r="AN141" i="28" s="1"/>
  <c r="H142" i="28" s="1"/>
  <c r="R46" i="28"/>
  <c r="T46" i="28"/>
  <c r="Q46" i="28"/>
  <c r="AI78" i="3" l="1"/>
  <c r="AK78" i="3"/>
  <c r="AL78" i="3"/>
  <c r="AQ141" i="28"/>
  <c r="S46" i="28"/>
  <c r="U46" i="28" s="1"/>
  <c r="V46" i="28"/>
  <c r="J142" i="28"/>
  <c r="L142" i="28"/>
  <c r="T142" i="28" s="1"/>
  <c r="AB142" i="28" s="1"/>
  <c r="AJ142" i="28" s="1"/>
  <c r="I142" i="28"/>
  <c r="AM78" i="3" l="1"/>
  <c r="AN78" i="3" s="1"/>
  <c r="W46" i="28"/>
  <c r="X46" i="28" s="1"/>
  <c r="K142" i="28"/>
  <c r="M142" i="28" s="1"/>
  <c r="N142" i="28"/>
  <c r="H79" i="3" l="1"/>
  <c r="AQ78" i="3"/>
  <c r="E54" i="27" s="1"/>
  <c r="Z46" i="28"/>
  <c r="AB46" i="28"/>
  <c r="Y46" i="28"/>
  <c r="O142" i="28"/>
  <c r="G54" i="27" l="1"/>
  <c r="K54" i="27"/>
  <c r="J54" i="27"/>
  <c r="H54" i="27"/>
  <c r="J79" i="3"/>
  <c r="I79" i="3"/>
  <c r="L79" i="3"/>
  <c r="P142" i="28"/>
  <c r="AA46" i="28"/>
  <c r="AC46" i="28" s="1"/>
  <c r="AD46" i="28"/>
  <c r="K79" i="3" l="1"/>
  <c r="M79" i="3" s="1"/>
  <c r="N79" i="3"/>
  <c r="AE46" i="28"/>
  <c r="R142" i="28"/>
  <c r="Q142" i="28"/>
  <c r="O79" i="3" l="1"/>
  <c r="S142" i="28"/>
  <c r="U142" i="28" s="1"/>
  <c r="V142" i="28"/>
  <c r="AF46" i="28"/>
  <c r="P79" i="3" l="1"/>
  <c r="AH46" i="28"/>
  <c r="AG46" i="28"/>
  <c r="AJ46" i="28"/>
  <c r="W142" i="28"/>
  <c r="T79" i="3" l="1"/>
  <c r="R79" i="3"/>
  <c r="Q79" i="3"/>
  <c r="X142" i="28"/>
  <c r="AI46" i="28"/>
  <c r="AK46" i="28" s="1"/>
  <c r="AL46" i="28"/>
  <c r="S79" i="3" l="1"/>
  <c r="V79" i="3"/>
  <c r="U79" i="3"/>
  <c r="AM46" i="28"/>
  <c r="AN46" i="28" s="1"/>
  <c r="Z142" i="28"/>
  <c r="Y142" i="28"/>
  <c r="W79" i="3" l="1"/>
  <c r="X79" i="3" s="1"/>
  <c r="AA142" i="28"/>
  <c r="AC142" i="28" s="1"/>
  <c r="AD142" i="28"/>
  <c r="H47" i="28"/>
  <c r="AQ46" i="28"/>
  <c r="Y79" i="3" l="1"/>
  <c r="Z79" i="3"/>
  <c r="AB79" i="3"/>
  <c r="AE142" i="28"/>
  <c r="AF142" i="28" s="1"/>
  <c r="J47" i="28"/>
  <c r="I47" i="28"/>
  <c r="L47" i="28"/>
  <c r="AA79" i="3" l="1"/>
  <c r="AD79" i="3"/>
  <c r="AC79" i="3"/>
  <c r="AH142" i="28"/>
  <c r="AG142" i="28"/>
  <c r="K47" i="28"/>
  <c r="M47" i="28" s="1"/>
  <c r="N47" i="28"/>
  <c r="AE79" i="3" l="1"/>
  <c r="AF79" i="3" s="1"/>
  <c r="O47" i="28"/>
  <c r="AI142" i="28"/>
  <c r="AK142" i="28" s="1"/>
  <c r="AL142" i="28"/>
  <c r="AJ79" i="3" l="1"/>
  <c r="AH79" i="3"/>
  <c r="AG79" i="3"/>
  <c r="AM142" i="28"/>
  <c r="AN142" i="28" s="1"/>
  <c r="H143" i="28" s="1"/>
  <c r="P47" i="28"/>
  <c r="AI79" i="3" l="1"/>
  <c r="AK79" i="3" s="1"/>
  <c r="AL79" i="3"/>
  <c r="AQ142" i="28"/>
  <c r="R47" i="28"/>
  <c r="T47" i="28"/>
  <c r="Q47" i="28"/>
  <c r="J143" i="28"/>
  <c r="I143" i="28"/>
  <c r="L143" i="28"/>
  <c r="T143" i="28" s="1"/>
  <c r="AB143" i="28" s="1"/>
  <c r="AJ143" i="28" s="1"/>
  <c r="AM79" i="3" l="1"/>
  <c r="AN79" i="3" s="1"/>
  <c r="K143" i="28"/>
  <c r="M143" i="28" s="1"/>
  <c r="N143" i="28"/>
  <c r="S47" i="28"/>
  <c r="U47" i="28" s="1"/>
  <c r="V47" i="28"/>
  <c r="H80" i="3" l="1"/>
  <c r="AQ79" i="3"/>
  <c r="E55" i="27" s="1"/>
  <c r="W47" i="28"/>
  <c r="X47" i="28" s="1"/>
  <c r="O143" i="28"/>
  <c r="H55" i="27" l="1"/>
  <c r="G55" i="27"/>
  <c r="K55" i="27"/>
  <c r="J55" i="27"/>
  <c r="J80" i="3"/>
  <c r="I80" i="3"/>
  <c r="L80" i="3"/>
  <c r="P143" i="28"/>
  <c r="Z47" i="28"/>
  <c r="AB47" i="28"/>
  <c r="Y47" i="28"/>
  <c r="K80" i="3" l="1"/>
  <c r="M80" i="3" s="1"/>
  <c r="N80" i="3"/>
  <c r="AA47" i="28"/>
  <c r="AC47" i="28" s="1"/>
  <c r="AD47" i="28"/>
  <c r="R143" i="28"/>
  <c r="Q143" i="28"/>
  <c r="O80" i="3" l="1"/>
  <c r="P80" i="3" s="1"/>
  <c r="AE47" i="28"/>
  <c r="AF47" i="28" s="1"/>
  <c r="S143" i="28"/>
  <c r="U143" i="28" s="1"/>
  <c r="V143" i="28"/>
  <c r="T80" i="3" l="1"/>
  <c r="R80" i="3"/>
  <c r="Q80" i="3"/>
  <c r="AH47" i="28"/>
  <c r="AG47" i="28"/>
  <c r="AJ47" i="28"/>
  <c r="W143" i="28"/>
  <c r="S80" i="3" l="1"/>
  <c r="U80" i="3"/>
  <c r="V80" i="3"/>
  <c r="X143" i="28"/>
  <c r="AI47" i="28"/>
  <c r="AK47" i="28" s="1"/>
  <c r="AL47" i="28"/>
  <c r="W80" i="3" l="1"/>
  <c r="AM47" i="28"/>
  <c r="AN47" i="28" s="1"/>
  <c r="H48" i="28" s="1"/>
  <c r="Z143" i="28"/>
  <c r="Y143" i="28"/>
  <c r="X80" i="3" l="1"/>
  <c r="AQ47" i="28"/>
  <c r="AA143" i="28"/>
  <c r="AC143" i="28" s="1"/>
  <c r="AD143" i="28"/>
  <c r="J48" i="28"/>
  <c r="I48" i="28"/>
  <c r="L48" i="28"/>
  <c r="Y80" i="3" l="1"/>
  <c r="Z80" i="3"/>
  <c r="AB80" i="3"/>
  <c r="AE143" i="28"/>
  <c r="AF143" i="28" s="1"/>
  <c r="K48" i="28"/>
  <c r="M48" i="28" s="1"/>
  <c r="N48" i="28"/>
  <c r="AA80" i="3" l="1"/>
  <c r="AC80" i="3" s="1"/>
  <c r="AD80" i="3"/>
  <c r="O48" i="28"/>
  <c r="AH143" i="28"/>
  <c r="AG143" i="28"/>
  <c r="AE80" i="3" l="1"/>
  <c r="AF80" i="3" s="1"/>
  <c r="AI143" i="28"/>
  <c r="AK143" i="28" s="1"/>
  <c r="AL143" i="28"/>
  <c r="P48" i="28"/>
  <c r="AG80" i="3" l="1"/>
  <c r="AH80" i="3"/>
  <c r="AJ80" i="3"/>
  <c r="AM143" i="28"/>
  <c r="AN143" i="28" s="1"/>
  <c r="H144" i="28" s="1"/>
  <c r="R48" i="28"/>
  <c r="T48" i="28"/>
  <c r="Q48" i="28"/>
  <c r="AI80" i="3" l="1"/>
  <c r="AK80" i="3" s="1"/>
  <c r="AL80" i="3"/>
  <c r="AQ143" i="28"/>
  <c r="S48" i="28"/>
  <c r="U48" i="28" s="1"/>
  <c r="V48" i="28"/>
  <c r="J144" i="28"/>
  <c r="I144" i="28"/>
  <c r="L144" i="28"/>
  <c r="T144" i="28" s="1"/>
  <c r="AB144" i="28" s="1"/>
  <c r="AJ144" i="28" s="1"/>
  <c r="AM80" i="3" l="1"/>
  <c r="AN80" i="3" s="1"/>
  <c r="H81" i="3" s="1"/>
  <c r="K144" i="28"/>
  <c r="M144" i="28" s="1"/>
  <c r="N144" i="28"/>
  <c r="W48" i="28"/>
  <c r="AQ80" i="3" l="1"/>
  <c r="E56" i="27" s="1"/>
  <c r="G56" i="27" s="1"/>
  <c r="J81" i="3"/>
  <c r="L81" i="3"/>
  <c r="I81" i="3"/>
  <c r="O144" i="28"/>
  <c r="P144" i="28" s="1"/>
  <c r="X48" i="28"/>
  <c r="H56" i="27" l="1"/>
  <c r="J56" i="27"/>
  <c r="K56" i="27"/>
  <c r="K81" i="3"/>
  <c r="M81" i="3" s="1"/>
  <c r="N81" i="3"/>
  <c r="R144" i="28"/>
  <c r="Q144" i="28"/>
  <c r="Z48" i="28"/>
  <c r="AB48" i="28"/>
  <c r="Y48" i="28"/>
  <c r="O81" i="3" l="1"/>
  <c r="AA48" i="28"/>
  <c r="AC48" i="28" s="1"/>
  <c r="AD48" i="28"/>
  <c r="S144" i="28"/>
  <c r="U144" i="28" s="1"/>
  <c r="V144" i="28"/>
  <c r="P81" i="3" l="1"/>
  <c r="AE48" i="28"/>
  <c r="AF48" i="28" s="1"/>
  <c r="W144" i="28"/>
  <c r="X144" i="28" s="1"/>
  <c r="T81" i="3" l="1"/>
  <c r="R81" i="3"/>
  <c r="Q81" i="3"/>
  <c r="AH48" i="28"/>
  <c r="AJ48" i="28"/>
  <c r="AG48" i="28"/>
  <c r="Z144" i="28"/>
  <c r="Y144" i="28"/>
  <c r="S81" i="3" l="1"/>
  <c r="U81" i="3" s="1"/>
  <c r="V81" i="3"/>
  <c r="AA144" i="28"/>
  <c r="AC144" i="28" s="1"/>
  <c r="AD144" i="28"/>
  <c r="AI48" i="28"/>
  <c r="AK48" i="28" s="1"/>
  <c r="AL48" i="28"/>
  <c r="W81" i="3" l="1"/>
  <c r="X81" i="3" s="1"/>
  <c r="AE144" i="28"/>
  <c r="AF144" i="28" s="1"/>
  <c r="AM48" i="28"/>
  <c r="AN48" i="28" s="1"/>
  <c r="H49" i="28" s="1"/>
  <c r="Y81" i="3" l="1"/>
  <c r="Z81" i="3"/>
  <c r="AB81" i="3"/>
  <c r="AQ48" i="28"/>
  <c r="AH144" i="28"/>
  <c r="AG144" i="28"/>
  <c r="J49" i="28"/>
  <c r="I49" i="28"/>
  <c r="L49" i="28"/>
  <c r="AA81" i="3" l="1"/>
  <c r="AC81" i="3" s="1"/>
  <c r="AD81" i="3"/>
  <c r="K49" i="28"/>
  <c r="M49" i="28" s="1"/>
  <c r="N49" i="28"/>
  <c r="AI144" i="28"/>
  <c r="AK144" i="28" s="1"/>
  <c r="AL144" i="28"/>
  <c r="AE81" i="3" l="1"/>
  <c r="AF81" i="3" s="1"/>
  <c r="AM144" i="28"/>
  <c r="AN144" i="28" s="1"/>
  <c r="H145" i="28" s="1"/>
  <c r="O49" i="28"/>
  <c r="P49" i="28" s="1"/>
  <c r="AH81" i="3" l="1"/>
  <c r="AJ81" i="3"/>
  <c r="AG81" i="3"/>
  <c r="AQ144" i="28"/>
  <c r="J145" i="28"/>
  <c r="I145" i="28"/>
  <c r="L145" i="28"/>
  <c r="T145" i="28" s="1"/>
  <c r="AB145" i="28" s="1"/>
  <c r="AJ145" i="28" s="1"/>
  <c r="R49" i="28"/>
  <c r="T49" i="28"/>
  <c r="Q49" i="28"/>
  <c r="AI81" i="3" l="1"/>
  <c r="AL81" i="3"/>
  <c r="AK81" i="3"/>
  <c r="S49" i="28"/>
  <c r="U49" i="28" s="1"/>
  <c r="V49" i="28"/>
  <c r="K145" i="28"/>
  <c r="M145" i="28" s="1"/>
  <c r="N145" i="28"/>
  <c r="AM81" i="3" l="1"/>
  <c r="AN81" i="3" s="1"/>
  <c r="O145" i="28"/>
  <c r="P145" i="28" s="1"/>
  <c r="W49" i="28"/>
  <c r="H82" i="3" l="1"/>
  <c r="AQ81" i="3"/>
  <c r="E57" i="27" s="1"/>
  <c r="R145" i="28"/>
  <c r="Q145" i="28"/>
  <c r="X49" i="28"/>
  <c r="J57" i="27" l="1"/>
  <c r="H57" i="27"/>
  <c r="K57" i="27"/>
  <c r="G57" i="27"/>
  <c r="L82" i="3"/>
  <c r="J82" i="3"/>
  <c r="I82" i="3"/>
  <c r="Z49" i="28"/>
  <c r="AB49" i="28"/>
  <c r="Y49" i="28"/>
  <c r="S145" i="28"/>
  <c r="U145" i="28" s="1"/>
  <c r="V145" i="28"/>
  <c r="K82" i="3" l="1"/>
  <c r="M82" i="3" s="1"/>
  <c r="N82" i="3"/>
  <c r="W145" i="28"/>
  <c r="X145" i="28" s="1"/>
  <c r="AA49" i="28"/>
  <c r="AC49" i="28" s="1"/>
  <c r="AD49" i="28"/>
  <c r="O82" i="3" l="1"/>
  <c r="P82" i="3" s="1"/>
  <c r="AE49" i="28"/>
  <c r="AF49" i="28" s="1"/>
  <c r="Z145" i="28"/>
  <c r="Y145" i="28"/>
  <c r="Q82" i="3" l="1"/>
  <c r="R82" i="3"/>
  <c r="T82" i="3"/>
  <c r="AA145" i="28"/>
  <c r="AC145" i="28" s="1"/>
  <c r="AD145" i="28"/>
  <c r="AH49" i="28"/>
  <c r="AJ49" i="28"/>
  <c r="AG49" i="28"/>
  <c r="S82" i="3" l="1"/>
  <c r="U82" i="3" s="1"/>
  <c r="V82" i="3"/>
  <c r="AI49" i="28"/>
  <c r="AK49" i="28" s="1"/>
  <c r="AL49" i="28"/>
  <c r="AE145" i="28"/>
  <c r="W82" i="3" l="1"/>
  <c r="X82" i="3" s="1"/>
  <c r="AM49" i="28"/>
  <c r="AN49" i="28" s="1"/>
  <c r="H50" i="28" s="1"/>
  <c r="AF145" i="28"/>
  <c r="Y82" i="3" l="1"/>
  <c r="AB82" i="3"/>
  <c r="Z82" i="3"/>
  <c r="AQ49" i="28"/>
  <c r="J50" i="28"/>
  <c r="L50" i="28"/>
  <c r="I50" i="28"/>
  <c r="AH145" i="28"/>
  <c r="AG145" i="28"/>
  <c r="AA82" i="3" l="1"/>
  <c r="AC82" i="3" s="1"/>
  <c r="AD82" i="3"/>
  <c r="AI145" i="28"/>
  <c r="AK145" i="28" s="1"/>
  <c r="AL145" i="28"/>
  <c r="K50" i="28"/>
  <c r="M50" i="28" s="1"/>
  <c r="N50" i="28"/>
  <c r="AE82" i="3" l="1"/>
  <c r="O50" i="28"/>
  <c r="P50" i="28" s="1"/>
  <c r="AM145" i="28"/>
  <c r="AN145" i="28" s="1"/>
  <c r="AF82" i="3" l="1"/>
  <c r="H146" i="28"/>
  <c r="AQ145" i="28"/>
  <c r="R50" i="28"/>
  <c r="T50" i="28"/>
  <c r="Q50" i="28"/>
  <c r="AG82" i="3" l="1"/>
  <c r="AJ82" i="3"/>
  <c r="AH82" i="3"/>
  <c r="S50" i="28"/>
  <c r="U50" i="28" s="1"/>
  <c r="V50" i="28"/>
  <c r="J146" i="28"/>
  <c r="I146" i="28"/>
  <c r="L146" i="28"/>
  <c r="T146" i="28" s="1"/>
  <c r="AB146" i="28" s="1"/>
  <c r="AJ146" i="28" s="1"/>
  <c r="AI82" i="3" l="1"/>
  <c r="AK82" i="3" s="1"/>
  <c r="AL82" i="3"/>
  <c r="K146" i="28"/>
  <c r="N146" i="28"/>
  <c r="M146" i="28"/>
  <c r="W50" i="28"/>
  <c r="AM82" i="3" l="1"/>
  <c r="AN82" i="3" s="1"/>
  <c r="H83" i="3" s="1"/>
  <c r="O146" i="28"/>
  <c r="P146" i="28" s="1"/>
  <c r="X50" i="28"/>
  <c r="AQ82" i="3" l="1"/>
  <c r="E58" i="27" s="1"/>
  <c r="K58" i="27" s="1"/>
  <c r="L83" i="3"/>
  <c r="I83" i="3"/>
  <c r="J83" i="3"/>
  <c r="R146" i="28"/>
  <c r="Q146" i="28"/>
  <c r="Z50" i="28"/>
  <c r="AB50" i="28"/>
  <c r="Y50" i="28"/>
  <c r="G58" i="27" l="1"/>
  <c r="H58" i="27"/>
  <c r="J58" i="27"/>
  <c r="K83" i="3"/>
  <c r="M83" i="3" s="1"/>
  <c r="N83" i="3"/>
  <c r="AA50" i="28"/>
  <c r="AC50" i="28" s="1"/>
  <c r="AD50" i="28"/>
  <c r="S146" i="28"/>
  <c r="U146" i="28" s="1"/>
  <c r="V146" i="28"/>
  <c r="O83" i="3" l="1"/>
  <c r="P83" i="3"/>
  <c r="W146" i="28"/>
  <c r="AE50" i="28"/>
  <c r="T83" i="3" l="1"/>
  <c r="R83" i="3"/>
  <c r="Q83" i="3"/>
  <c r="AF50" i="28"/>
  <c r="X146" i="28"/>
  <c r="S83" i="3" l="1"/>
  <c r="U83" i="3" s="1"/>
  <c r="V83" i="3"/>
  <c r="Z146" i="28"/>
  <c r="Y146" i="28"/>
  <c r="AH50" i="28"/>
  <c r="AJ50" i="28"/>
  <c r="AG50" i="28"/>
  <c r="W83" i="3" l="1"/>
  <c r="AI50" i="28"/>
  <c r="AK50" i="28" s="1"/>
  <c r="AL50" i="28"/>
  <c r="AA146" i="28"/>
  <c r="AC146" i="28" s="1"/>
  <c r="AD146" i="28"/>
  <c r="X83" i="3" l="1"/>
  <c r="AE146" i="28"/>
  <c r="AM50" i="28"/>
  <c r="AN50" i="28" s="1"/>
  <c r="AB83" i="3" l="1"/>
  <c r="Y83" i="3"/>
  <c r="Z83" i="3"/>
  <c r="H51" i="28"/>
  <c r="AQ50" i="28"/>
  <c r="AF146" i="28"/>
  <c r="AA83" i="3" l="1"/>
  <c r="AC83" i="3" s="1"/>
  <c r="AD83" i="3"/>
  <c r="AH146" i="28"/>
  <c r="AG146" i="28"/>
  <c r="J51" i="28"/>
  <c r="L51" i="28"/>
  <c r="I51" i="28"/>
  <c r="AE83" i="3" l="1"/>
  <c r="K51" i="28"/>
  <c r="M51" i="28" s="1"/>
  <c r="N51" i="28"/>
  <c r="AI146" i="28"/>
  <c r="AK146" i="28" s="1"/>
  <c r="AL146" i="28"/>
  <c r="AF83" i="3" l="1"/>
  <c r="AM146" i="28"/>
  <c r="AN146" i="28" s="1"/>
  <c r="AQ146" i="28" s="1"/>
  <c r="O51" i="28"/>
  <c r="AJ83" i="3" l="1"/>
  <c r="AH83" i="3"/>
  <c r="AG83" i="3"/>
  <c r="P51" i="28"/>
  <c r="AI83" i="3" l="1"/>
  <c r="AK83" i="3" s="1"/>
  <c r="AL83" i="3"/>
  <c r="R51" i="28"/>
  <c r="Q51" i="28"/>
  <c r="T51" i="28"/>
  <c r="AM83" i="3" l="1"/>
  <c r="AN83" i="3" s="1"/>
  <c r="H84" i="3" s="1"/>
  <c r="S51" i="28"/>
  <c r="U51" i="28" s="1"/>
  <c r="V51" i="28"/>
  <c r="AQ83" i="3" l="1"/>
  <c r="E59" i="27" s="1"/>
  <c r="J59" i="27" s="1"/>
  <c r="L84" i="3"/>
  <c r="J84" i="3"/>
  <c r="I84" i="3"/>
  <c r="W51" i="28"/>
  <c r="X51" i="28" s="1"/>
  <c r="G59" i="27" l="1"/>
  <c r="H59" i="27"/>
  <c r="K59" i="27"/>
  <c r="K84" i="3"/>
  <c r="M84" i="3" s="1"/>
  <c r="N84" i="3"/>
  <c r="Z51" i="28"/>
  <c r="Y51" i="28"/>
  <c r="AB51" i="28"/>
  <c r="O84" i="3" l="1"/>
  <c r="AA51" i="28"/>
  <c r="AD51" i="28"/>
  <c r="AC51" i="28"/>
  <c r="P84" i="3" l="1"/>
  <c r="AE51" i="28"/>
  <c r="AF51" i="28" s="1"/>
  <c r="Q84" i="3" l="1"/>
  <c r="R84" i="3"/>
  <c r="T84" i="3"/>
  <c r="AH51" i="28"/>
  <c r="AG51" i="28"/>
  <c r="AJ51" i="28"/>
  <c r="S84" i="3" l="1"/>
  <c r="U84" i="3" s="1"/>
  <c r="V84" i="3"/>
  <c r="AI51" i="28"/>
  <c r="AK51" i="28" s="1"/>
  <c r="AL51" i="28"/>
  <c r="W84" i="3" l="1"/>
  <c r="X84" i="3" s="1"/>
  <c r="AM51" i="28"/>
  <c r="AN51" i="28" s="1"/>
  <c r="AQ51" i="28" s="1"/>
  <c r="AB84" i="3" l="1"/>
  <c r="Z84" i="3"/>
  <c r="Y84" i="3"/>
  <c r="AA84" i="3" l="1"/>
  <c r="AC84" i="3" s="1"/>
  <c r="AD84" i="3"/>
  <c r="AE84" i="3" l="1"/>
  <c r="AF84" i="3" l="1"/>
  <c r="AH84" i="3" l="1"/>
  <c r="AG84" i="3"/>
  <c r="AJ84" i="3"/>
  <c r="AI84" i="3" l="1"/>
  <c r="AK84" i="3" s="1"/>
  <c r="AL84" i="3"/>
  <c r="AM84" i="3" l="1"/>
  <c r="AN84" i="3" s="1"/>
  <c r="R10" i="5" l="1"/>
  <c r="H30" i="5" s="1"/>
  <c r="AN30" i="5" s="1"/>
  <c r="AQ84" i="3"/>
  <c r="E60" i="27" s="1"/>
  <c r="H60" i="27" l="1"/>
  <c r="G60" i="27"/>
  <c r="K60" i="27"/>
  <c r="J60" i="27"/>
  <c r="H31" i="5"/>
  <c r="AQ30" i="5"/>
  <c r="E61" i="27" s="1"/>
  <c r="J31" i="5" l="1"/>
  <c r="L31" i="5"/>
  <c r="I31" i="5"/>
  <c r="K31" i="5" l="1"/>
  <c r="N31" i="5"/>
  <c r="M31" i="5"/>
  <c r="O31" i="5" l="1"/>
  <c r="P31" i="5" l="1"/>
  <c r="Q31" i="5" l="1"/>
  <c r="T31" i="5"/>
  <c r="R31" i="5"/>
  <c r="S31" i="5" l="1"/>
  <c r="U31" i="5" s="1"/>
  <c r="V31" i="5"/>
  <c r="W31" i="5" l="1"/>
  <c r="X31" i="5" s="1"/>
  <c r="Z31" i="5" l="1"/>
  <c r="AB31" i="5"/>
  <c r="Y31" i="5"/>
  <c r="AA31" i="5" l="1"/>
  <c r="AC31" i="5" s="1"/>
  <c r="AE31" i="5" s="1"/>
  <c r="AD31" i="5"/>
  <c r="AF31" i="5" l="1"/>
  <c r="AG31" i="5" l="1"/>
  <c r="AH31" i="5"/>
  <c r="AJ31" i="5"/>
  <c r="AI31" i="5" l="1"/>
  <c r="AK31" i="5"/>
  <c r="AL31" i="5"/>
  <c r="AM31" i="5" l="1"/>
  <c r="AN31" i="5" s="1"/>
  <c r="H32" i="5" l="1"/>
  <c r="AQ31" i="5"/>
  <c r="E62" i="27" s="1"/>
  <c r="J62" i="27" l="1"/>
  <c r="K62" i="27"/>
  <c r="H62" i="27"/>
  <c r="G62" i="27"/>
  <c r="L32" i="5"/>
  <c r="J32" i="5"/>
  <c r="I32" i="5"/>
  <c r="K32" i="5" l="1"/>
  <c r="M32" i="5" s="1"/>
  <c r="N32" i="5"/>
  <c r="O32" i="5" l="1"/>
  <c r="P32" i="5" l="1"/>
  <c r="T32" i="5" l="1"/>
  <c r="Q32" i="5"/>
  <c r="R32" i="5"/>
  <c r="S32" i="5" l="1"/>
  <c r="V32" i="5"/>
  <c r="U32" i="5"/>
  <c r="W32" i="5" l="1"/>
  <c r="X32" i="5" s="1"/>
  <c r="Z32" i="5" l="1"/>
  <c r="AB32" i="5"/>
  <c r="Y32" i="5"/>
  <c r="AA32" i="5" l="1"/>
  <c r="AD32" i="5"/>
  <c r="AC32" i="5"/>
  <c r="AE32" i="5" l="1"/>
  <c r="AF32" i="5" s="1"/>
  <c r="AJ32" i="5" l="1"/>
  <c r="AH32" i="5"/>
  <c r="AG32" i="5"/>
  <c r="AI32" i="5" l="1"/>
  <c r="AK32" i="5" s="1"/>
  <c r="AL32" i="5"/>
  <c r="AM32" i="5" l="1"/>
  <c r="AN32" i="5" s="1"/>
  <c r="H33" i="5" s="1"/>
  <c r="AQ32" i="5" l="1"/>
  <c r="E63" i="27" s="1"/>
  <c r="H63" i="27" s="1"/>
  <c r="J63" i="27"/>
  <c r="K63" i="27"/>
  <c r="I33" i="5"/>
  <c r="J33" i="5"/>
  <c r="L33" i="5"/>
  <c r="G63" i="27" l="1"/>
  <c r="K33" i="5"/>
  <c r="M33" i="5" s="1"/>
  <c r="N33" i="5"/>
  <c r="O33" i="5" l="1"/>
  <c r="P33" i="5" s="1"/>
  <c r="Q33" i="5" l="1"/>
  <c r="R33" i="5"/>
  <c r="T33" i="5"/>
  <c r="S33" i="5" l="1"/>
  <c r="U33" i="5" s="1"/>
  <c r="V33" i="5"/>
  <c r="W33" i="5" l="1"/>
  <c r="X33" i="5"/>
  <c r="Y33" i="5" l="1"/>
  <c r="AB33" i="5"/>
  <c r="Z33" i="5"/>
  <c r="AA33" i="5" l="1"/>
  <c r="AC33" i="5" s="1"/>
  <c r="AD33" i="5"/>
  <c r="AE33" i="5" l="1"/>
  <c r="AF33" i="5" s="1"/>
  <c r="AH33" i="5" l="1"/>
  <c r="AJ33" i="5"/>
  <c r="AG33" i="5"/>
  <c r="AI33" i="5" l="1"/>
  <c r="AK33" i="5"/>
  <c r="AL33" i="5"/>
  <c r="AM33" i="5" l="1"/>
  <c r="AN33" i="5" s="1"/>
  <c r="H34" i="5" s="1"/>
  <c r="AQ33" i="5" l="1"/>
  <c r="E64" i="27" s="1"/>
  <c r="I34" i="5"/>
  <c r="J34" i="5"/>
  <c r="L34" i="5"/>
  <c r="G64" i="27"/>
  <c r="H64" i="27"/>
  <c r="J64" i="27"/>
  <c r="K64" i="27"/>
  <c r="K34" i="5" l="1"/>
  <c r="N34" i="5"/>
  <c r="M34" i="5"/>
  <c r="O34" i="5" l="1"/>
  <c r="P34" i="5"/>
  <c r="Q34" i="5" l="1"/>
  <c r="T34" i="5"/>
  <c r="R34" i="5"/>
  <c r="S34" i="5" l="1"/>
  <c r="U34" i="5" s="1"/>
  <c r="V34" i="5"/>
  <c r="W34" i="5" l="1"/>
  <c r="X34" i="5" s="1"/>
  <c r="AB34" i="5" l="1"/>
  <c r="Y34" i="5"/>
  <c r="Z34" i="5"/>
  <c r="AA34" i="5" l="1"/>
  <c r="AC34" i="5"/>
  <c r="AD34" i="5"/>
  <c r="AE34" i="5" l="1"/>
  <c r="AF34" i="5" s="1"/>
  <c r="AH34" i="5" l="1"/>
  <c r="AG34" i="5"/>
  <c r="AJ34" i="5"/>
  <c r="AI34" i="5" l="1"/>
  <c r="AK34" i="5" s="1"/>
  <c r="AL34" i="5"/>
  <c r="AM34" i="5" l="1"/>
  <c r="AN34" i="5" s="1"/>
  <c r="H35" i="5" s="1"/>
  <c r="AQ34" i="5" l="1"/>
  <c r="E65" i="27" s="1"/>
  <c r="J65" i="27" s="1"/>
  <c r="J35" i="5"/>
  <c r="I35" i="5"/>
  <c r="L35" i="5"/>
  <c r="H65" i="27" l="1"/>
  <c r="G65" i="27"/>
  <c r="K65" i="27"/>
  <c r="K35" i="5"/>
  <c r="M35" i="5" s="1"/>
  <c r="N35" i="5"/>
  <c r="O35" i="5" l="1"/>
  <c r="P35" i="5" s="1"/>
  <c r="R35" i="5" l="1"/>
  <c r="T35" i="5"/>
  <c r="Q35" i="5"/>
  <c r="S35" i="5" l="1"/>
  <c r="U35" i="5"/>
  <c r="V35" i="5"/>
  <c r="W35" i="5" l="1"/>
  <c r="X35" i="5" l="1"/>
  <c r="Y35" i="5" l="1"/>
  <c r="AB35" i="5"/>
  <c r="Z35" i="5"/>
  <c r="AA35" i="5" l="1"/>
  <c r="AC35" i="5" s="1"/>
  <c r="AD35" i="5"/>
  <c r="AE35" i="5" l="1"/>
  <c r="AF35" i="5" s="1"/>
  <c r="AH35" i="5" l="1"/>
  <c r="AJ35" i="5"/>
  <c r="AG35" i="5"/>
  <c r="AI35" i="5" l="1"/>
  <c r="AK35" i="5" s="1"/>
  <c r="AL35" i="5"/>
  <c r="AM35" i="5" l="1"/>
  <c r="AN35" i="5" s="1"/>
  <c r="H36" i="5" s="1"/>
  <c r="AQ35" i="5" l="1"/>
  <c r="E66" i="27" s="1"/>
  <c r="J66" i="27" s="1"/>
  <c r="L36" i="5"/>
  <c r="I36" i="5"/>
  <c r="J36" i="5"/>
  <c r="K66" i="27"/>
  <c r="G66" i="27"/>
  <c r="H66" i="27"/>
  <c r="K36" i="5" l="1"/>
  <c r="M36" i="5" s="1"/>
  <c r="N36" i="5"/>
  <c r="O36" i="5" l="1"/>
  <c r="P36" i="5" s="1"/>
  <c r="T36" i="5" l="1"/>
  <c r="R36" i="5"/>
  <c r="Q36" i="5"/>
  <c r="S36" i="5" l="1"/>
  <c r="U36" i="5" s="1"/>
  <c r="V36" i="5"/>
  <c r="W36" i="5" l="1"/>
  <c r="X36" i="5" l="1"/>
  <c r="Z36" i="5" l="1"/>
  <c r="AB36" i="5"/>
  <c r="Y36" i="5"/>
  <c r="AA36" i="5" l="1"/>
  <c r="AC36" i="5" s="1"/>
  <c r="AD36" i="5"/>
  <c r="AE36" i="5" l="1"/>
  <c r="AF36" i="5"/>
  <c r="AH36" i="5" l="1"/>
  <c r="AG36" i="5"/>
  <c r="AJ36" i="5"/>
  <c r="AI36" i="5" l="1"/>
  <c r="AK36" i="5" s="1"/>
  <c r="AL36" i="5"/>
  <c r="AM36" i="5" l="1"/>
  <c r="AN36" i="5" s="1"/>
  <c r="H37" i="5" s="1"/>
  <c r="AQ36" i="5" l="1"/>
  <c r="E67" i="27" s="1"/>
  <c r="K67" i="27" s="1"/>
  <c r="L37" i="5"/>
  <c r="I37" i="5"/>
  <c r="J37" i="5"/>
  <c r="G67" i="27" l="1"/>
  <c r="J67" i="27"/>
  <c r="H67" i="27"/>
  <c r="K37" i="5"/>
  <c r="M37" i="5" s="1"/>
  <c r="N37" i="5"/>
  <c r="O37" i="5" l="1"/>
  <c r="P37" i="5"/>
  <c r="Q37" i="5" l="1"/>
  <c r="T37" i="5"/>
  <c r="R37" i="5"/>
  <c r="S37" i="5" l="1"/>
  <c r="U37" i="5" s="1"/>
  <c r="V37" i="5"/>
  <c r="W37" i="5" l="1"/>
  <c r="X37" i="5" s="1"/>
  <c r="Y37" i="5" l="1"/>
  <c r="Z37" i="5"/>
  <c r="AB37" i="5"/>
  <c r="AA37" i="5" l="1"/>
  <c r="AC37" i="5" s="1"/>
  <c r="AD37" i="5"/>
  <c r="AE37" i="5" l="1"/>
  <c r="AF37" i="5"/>
  <c r="AH37" i="5" l="1"/>
  <c r="AG37" i="5"/>
  <c r="AJ37" i="5"/>
  <c r="AI37" i="5" l="1"/>
  <c r="AL37" i="5"/>
  <c r="AK37" i="5"/>
  <c r="AM37" i="5" l="1"/>
  <c r="AN37" i="5" s="1"/>
  <c r="H38" i="5" s="1"/>
  <c r="AQ37" i="5" l="1"/>
  <c r="E68" i="27" s="1"/>
  <c r="G68" i="27"/>
  <c r="H68" i="27"/>
  <c r="J68" i="27"/>
  <c r="K68" i="27"/>
  <c r="J38" i="5"/>
  <c r="I38" i="5"/>
  <c r="L38" i="5"/>
  <c r="K38" i="5" l="1"/>
  <c r="M38" i="5" s="1"/>
  <c r="N38" i="5"/>
  <c r="O38" i="5" l="1"/>
  <c r="P38" i="5"/>
  <c r="R38" i="5" l="1"/>
  <c r="Q38" i="5"/>
  <c r="T38" i="5"/>
  <c r="S38" i="5" l="1"/>
  <c r="U38" i="5" s="1"/>
  <c r="V38" i="5"/>
  <c r="W38" i="5" l="1"/>
  <c r="X38" i="5" s="1"/>
  <c r="Y38" i="5" l="1"/>
  <c r="Z38" i="5"/>
  <c r="AB38" i="5"/>
  <c r="AA38" i="5" l="1"/>
  <c r="AC38" i="5" s="1"/>
  <c r="AD38" i="5"/>
  <c r="AE38" i="5" l="1"/>
  <c r="AF38" i="5" s="1"/>
  <c r="AJ38" i="5" l="1"/>
  <c r="AH38" i="5"/>
  <c r="AG38" i="5"/>
  <c r="AI38" i="5" l="1"/>
  <c r="AK38" i="5" s="1"/>
  <c r="AL38" i="5"/>
  <c r="AM38" i="5" l="1"/>
  <c r="AN38" i="5" s="1"/>
  <c r="H39" i="5" l="1"/>
  <c r="AQ38" i="5"/>
  <c r="E69" i="27" s="1"/>
  <c r="H69" i="27" l="1"/>
  <c r="G69" i="27"/>
  <c r="J69" i="27"/>
  <c r="K69" i="27"/>
  <c r="J39" i="5"/>
  <c r="L39" i="5"/>
  <c r="I39" i="5"/>
  <c r="K39" i="5" l="1"/>
  <c r="M39" i="5" s="1"/>
  <c r="N39" i="5"/>
  <c r="O39" i="5" l="1"/>
  <c r="P39" i="5"/>
  <c r="Q39" i="5" l="1"/>
  <c r="R39" i="5"/>
  <c r="T39" i="5"/>
  <c r="S39" i="5" l="1"/>
  <c r="U39" i="5" s="1"/>
  <c r="V39" i="5"/>
  <c r="W39" i="5" l="1"/>
  <c r="X39" i="5" s="1"/>
  <c r="Z39" i="5" l="1"/>
  <c r="AB39" i="5"/>
  <c r="Y39" i="5"/>
  <c r="AA39" i="5" l="1"/>
  <c r="AD39" i="5"/>
  <c r="AC39" i="5"/>
  <c r="AE39" i="5" l="1"/>
  <c r="AF39" i="5"/>
  <c r="AH39" i="5" l="1"/>
  <c r="AG39" i="5"/>
  <c r="AJ39" i="5"/>
  <c r="AI39" i="5" l="1"/>
  <c r="AL39" i="5"/>
  <c r="AK39" i="5"/>
  <c r="AM39" i="5" l="1"/>
  <c r="AN39" i="5" s="1"/>
  <c r="H40" i="5" s="1"/>
  <c r="AQ39" i="5" l="1"/>
  <c r="E70" i="27" s="1"/>
  <c r="J70" i="27" s="1"/>
  <c r="H70" i="27"/>
  <c r="G70" i="27"/>
  <c r="J40" i="5"/>
  <c r="I40" i="5"/>
  <c r="L40" i="5"/>
  <c r="K70" i="27" l="1"/>
  <c r="K40" i="5"/>
  <c r="M40" i="5" s="1"/>
  <c r="N40" i="5"/>
  <c r="O40" i="5" l="1"/>
  <c r="P40" i="5" s="1"/>
  <c r="T40" i="5" l="1"/>
  <c r="R40" i="5"/>
  <c r="Q40" i="5"/>
  <c r="S40" i="5" l="1"/>
  <c r="U40" i="5" s="1"/>
  <c r="V40" i="5"/>
  <c r="W40" i="5" l="1"/>
  <c r="X40" i="5" s="1"/>
  <c r="Y40" i="5" l="1"/>
  <c r="AB40" i="5"/>
  <c r="Z40" i="5"/>
  <c r="AA40" i="5" l="1"/>
  <c r="AC40" i="5"/>
  <c r="AD40" i="5"/>
  <c r="AE40" i="5" l="1"/>
  <c r="AF40" i="5" l="1"/>
  <c r="AH40" i="5" l="1"/>
  <c r="AG40" i="5"/>
  <c r="AJ40" i="5"/>
  <c r="AI40" i="5" l="1"/>
  <c r="AK40" i="5" s="1"/>
  <c r="AL40" i="5"/>
  <c r="AM40" i="5" l="1"/>
  <c r="AN40" i="5" s="1"/>
  <c r="H41" i="5" s="1"/>
  <c r="AQ40" i="5" l="1"/>
  <c r="E71" i="27" s="1"/>
  <c r="H71" i="27" s="1"/>
  <c r="I41" i="5"/>
  <c r="J41" i="5"/>
  <c r="L41" i="5"/>
  <c r="K71" i="27" l="1"/>
  <c r="G71" i="27"/>
  <c r="J71" i="27"/>
  <c r="K41" i="5"/>
  <c r="M41" i="5" s="1"/>
  <c r="N41" i="5"/>
  <c r="O41" i="5" l="1"/>
  <c r="P41" i="5" s="1"/>
  <c r="R41" i="5" l="1"/>
  <c r="T41" i="5"/>
  <c r="Q41" i="5"/>
  <c r="S41" i="5" l="1"/>
  <c r="V41" i="5"/>
  <c r="U41" i="5"/>
  <c r="W41" i="5" l="1"/>
  <c r="X41" i="5"/>
  <c r="Y41" i="5" l="1"/>
  <c r="Z41" i="5"/>
  <c r="AB41" i="5"/>
  <c r="AA41" i="5" l="1"/>
  <c r="AC41" i="5"/>
  <c r="AD41" i="5"/>
  <c r="AE41" i="5" l="1"/>
  <c r="AF41" i="5" s="1"/>
  <c r="AH41" i="5" l="1"/>
  <c r="AG41" i="5"/>
  <c r="AJ41" i="5"/>
  <c r="AI41" i="5" l="1"/>
  <c r="AL41" i="5"/>
  <c r="AK41" i="5"/>
  <c r="AM41" i="5" l="1"/>
  <c r="AN41" i="5" s="1"/>
  <c r="R10" i="7" l="1"/>
  <c r="H30" i="7" s="1"/>
  <c r="AN30" i="7" s="1"/>
  <c r="AQ41" i="5"/>
  <c r="E72" i="27" s="1"/>
  <c r="H72" i="27" l="1"/>
  <c r="G72" i="27"/>
  <c r="K72" i="27"/>
  <c r="J72" i="27"/>
  <c r="H31" i="7"/>
  <c r="AQ30" i="7"/>
  <c r="E73" i="27" s="1"/>
  <c r="I31" i="7" l="1"/>
  <c r="J31" i="7"/>
  <c r="L31" i="7"/>
  <c r="K31" i="7" l="1"/>
  <c r="N31" i="7"/>
  <c r="M31" i="7"/>
  <c r="O31" i="7" l="1"/>
  <c r="P31" i="7" l="1"/>
  <c r="R31" i="7" l="1"/>
  <c r="T31" i="7"/>
  <c r="Q31" i="7"/>
  <c r="S31" i="7" l="1"/>
  <c r="U31" i="7"/>
  <c r="V31" i="7"/>
  <c r="W31" i="7" l="1"/>
  <c r="X31" i="7"/>
  <c r="Y31" i="7" l="1"/>
  <c r="AB31" i="7"/>
  <c r="Z31" i="7"/>
  <c r="AA31" i="7" l="1"/>
  <c r="AC31" i="7"/>
  <c r="AD31" i="7"/>
  <c r="AE31" i="7" l="1"/>
  <c r="AF31" i="7" l="1"/>
  <c r="AJ31" i="7" l="1"/>
  <c r="AH31" i="7"/>
  <c r="AG31" i="7"/>
  <c r="AI31" i="7" l="1"/>
  <c r="AK31" i="7" s="1"/>
  <c r="AL31" i="7"/>
  <c r="AM31" i="7" l="1"/>
  <c r="AN31" i="7" s="1"/>
  <c r="H32" i="7" s="1"/>
  <c r="AQ31" i="7" l="1"/>
  <c r="E74" i="27" s="1"/>
  <c r="H74" i="27" s="1"/>
  <c r="J74" i="27"/>
  <c r="L32" i="7"/>
  <c r="J32" i="7"/>
  <c r="I32" i="7"/>
  <c r="K74" i="27" l="1"/>
  <c r="G74" i="27"/>
  <c r="K32" i="7"/>
  <c r="M32" i="7" s="1"/>
  <c r="N32" i="7"/>
  <c r="O32" i="7" l="1"/>
  <c r="P32" i="7"/>
  <c r="Q32" i="7" l="1"/>
  <c r="R32" i="7"/>
  <c r="T32" i="7"/>
  <c r="S32" i="7" l="1"/>
  <c r="U32" i="7" s="1"/>
  <c r="V32" i="7"/>
  <c r="W32" i="7" l="1"/>
  <c r="X32" i="7"/>
  <c r="AB32" i="7" l="1"/>
  <c r="Z32" i="7"/>
  <c r="Y32" i="7"/>
  <c r="AA32" i="7" l="1"/>
  <c r="AD32" i="7"/>
  <c r="AC32" i="7"/>
  <c r="AE32" i="7" l="1"/>
  <c r="AF32" i="7" l="1"/>
  <c r="AH32" i="7" l="1"/>
  <c r="AG32" i="7"/>
  <c r="AJ32" i="7"/>
  <c r="AI32" i="7" l="1"/>
  <c r="AK32" i="7" s="1"/>
  <c r="AL32" i="7"/>
  <c r="AM32" i="7" l="1"/>
  <c r="AN32" i="7" s="1"/>
  <c r="H33" i="7" l="1"/>
  <c r="AQ32" i="7"/>
  <c r="E75" i="27" s="1"/>
  <c r="K75" i="27" l="1"/>
  <c r="H75" i="27"/>
  <c r="G75" i="27"/>
  <c r="J75" i="27"/>
  <c r="J33" i="7"/>
  <c r="I33" i="7"/>
  <c r="L33" i="7"/>
  <c r="K33" i="7" l="1"/>
  <c r="M33" i="7" s="1"/>
  <c r="N33" i="7"/>
  <c r="O33" i="7" l="1"/>
  <c r="P33" i="7" s="1"/>
  <c r="Q33" i="7" l="1"/>
  <c r="R33" i="7"/>
  <c r="T33" i="7"/>
  <c r="S33" i="7" l="1"/>
  <c r="V33" i="7"/>
  <c r="U33" i="7"/>
  <c r="W33" i="7" l="1"/>
  <c r="X33" i="7" l="1"/>
  <c r="AB33" i="7" l="1"/>
  <c r="Z33" i="7"/>
  <c r="Y33" i="7"/>
  <c r="AA33" i="7" l="1"/>
  <c r="AD33" i="7"/>
  <c r="AC33" i="7"/>
  <c r="AE33" i="7" l="1"/>
  <c r="AF33" i="7" s="1"/>
  <c r="AG33" i="7" l="1"/>
  <c r="AJ33" i="7"/>
  <c r="AH33" i="7"/>
  <c r="AI33" i="7" l="1"/>
  <c r="AK33" i="7" s="1"/>
  <c r="AL33" i="7"/>
  <c r="AM33" i="7" l="1"/>
  <c r="AN33" i="7" s="1"/>
  <c r="H34" i="7" s="1"/>
  <c r="AQ33" i="7" l="1"/>
  <c r="E76" i="27" s="1"/>
  <c r="K76" i="27" s="1"/>
  <c r="L34" i="7"/>
  <c r="J34" i="7"/>
  <c r="I34" i="7"/>
  <c r="J76" i="27" l="1"/>
  <c r="H76" i="27"/>
  <c r="G76" i="27"/>
  <c r="K34" i="7"/>
  <c r="M34" i="7" s="1"/>
  <c r="N34" i="7"/>
  <c r="O34" i="7" l="1"/>
  <c r="P34" i="7"/>
  <c r="T34" i="7" l="1"/>
  <c r="Q34" i="7"/>
  <c r="R34" i="7"/>
  <c r="S34" i="7" l="1"/>
  <c r="U34" i="7" s="1"/>
  <c r="V34" i="7"/>
  <c r="W34" i="7" l="1"/>
  <c r="X34" i="7" s="1"/>
  <c r="Z34" i="7" l="1"/>
  <c r="AB34" i="7"/>
  <c r="Y34" i="7"/>
  <c r="AA34" i="7" l="1"/>
  <c r="AD34" i="7"/>
  <c r="AC34" i="7"/>
  <c r="AE34" i="7" l="1"/>
  <c r="AF34" i="7" s="1"/>
  <c r="AG34" i="7" l="1"/>
  <c r="AJ34" i="7"/>
  <c r="AH34" i="7"/>
  <c r="AI34" i="7" l="1"/>
  <c r="AK34" i="7"/>
  <c r="AL34" i="7"/>
  <c r="AM34" i="7" l="1"/>
  <c r="AN34" i="7" s="1"/>
  <c r="H35" i="7" l="1"/>
  <c r="AQ34" i="7"/>
  <c r="E77" i="27" s="1"/>
  <c r="H77" i="27" l="1"/>
  <c r="G77" i="27"/>
  <c r="J77" i="27"/>
  <c r="K77" i="27"/>
  <c r="I35" i="7"/>
  <c r="J35" i="7"/>
  <c r="L35" i="7"/>
  <c r="K35" i="7" l="1"/>
  <c r="M35" i="7" s="1"/>
  <c r="N35" i="7"/>
  <c r="O35" i="7" l="1"/>
  <c r="P35" i="7" l="1"/>
  <c r="R35" i="7" l="1"/>
  <c r="Q35" i="7"/>
  <c r="T35" i="7"/>
  <c r="S35" i="7" l="1"/>
  <c r="U35" i="7"/>
  <c r="V35" i="7"/>
  <c r="W35" i="7" l="1"/>
  <c r="X35" i="7" l="1"/>
  <c r="Y35" i="7" l="1"/>
  <c r="AB35" i="7"/>
  <c r="Z35" i="7"/>
  <c r="AA35" i="7" l="1"/>
  <c r="AC35" i="7"/>
  <c r="AD35" i="7"/>
  <c r="AE35" i="7" l="1"/>
  <c r="AF35" i="7" l="1"/>
  <c r="AH35" i="7" l="1"/>
  <c r="AJ35" i="7"/>
  <c r="AG35" i="7"/>
  <c r="AI35" i="7" l="1"/>
  <c r="AK35" i="7"/>
  <c r="AL35" i="7"/>
  <c r="AM35" i="7" l="1"/>
  <c r="AN35" i="7" s="1"/>
  <c r="H36" i="7" s="1"/>
  <c r="AQ35" i="7" l="1"/>
  <c r="E78" i="27" s="1"/>
  <c r="G78" i="27" s="1"/>
  <c r="L36" i="7"/>
  <c r="J36" i="7"/>
  <c r="I36" i="7"/>
  <c r="K78" i="27" l="1"/>
  <c r="J78" i="27"/>
  <c r="H78" i="27"/>
  <c r="K36" i="7"/>
  <c r="M36" i="7" s="1"/>
  <c r="N36" i="7"/>
  <c r="O36" i="7" l="1"/>
  <c r="P36" i="7" s="1"/>
  <c r="R36" i="7" l="1"/>
  <c r="T36" i="7"/>
  <c r="Q36" i="7"/>
  <c r="S36" i="7" l="1"/>
  <c r="V36" i="7"/>
  <c r="U36" i="7"/>
  <c r="W36" i="7" l="1"/>
  <c r="X36" i="7"/>
  <c r="AB36" i="7" l="1"/>
  <c r="Y36" i="7"/>
  <c r="Z36" i="7"/>
  <c r="AA36" i="7" l="1"/>
  <c r="AD36" i="7"/>
  <c r="AC36" i="7"/>
  <c r="AE36" i="7" l="1"/>
  <c r="AF36" i="7"/>
  <c r="AG36" i="7" l="1"/>
  <c r="AJ36" i="7"/>
  <c r="AH36" i="7"/>
  <c r="AI36" i="7" l="1"/>
  <c r="AK36" i="7"/>
  <c r="AL36" i="7"/>
  <c r="AM36" i="7" l="1"/>
  <c r="AN36" i="7" s="1"/>
  <c r="H37" i="7" l="1"/>
  <c r="AQ36" i="7"/>
  <c r="E79" i="27" s="1"/>
  <c r="K79" i="27" l="1"/>
  <c r="H79" i="27"/>
  <c r="G79" i="27"/>
  <c r="J79" i="27"/>
  <c r="J37" i="7"/>
  <c r="L37" i="7"/>
  <c r="I37" i="7"/>
  <c r="K37" i="7" l="1"/>
  <c r="M37" i="7"/>
  <c r="N37" i="7"/>
  <c r="O37" i="7" l="1"/>
  <c r="P37" i="7"/>
  <c r="Q37" i="7" l="1"/>
  <c r="T37" i="7"/>
  <c r="R37" i="7"/>
  <c r="S37" i="7" l="1"/>
  <c r="U37" i="7" s="1"/>
  <c r="V37" i="7"/>
  <c r="W37" i="7" l="1"/>
  <c r="X37" i="7" s="1"/>
  <c r="Z37" i="7" l="1"/>
  <c r="AB37" i="7"/>
  <c r="Y37" i="7"/>
  <c r="AA37" i="7" l="1"/>
  <c r="AC37" i="7"/>
  <c r="AD37" i="7"/>
  <c r="AE37" i="7" l="1"/>
  <c r="AF37" i="7" l="1"/>
  <c r="AG37" i="7" l="1"/>
  <c r="AH37" i="7"/>
  <c r="AJ37" i="7"/>
  <c r="AI37" i="7" l="1"/>
  <c r="AK37" i="7"/>
  <c r="AL37" i="7"/>
  <c r="AM37" i="7" l="1"/>
  <c r="AN37" i="7" s="1"/>
  <c r="H38" i="7" l="1"/>
  <c r="AQ37" i="7"/>
  <c r="E80" i="27" s="1"/>
  <c r="J80" i="27" l="1"/>
  <c r="H80" i="27"/>
  <c r="G80" i="27"/>
  <c r="K80" i="27"/>
  <c r="L38" i="7"/>
  <c r="I38" i="7"/>
  <c r="J38" i="7"/>
  <c r="K38" i="7" l="1"/>
  <c r="M38" i="7" s="1"/>
  <c r="N38" i="7"/>
  <c r="O38" i="7" l="1"/>
  <c r="P38" i="7"/>
  <c r="T38" i="7" l="1"/>
  <c r="R38" i="7"/>
  <c r="Q38" i="7"/>
  <c r="S38" i="7" l="1"/>
  <c r="V38" i="7"/>
  <c r="U38" i="7"/>
  <c r="W38" i="7" l="1"/>
  <c r="X38" i="7" s="1"/>
  <c r="Z38" i="7" l="1"/>
  <c r="Y38" i="7"/>
  <c r="AB38" i="7"/>
  <c r="AA38" i="7" l="1"/>
  <c r="AD38" i="7"/>
  <c r="AC38" i="7"/>
  <c r="AE38" i="7" l="1"/>
  <c r="AF38" i="7" l="1"/>
  <c r="AG38" i="7" l="1"/>
  <c r="AJ38" i="7"/>
  <c r="AH38" i="7"/>
  <c r="AI38" i="7" l="1"/>
  <c r="AL38" i="7"/>
  <c r="AK38" i="7"/>
  <c r="AM38" i="7" l="1"/>
  <c r="AN38" i="7" s="1"/>
  <c r="H39" i="7" l="1"/>
  <c r="AQ38" i="7"/>
  <c r="E81" i="27" s="1"/>
  <c r="H81" i="27" l="1"/>
  <c r="K81" i="27"/>
  <c r="J81" i="27"/>
  <c r="G81" i="27"/>
  <c r="I39" i="7"/>
  <c r="J39" i="7"/>
  <c r="L39" i="7"/>
  <c r="K39" i="7" l="1"/>
  <c r="N39" i="7"/>
  <c r="M39" i="7"/>
  <c r="O39" i="7" l="1"/>
  <c r="P39" i="7"/>
  <c r="R39" i="7" l="1"/>
  <c r="T39" i="7"/>
  <c r="Q39" i="7"/>
  <c r="S39" i="7" l="1"/>
  <c r="U39" i="7"/>
  <c r="V39" i="7"/>
  <c r="W39" i="7" l="1"/>
  <c r="X39" i="7" s="1"/>
  <c r="Y39" i="7" l="1"/>
  <c r="Z39" i="7"/>
  <c r="AB39" i="7"/>
  <c r="AA39" i="7" l="1"/>
  <c r="AD39" i="7"/>
  <c r="AC39" i="7"/>
  <c r="AE39" i="7" s="1"/>
  <c r="AF39" i="7" l="1"/>
  <c r="AH39" i="7" l="1"/>
  <c r="AJ39" i="7"/>
  <c r="AG39" i="7"/>
  <c r="AI39" i="7" l="1"/>
  <c r="AK39" i="7" s="1"/>
  <c r="AL39" i="7"/>
  <c r="AM39" i="7" l="1"/>
  <c r="AN39" i="7" s="1"/>
  <c r="R10" i="9" l="1"/>
  <c r="H30" i="9" s="1"/>
  <c r="AN30" i="9" s="1"/>
  <c r="AQ39" i="7"/>
  <c r="E82" i="27" s="1"/>
  <c r="H82" i="27" l="1"/>
  <c r="K82" i="27"/>
  <c r="J82" i="27"/>
  <c r="G82" i="27"/>
  <c r="H31" i="9"/>
  <c r="AQ30" i="9"/>
  <c r="E83" i="27" s="1"/>
  <c r="L31" i="9" l="1"/>
  <c r="I31" i="9"/>
  <c r="J31" i="9"/>
  <c r="K31" i="9" l="1"/>
  <c r="M31" i="9" s="1"/>
  <c r="N31" i="9"/>
  <c r="O31" i="9" l="1"/>
  <c r="P31" i="9" l="1"/>
  <c r="T31" i="9" l="1"/>
  <c r="R31" i="9"/>
  <c r="Q31" i="9"/>
  <c r="S31" i="9" l="1"/>
  <c r="U31" i="9" s="1"/>
  <c r="V31" i="9"/>
  <c r="W31" i="9" l="1"/>
  <c r="X31" i="9" s="1"/>
  <c r="Z31" i="9" l="1"/>
  <c r="AB31" i="9"/>
  <c r="Y31" i="9"/>
  <c r="AA31" i="9" l="1"/>
  <c r="AC31" i="9"/>
  <c r="AD31" i="9"/>
  <c r="AE31" i="9" l="1"/>
  <c r="AF31" i="9" l="1"/>
  <c r="AJ31" i="9" l="1"/>
  <c r="AG31" i="9"/>
  <c r="AH31" i="9"/>
  <c r="AI31" i="9" l="1"/>
  <c r="AK31" i="9" s="1"/>
  <c r="AL31" i="9"/>
  <c r="AM31" i="9" l="1"/>
  <c r="AN31" i="9" s="1"/>
  <c r="H32" i="9" l="1"/>
  <c r="AQ31" i="9"/>
  <c r="E84" i="27" s="1"/>
  <c r="H84" i="27" l="1"/>
  <c r="G84" i="27"/>
  <c r="K84" i="27"/>
  <c r="J84" i="27"/>
  <c r="L32" i="9"/>
  <c r="I32" i="9"/>
  <c r="J32" i="9"/>
  <c r="K32" i="9" l="1"/>
  <c r="N32" i="9"/>
  <c r="M32" i="9"/>
  <c r="O32" i="9" l="1"/>
  <c r="P32" i="9" s="1"/>
  <c r="T32" i="9" l="1"/>
  <c r="Q32" i="9"/>
  <c r="R32" i="9"/>
  <c r="S32" i="9" l="1"/>
  <c r="U32" i="9"/>
  <c r="V32" i="9"/>
  <c r="W32" i="9" l="1"/>
  <c r="X32" i="9" l="1"/>
  <c r="AB32" i="9" l="1"/>
  <c r="Z32" i="9"/>
  <c r="Y32" i="9"/>
  <c r="AA32" i="9" l="1"/>
  <c r="AC32" i="9"/>
  <c r="AD32" i="9"/>
  <c r="AE32" i="9" l="1"/>
  <c r="AF32" i="9" l="1"/>
  <c r="AH32" i="9" l="1"/>
  <c r="AJ32" i="9"/>
  <c r="AG32" i="9"/>
  <c r="AI32" i="9" l="1"/>
  <c r="AK32" i="9" s="1"/>
  <c r="AL32" i="9"/>
  <c r="AM32" i="9" l="1"/>
  <c r="AN32" i="9" s="1"/>
  <c r="H33" i="9" s="1"/>
  <c r="AQ32" i="9"/>
  <c r="E85" i="27" s="1"/>
  <c r="I33" i="9" l="1"/>
  <c r="L33" i="9"/>
  <c r="J33" i="9"/>
  <c r="J85" i="27"/>
  <c r="K85" i="27"/>
  <c r="H85" i="27"/>
  <c r="G85" i="27"/>
  <c r="K33" i="9" l="1"/>
  <c r="M33" i="9" s="1"/>
  <c r="N33" i="9"/>
  <c r="O33" i="9" l="1"/>
  <c r="P33" i="9" l="1"/>
  <c r="T33" i="9" l="1"/>
  <c r="Q33" i="9"/>
  <c r="R33" i="9"/>
  <c r="S33" i="9" l="1"/>
  <c r="V33" i="9"/>
  <c r="U33" i="9"/>
  <c r="W33" i="9" l="1"/>
  <c r="X33" i="9" l="1"/>
  <c r="Y33" i="9" l="1"/>
  <c r="Z33" i="9"/>
  <c r="AB33" i="9"/>
  <c r="AA33" i="9" l="1"/>
  <c r="AC33" i="9"/>
  <c r="AD33" i="9"/>
  <c r="AE33" i="9" l="1"/>
  <c r="AF33" i="9" l="1"/>
  <c r="AG33" i="9" l="1"/>
  <c r="AH33" i="9"/>
  <c r="AJ33" i="9"/>
  <c r="AI33" i="9" l="1"/>
  <c r="AK33" i="9" s="1"/>
  <c r="AL33" i="9"/>
  <c r="AM33" i="9" l="1"/>
  <c r="AN33" i="9" s="1"/>
  <c r="H34" i="9" s="1"/>
  <c r="AQ33" i="9" l="1"/>
  <c r="E86" i="27" s="1"/>
  <c r="H86" i="27" s="1"/>
  <c r="J86" i="27"/>
  <c r="L34" i="9"/>
  <c r="I34" i="9"/>
  <c r="J34" i="9"/>
  <c r="G86" i="27" l="1"/>
  <c r="K86" i="27"/>
  <c r="K34" i="9"/>
  <c r="N34" i="9"/>
  <c r="M34" i="9"/>
  <c r="O34" i="9" l="1"/>
  <c r="P34" i="9" l="1"/>
  <c r="Q34" i="9" l="1"/>
  <c r="T34" i="9"/>
  <c r="R34" i="9"/>
  <c r="S34" i="9" l="1"/>
  <c r="V34" i="9"/>
  <c r="U34" i="9"/>
  <c r="W34" i="9" s="1"/>
  <c r="X34" i="9" l="1"/>
  <c r="Y34" i="9" l="1"/>
  <c r="Z34" i="9"/>
  <c r="AB34" i="9"/>
  <c r="AA34" i="9" l="1"/>
  <c r="AC34" i="9" s="1"/>
  <c r="AD34" i="9"/>
  <c r="AE34" i="9" l="1"/>
  <c r="AF34" i="9" l="1"/>
  <c r="AH34" i="9" l="1"/>
  <c r="AG34" i="9"/>
  <c r="AJ34" i="9"/>
  <c r="AI34" i="9" l="1"/>
  <c r="AK34" i="9" s="1"/>
  <c r="AL34" i="9"/>
  <c r="AM34" i="9" l="1"/>
  <c r="AN34" i="9" s="1"/>
  <c r="H35" i="9"/>
  <c r="AQ34" i="9"/>
  <c r="E87" i="27" s="1"/>
  <c r="H87" i="27" l="1"/>
  <c r="G87" i="27"/>
  <c r="J87" i="27"/>
  <c r="K87" i="27"/>
  <c r="J35" i="9"/>
  <c r="L35" i="9"/>
  <c r="I35" i="9"/>
  <c r="K35" i="9" l="1"/>
  <c r="M35" i="9" s="1"/>
  <c r="N35" i="9"/>
  <c r="O35" i="9" l="1"/>
  <c r="P35" i="9" l="1"/>
  <c r="T35" i="9" l="1"/>
  <c r="R35" i="9"/>
  <c r="Q35" i="9"/>
  <c r="S35" i="9" l="1"/>
  <c r="U35" i="9"/>
  <c r="V35" i="9"/>
  <c r="W35" i="9" l="1"/>
  <c r="X35" i="9" l="1"/>
  <c r="Y35" i="9" l="1"/>
  <c r="AB35" i="9"/>
  <c r="Z35" i="9"/>
  <c r="AA35" i="9" l="1"/>
  <c r="AC35" i="9"/>
  <c r="AD35" i="9"/>
  <c r="AE35" i="9" l="1"/>
  <c r="AF35" i="9" l="1"/>
  <c r="AH35" i="9" l="1"/>
  <c r="AG35" i="9"/>
  <c r="AJ35" i="9"/>
  <c r="AI35" i="9" l="1"/>
  <c r="AK35" i="9"/>
  <c r="AL35" i="9"/>
  <c r="AM35" i="9" l="1"/>
  <c r="AN35" i="9" s="1"/>
  <c r="H36" i="9" l="1"/>
  <c r="AQ35" i="9"/>
  <c r="E88" i="27" s="1"/>
  <c r="J88" i="27" l="1"/>
  <c r="K88" i="27"/>
  <c r="G88" i="27"/>
  <c r="H88" i="27"/>
  <c r="I36" i="9"/>
  <c r="J36" i="9"/>
  <c r="L36" i="9"/>
  <c r="K36" i="9" l="1"/>
  <c r="M36" i="9" s="1"/>
  <c r="N36" i="9"/>
  <c r="O36" i="9" l="1"/>
  <c r="P36" i="9" l="1"/>
  <c r="T36" i="9" l="1"/>
  <c r="Q36" i="9"/>
  <c r="R36" i="9"/>
  <c r="S36" i="9" l="1"/>
  <c r="U36" i="9" s="1"/>
  <c r="V36" i="9"/>
  <c r="W36" i="9" l="1"/>
  <c r="X36" i="9"/>
  <c r="AB36" i="9" l="1"/>
  <c r="Z36" i="9"/>
  <c r="Y36" i="9"/>
  <c r="AA36" i="9" l="1"/>
  <c r="AC36" i="9"/>
  <c r="AD36" i="9"/>
  <c r="AE36" i="9" l="1"/>
  <c r="AF36" i="9" l="1"/>
  <c r="AG36" i="9" l="1"/>
  <c r="AJ36" i="9"/>
  <c r="AH36" i="9"/>
  <c r="AI36" i="9" l="1"/>
  <c r="AL36" i="9"/>
  <c r="AK36" i="9"/>
  <c r="AM36" i="9" l="1"/>
  <c r="AN36" i="9" s="1"/>
  <c r="H37" i="9" l="1"/>
  <c r="AQ36" i="9"/>
  <c r="E89" i="27" s="1"/>
  <c r="J37" i="9" l="1"/>
  <c r="I37" i="9"/>
  <c r="L37" i="9"/>
  <c r="G89" i="27"/>
  <c r="H89" i="27"/>
  <c r="K89" i="27"/>
  <c r="J89" i="27"/>
  <c r="K37" i="9" l="1"/>
  <c r="M37" i="9" s="1"/>
  <c r="N37" i="9"/>
  <c r="O37" i="9" l="1"/>
  <c r="P37" i="9" l="1"/>
  <c r="Q37" i="9" l="1"/>
  <c r="T37" i="9"/>
  <c r="R37" i="9"/>
  <c r="S37" i="9" l="1"/>
  <c r="U37" i="9"/>
  <c r="V37" i="9"/>
  <c r="W37" i="9" l="1"/>
  <c r="X37" i="9" l="1"/>
  <c r="AB37" i="9" l="1"/>
  <c r="Y37" i="9"/>
  <c r="Z37" i="9"/>
  <c r="AA37" i="9" l="1"/>
  <c r="AC37" i="9" s="1"/>
  <c r="AD37" i="9"/>
  <c r="AE37" i="9" l="1"/>
  <c r="AF37" i="9" s="1"/>
  <c r="AG37" i="9" l="1"/>
  <c r="AJ37" i="9"/>
  <c r="AH37" i="9"/>
  <c r="AI37" i="9" l="1"/>
  <c r="AL37" i="9"/>
  <c r="AK37" i="9"/>
  <c r="AM37" i="9" l="1"/>
  <c r="AN37" i="9" s="1"/>
  <c r="R10" i="11" l="1"/>
  <c r="H30" i="11" s="1"/>
  <c r="AN30" i="11" s="1"/>
  <c r="AQ37" i="9"/>
  <c r="E90" i="27" s="1"/>
  <c r="K90" i="27" l="1"/>
  <c r="J90" i="27"/>
  <c r="G90" i="27"/>
  <c r="H90" i="27"/>
  <c r="H31" i="11"/>
  <c r="AQ30" i="11"/>
  <c r="E91" i="27" s="1"/>
  <c r="L31" i="11" l="1"/>
  <c r="J31" i="11"/>
  <c r="I31" i="11"/>
  <c r="K31" i="11" l="1"/>
  <c r="M31" i="11" s="1"/>
  <c r="N31" i="11"/>
  <c r="O31" i="11" l="1"/>
  <c r="P31" i="11"/>
  <c r="Q31" i="11" l="1"/>
  <c r="T31" i="11"/>
  <c r="R31" i="11"/>
  <c r="S31" i="11" l="1"/>
  <c r="U31" i="11"/>
  <c r="V31" i="11"/>
  <c r="W31" i="11" l="1"/>
  <c r="X31" i="11" l="1"/>
  <c r="Y31" i="11" l="1"/>
  <c r="Z31" i="11"/>
  <c r="AB31" i="11"/>
  <c r="AA31" i="11" l="1"/>
  <c r="AC31" i="11"/>
  <c r="AD31" i="11"/>
  <c r="AE31" i="11" l="1"/>
  <c r="AF31" i="11" l="1"/>
  <c r="AH31" i="11" l="1"/>
  <c r="AG31" i="11"/>
  <c r="AJ31" i="11"/>
  <c r="AI31" i="11" l="1"/>
  <c r="AK31" i="11"/>
  <c r="AL31" i="11"/>
  <c r="AM31" i="11" l="1"/>
  <c r="AN31" i="11" s="1"/>
  <c r="H32" i="11" l="1"/>
  <c r="AQ31" i="11"/>
  <c r="E92" i="27" s="1"/>
  <c r="H92" i="27" l="1"/>
  <c r="G92" i="27"/>
  <c r="J92" i="27"/>
  <c r="K92" i="27"/>
  <c r="I32" i="11"/>
  <c r="L32" i="11"/>
  <c r="J32" i="11"/>
  <c r="K32" i="11" l="1"/>
  <c r="M32" i="11" s="1"/>
  <c r="N32" i="11"/>
  <c r="O32" i="11" l="1"/>
  <c r="P32" i="11" l="1"/>
  <c r="R32" i="11" l="1"/>
  <c r="T32" i="11"/>
  <c r="Q32" i="11"/>
  <c r="S32" i="11" l="1"/>
  <c r="U32" i="11" s="1"/>
  <c r="V32" i="11"/>
  <c r="W32" i="11" l="1"/>
  <c r="X32" i="11"/>
  <c r="AB32" i="11" l="1"/>
  <c r="Y32" i="11"/>
  <c r="Z32" i="11"/>
  <c r="AA32" i="11" l="1"/>
  <c r="AC32" i="11" s="1"/>
  <c r="AD32" i="11"/>
  <c r="AE32" i="11" l="1"/>
  <c r="AF32" i="11" l="1"/>
  <c r="AG32" i="11" l="1"/>
  <c r="AH32" i="11"/>
  <c r="AJ32" i="11"/>
  <c r="AI32" i="11" l="1"/>
  <c r="AK32" i="11" s="1"/>
  <c r="AL32" i="11"/>
  <c r="AM32" i="11" l="1"/>
  <c r="AN32" i="11" s="1"/>
  <c r="AQ32" i="11" s="1"/>
  <c r="E93" i="27" s="1"/>
  <c r="H33" i="11" l="1"/>
  <c r="K93" i="27"/>
  <c r="G93" i="27"/>
  <c r="H93" i="27"/>
  <c r="J93" i="27"/>
  <c r="L33" i="11"/>
  <c r="J33" i="11"/>
  <c r="I33" i="11"/>
  <c r="K33" i="11" l="1"/>
  <c r="M33" i="11" s="1"/>
  <c r="N33" i="11"/>
  <c r="O33" i="11" l="1"/>
  <c r="P33" i="11" l="1"/>
  <c r="R33" i="11" l="1"/>
  <c r="Q33" i="11"/>
  <c r="T33" i="11"/>
  <c r="S33" i="11" l="1"/>
  <c r="U33" i="11" s="1"/>
  <c r="V33" i="11"/>
  <c r="W33" i="11" l="1"/>
  <c r="X33" i="11" s="1"/>
  <c r="Z33" i="11" l="1"/>
  <c r="Y33" i="11"/>
  <c r="AB33" i="11"/>
  <c r="AA33" i="11" l="1"/>
  <c r="AC33" i="11" s="1"/>
  <c r="AD33" i="11"/>
  <c r="AE33" i="11" l="1"/>
  <c r="AF33" i="11"/>
  <c r="AJ33" i="11" l="1"/>
  <c r="AG33" i="11"/>
  <c r="AH33" i="11"/>
  <c r="AI33" i="11" l="1"/>
  <c r="AK33" i="11" s="1"/>
  <c r="AL33" i="11"/>
  <c r="AM33" i="11" l="1"/>
  <c r="AN33" i="11" s="1"/>
  <c r="H34" i="11" l="1"/>
  <c r="AQ33" i="11"/>
  <c r="E94" i="27" s="1"/>
  <c r="K94" i="27" l="1"/>
  <c r="H94" i="27"/>
  <c r="J94" i="27"/>
  <c r="G94" i="27"/>
  <c r="J34" i="11"/>
  <c r="I34" i="11"/>
  <c r="L34" i="11"/>
  <c r="K34" i="11" l="1"/>
  <c r="M34" i="11" s="1"/>
  <c r="N34" i="11"/>
  <c r="O34" i="11" l="1"/>
  <c r="P34" i="11" s="1"/>
  <c r="Q34" i="11" l="1"/>
  <c r="T34" i="11"/>
  <c r="R34" i="11"/>
  <c r="S34" i="11" l="1"/>
  <c r="V34" i="11"/>
  <c r="U34" i="11"/>
  <c r="W34" i="11" l="1"/>
  <c r="X34" i="11" s="1"/>
  <c r="Z34" i="11" l="1"/>
  <c r="AB34" i="11"/>
  <c r="Y34" i="11"/>
  <c r="AA34" i="11" l="1"/>
  <c r="AC34" i="11" s="1"/>
  <c r="AD34" i="11"/>
  <c r="AE34" i="11" l="1"/>
  <c r="AF34" i="11" l="1"/>
  <c r="AG34" i="11" l="1"/>
  <c r="AJ34" i="11"/>
  <c r="AH34" i="11"/>
  <c r="AI34" i="11" l="1"/>
  <c r="AK34" i="11" s="1"/>
  <c r="AL34" i="11"/>
  <c r="AM34" i="11" l="1"/>
  <c r="AN34" i="11" s="1"/>
  <c r="H35" i="11" l="1"/>
  <c r="AQ34" i="11"/>
  <c r="E95" i="27" s="1"/>
  <c r="L35" i="11" l="1"/>
  <c r="J35" i="11"/>
  <c r="I35" i="11"/>
  <c r="H95" i="27"/>
  <c r="G95" i="27"/>
  <c r="J95" i="27"/>
  <c r="K95" i="27"/>
  <c r="K35" i="11" l="1"/>
  <c r="M35" i="11" s="1"/>
  <c r="N35" i="11"/>
  <c r="O35" i="11" l="1"/>
  <c r="P35" i="11" s="1"/>
  <c r="Q35" i="11" l="1"/>
  <c r="R35" i="11"/>
  <c r="T35" i="11"/>
  <c r="S35" i="11" l="1"/>
  <c r="U35" i="11" s="1"/>
  <c r="V35" i="11"/>
  <c r="W35" i="11" l="1"/>
  <c r="X35" i="11" l="1"/>
  <c r="Y35" i="11" l="1"/>
  <c r="AB35" i="11"/>
  <c r="Z35" i="11"/>
  <c r="AA35" i="11" l="1"/>
  <c r="AD35" i="11"/>
  <c r="AC35" i="11"/>
  <c r="AE35" i="11" l="1"/>
  <c r="AF35" i="11" l="1"/>
  <c r="AG35" i="11" l="1"/>
  <c r="AJ35" i="11"/>
  <c r="AH35" i="11"/>
  <c r="AI35" i="11" l="1"/>
  <c r="AK35" i="11" s="1"/>
  <c r="AL35" i="11"/>
  <c r="AM35" i="11" l="1"/>
  <c r="AN35" i="11" s="1"/>
  <c r="AQ35" i="11" s="1"/>
  <c r="E96" i="27" s="1"/>
  <c r="H36" i="11" l="1"/>
  <c r="L36" i="11" s="1"/>
  <c r="H96" i="27"/>
  <c r="G96" i="27"/>
  <c r="J96" i="27"/>
  <c r="K96" i="27"/>
  <c r="I36" i="11"/>
  <c r="J36" i="11" l="1"/>
  <c r="K36" i="11" s="1"/>
  <c r="M36" i="11" s="1"/>
  <c r="N36" i="11" l="1"/>
  <c r="O36" i="11" s="1"/>
  <c r="P36" i="11" l="1"/>
  <c r="Q36" i="11" l="1"/>
  <c r="R36" i="11"/>
  <c r="T36" i="11"/>
  <c r="S36" i="11" l="1"/>
  <c r="V36" i="11"/>
  <c r="U36" i="11"/>
  <c r="W36" i="11" l="1"/>
  <c r="X36" i="11" s="1"/>
  <c r="Y36" i="11" l="1"/>
  <c r="Z36" i="11"/>
  <c r="AB36" i="11"/>
  <c r="AA36" i="11" l="1"/>
  <c r="AC36" i="11"/>
  <c r="AD36" i="11"/>
  <c r="AE36" i="11" l="1"/>
  <c r="AF36" i="11"/>
  <c r="AH36" i="11" l="1"/>
  <c r="AG36" i="11"/>
  <c r="AJ36" i="11"/>
  <c r="AI36" i="11" l="1"/>
  <c r="AK36" i="11" s="1"/>
  <c r="AL36" i="11"/>
  <c r="AM36" i="11" l="1"/>
  <c r="AN36" i="11" s="1"/>
  <c r="H37" i="11" l="1"/>
  <c r="AQ36" i="11"/>
  <c r="E97" i="27" s="1"/>
  <c r="G97" i="27" l="1"/>
  <c r="H97" i="27"/>
  <c r="K97" i="27"/>
  <c r="J97" i="27"/>
  <c r="L37" i="11"/>
  <c r="J37" i="11"/>
  <c r="I37" i="11"/>
  <c r="K37" i="11" l="1"/>
  <c r="N37" i="11"/>
  <c r="M37" i="11"/>
  <c r="O37" i="11" l="1"/>
  <c r="P37" i="11" l="1"/>
  <c r="Q37" i="11" l="1"/>
  <c r="T37" i="11"/>
  <c r="R37" i="11"/>
  <c r="S37" i="11" l="1"/>
  <c r="U37" i="11" s="1"/>
  <c r="V37" i="11"/>
  <c r="W37" i="11" l="1"/>
  <c r="X37" i="11" l="1"/>
  <c r="Z37" i="11" l="1"/>
  <c r="Y37" i="11"/>
  <c r="AB37" i="11"/>
  <c r="AA37" i="11" l="1"/>
  <c r="AD37" i="11"/>
  <c r="AC37" i="11"/>
  <c r="AE37" i="11" l="1"/>
  <c r="AF37" i="11" l="1"/>
  <c r="AH37" i="11" l="1"/>
  <c r="AG37" i="11"/>
  <c r="AJ37" i="11"/>
  <c r="AI37" i="11" l="1"/>
  <c r="AL37" i="11"/>
  <c r="AK37" i="11"/>
  <c r="AM37" i="11" l="1"/>
  <c r="AN37" i="11" s="1"/>
  <c r="H38" i="11" s="1"/>
  <c r="AQ37" i="11" l="1"/>
  <c r="E98" i="27" s="1"/>
  <c r="H98" i="27" s="1"/>
  <c r="J38" i="11"/>
  <c r="I38" i="11"/>
  <c r="L38" i="11"/>
  <c r="K98" i="27" l="1"/>
  <c r="G98" i="27"/>
  <c r="J98" i="27"/>
  <c r="K38" i="11"/>
  <c r="M38" i="11" s="1"/>
  <c r="N38" i="11"/>
  <c r="O38" i="11" l="1"/>
  <c r="P38" i="11" l="1"/>
  <c r="R38" i="11" l="1"/>
  <c r="T38" i="11"/>
  <c r="Q38" i="11"/>
  <c r="S38" i="11" l="1"/>
  <c r="U38" i="11" s="1"/>
  <c r="V38" i="11"/>
  <c r="W38" i="11" l="1"/>
  <c r="X38" i="11" s="1"/>
  <c r="Z38" i="11" l="1"/>
  <c r="AB38" i="11"/>
  <c r="Y38" i="11"/>
  <c r="AA38" i="11" l="1"/>
  <c r="AC38" i="11" s="1"/>
  <c r="AD38" i="11"/>
  <c r="AE38" i="11" l="1"/>
  <c r="AF38" i="11" l="1"/>
  <c r="AJ38" i="11" l="1"/>
  <c r="AH38" i="11"/>
  <c r="AG38" i="11"/>
  <c r="AI38" i="11" l="1"/>
  <c r="AK38" i="11"/>
  <c r="AL38" i="11"/>
  <c r="AM38" i="11" l="1"/>
  <c r="AN38" i="11" s="1"/>
  <c r="H39" i="11" l="1"/>
  <c r="AQ38" i="11"/>
  <c r="E99" i="27" s="1"/>
  <c r="J99" i="27" l="1"/>
  <c r="H99" i="27"/>
  <c r="K99" i="27"/>
  <c r="G99" i="27"/>
  <c r="I39" i="11"/>
  <c r="L39" i="11"/>
  <c r="J39" i="11"/>
  <c r="K39" i="11" l="1"/>
  <c r="M39" i="11" s="1"/>
  <c r="N39" i="11"/>
  <c r="O39" i="11" l="1"/>
  <c r="P39" i="11" l="1"/>
  <c r="R39" i="11" l="1"/>
  <c r="Q39" i="11"/>
  <c r="T39" i="11"/>
  <c r="S39" i="11" l="1"/>
  <c r="U39" i="11"/>
  <c r="V39" i="11"/>
  <c r="W39" i="11" l="1"/>
  <c r="X39" i="11" l="1"/>
  <c r="AB39" i="11" l="1"/>
  <c r="Z39" i="11"/>
  <c r="Y39" i="11"/>
  <c r="AA39" i="11" l="1"/>
  <c r="AD39" i="11"/>
  <c r="AC39" i="11"/>
  <c r="AE39" i="11" l="1"/>
  <c r="AF39" i="11" l="1"/>
  <c r="AH39" i="11" l="1"/>
  <c r="AG39" i="11"/>
  <c r="AJ39" i="11"/>
  <c r="AI39" i="11" l="1"/>
  <c r="AK39" i="11" s="1"/>
  <c r="AL39" i="11"/>
  <c r="AM39" i="11" l="1"/>
  <c r="AN39" i="11" s="1"/>
  <c r="H40" i="11" s="1"/>
  <c r="AQ39" i="11" l="1"/>
  <c r="E100" i="27" s="1"/>
  <c r="G100" i="27" s="1"/>
  <c r="J40" i="11"/>
  <c r="L40" i="11"/>
  <c r="I40" i="11"/>
  <c r="J100" i="27" l="1"/>
  <c r="H100" i="27"/>
  <c r="K100" i="27"/>
  <c r="K40" i="11"/>
  <c r="M40" i="11" s="1"/>
  <c r="N40" i="11"/>
  <c r="O40" i="11" l="1"/>
  <c r="P40" i="11" l="1"/>
  <c r="T40" i="11" l="1"/>
  <c r="R40" i="11"/>
  <c r="Q40" i="11"/>
  <c r="S40" i="11" l="1"/>
  <c r="U40" i="11"/>
  <c r="V40" i="11"/>
  <c r="W40" i="11" l="1"/>
  <c r="X40" i="11" l="1"/>
  <c r="Z40" i="11" l="1"/>
  <c r="AB40" i="11"/>
  <c r="Y40" i="11"/>
  <c r="AA40" i="11" l="1"/>
  <c r="AC40" i="11" s="1"/>
  <c r="AD40" i="11"/>
  <c r="AE40" i="11" l="1"/>
  <c r="AF40" i="11" l="1"/>
  <c r="AG40" i="11" l="1"/>
  <c r="AH40" i="11"/>
  <c r="AJ40" i="11"/>
  <c r="AI40" i="11" l="1"/>
  <c r="AK40" i="11" s="1"/>
  <c r="AL40" i="11"/>
  <c r="AM40" i="11" l="1"/>
  <c r="AN40" i="11" s="1"/>
  <c r="H41" i="11" l="1"/>
  <c r="AQ40" i="11"/>
  <c r="E101" i="27" s="1"/>
  <c r="H101" i="27" l="1"/>
  <c r="G101" i="27"/>
  <c r="K101" i="27"/>
  <c r="J101" i="27"/>
  <c r="L41" i="11"/>
  <c r="I41" i="11"/>
  <c r="J41" i="11"/>
  <c r="K41" i="11" l="1"/>
  <c r="N41" i="11"/>
  <c r="M41" i="11"/>
  <c r="O41" i="11" s="1"/>
  <c r="P41" i="11" l="1"/>
  <c r="Q41" i="11" l="1"/>
  <c r="T41" i="11"/>
  <c r="R41" i="11"/>
  <c r="S41" i="11" l="1"/>
  <c r="U41" i="11" s="1"/>
  <c r="V41" i="11"/>
  <c r="W41" i="11" l="1"/>
  <c r="X41" i="11" s="1"/>
  <c r="AB41" i="11" l="1"/>
  <c r="Z41" i="11"/>
  <c r="Y41" i="11"/>
  <c r="AA41" i="11" l="1"/>
  <c r="AC41" i="11" s="1"/>
  <c r="AD41" i="11"/>
  <c r="AE41" i="11" l="1"/>
  <c r="AF41" i="11"/>
  <c r="AH41" i="11" l="1"/>
  <c r="AG41" i="11"/>
  <c r="AJ41" i="11"/>
  <c r="AI41" i="11" l="1"/>
  <c r="AK41" i="11" s="1"/>
  <c r="AL41" i="11"/>
  <c r="AM41" i="11" l="1"/>
  <c r="AN41" i="11" s="1"/>
  <c r="AQ41" i="11" s="1"/>
  <c r="E102" i="27" s="1"/>
  <c r="R10" i="13" l="1"/>
  <c r="H30" i="13" s="1"/>
  <c r="AN30" i="13" s="1"/>
  <c r="J102" i="27"/>
  <c r="G102" i="27"/>
  <c r="H102" i="27"/>
  <c r="K102" i="27"/>
  <c r="H31" i="13"/>
  <c r="AQ30" i="13"/>
  <c r="E103" i="27" s="1"/>
  <c r="I31" i="13" l="1"/>
  <c r="J31" i="13"/>
  <c r="L31" i="13"/>
  <c r="K31" i="13" l="1"/>
  <c r="N31" i="13"/>
  <c r="M31" i="13"/>
  <c r="O31" i="13" l="1"/>
  <c r="P31" i="13" l="1"/>
  <c r="Q31" i="13" l="1"/>
  <c r="T31" i="13"/>
  <c r="R31" i="13"/>
  <c r="S31" i="13" l="1"/>
  <c r="V31" i="13"/>
  <c r="U31" i="13"/>
  <c r="W31" i="13" l="1"/>
  <c r="X31" i="13" l="1"/>
  <c r="Y31" i="13" l="1"/>
  <c r="Z31" i="13"/>
  <c r="AB31" i="13"/>
  <c r="AA31" i="13" l="1"/>
  <c r="AC31" i="13"/>
  <c r="AD31" i="13"/>
  <c r="AE31" i="13" l="1"/>
  <c r="AF31" i="13"/>
  <c r="AH31" i="13" l="1"/>
  <c r="AG31" i="13"/>
  <c r="AJ31" i="13"/>
  <c r="AI31" i="13" l="1"/>
  <c r="AK31" i="13"/>
  <c r="AL31" i="13"/>
  <c r="AM31" i="13" l="1"/>
  <c r="AN31" i="13" s="1"/>
  <c r="H32" i="13" s="1"/>
  <c r="AQ31" i="13" l="1"/>
  <c r="E104" i="27" s="1"/>
  <c r="K104" i="27" s="1"/>
  <c r="J32" i="13"/>
  <c r="I32" i="13"/>
  <c r="L32" i="13"/>
  <c r="H104" i="27" l="1"/>
  <c r="J104" i="27"/>
  <c r="G104" i="27"/>
  <c r="K32" i="13"/>
  <c r="M32" i="13" s="1"/>
  <c r="N32" i="13"/>
  <c r="O32" i="13" l="1"/>
  <c r="P32" i="13" s="1"/>
  <c r="T32" i="13" l="1"/>
  <c r="R32" i="13"/>
  <c r="Q32" i="13"/>
  <c r="S32" i="13" l="1"/>
  <c r="V32" i="13"/>
  <c r="U32" i="13"/>
  <c r="W32" i="13" l="1"/>
  <c r="X32" i="13"/>
  <c r="AB32" i="13" l="1"/>
  <c r="Y32" i="13"/>
  <c r="Z32" i="13"/>
  <c r="AA32" i="13" l="1"/>
  <c r="AD32" i="13"/>
  <c r="AC32" i="13"/>
  <c r="AE32" i="13" l="1"/>
  <c r="AF32" i="13" l="1"/>
  <c r="AG32" i="13" l="1"/>
  <c r="AH32" i="13"/>
  <c r="AJ32" i="13"/>
  <c r="AI32" i="13" l="1"/>
  <c r="AL32" i="13"/>
  <c r="AK32" i="13"/>
  <c r="AM32" i="13" l="1"/>
  <c r="AN32" i="13" s="1"/>
  <c r="AQ32" i="13" s="1"/>
  <c r="E105" i="27" s="1"/>
  <c r="H33" i="13" l="1"/>
  <c r="L33" i="13" s="1"/>
  <c r="J33" i="13"/>
  <c r="G105" i="27"/>
  <c r="H105" i="27"/>
  <c r="J105" i="27"/>
  <c r="K105" i="27"/>
  <c r="I33" i="13" l="1"/>
  <c r="K33" i="13"/>
  <c r="M33" i="13" s="1"/>
  <c r="N33" i="13"/>
  <c r="O33" i="13" l="1"/>
  <c r="P33" i="13" s="1"/>
  <c r="R33" i="13" l="1"/>
  <c r="Q33" i="13"/>
  <c r="T33" i="13"/>
  <c r="S33" i="13" l="1"/>
  <c r="U33" i="13" s="1"/>
  <c r="V33" i="13"/>
  <c r="W33" i="13" l="1"/>
  <c r="X33" i="13"/>
  <c r="Z33" i="13" l="1"/>
  <c r="AB33" i="13"/>
  <c r="Y33" i="13"/>
  <c r="AA33" i="13" l="1"/>
  <c r="AD33" i="13"/>
  <c r="AC33" i="13"/>
  <c r="AE33" i="13" s="1"/>
  <c r="AF33" i="13" l="1"/>
  <c r="AH33" i="13" l="1"/>
  <c r="AG33" i="13"/>
  <c r="AJ33" i="13"/>
  <c r="AI33" i="13" l="1"/>
  <c r="AK33" i="13" s="1"/>
  <c r="AL33" i="13"/>
  <c r="AM33" i="13" l="1"/>
  <c r="AN33" i="13" s="1"/>
  <c r="H34" i="13" s="1"/>
  <c r="AQ33" i="13"/>
  <c r="E106" i="27" s="1"/>
  <c r="J106" i="27" l="1"/>
  <c r="K106" i="27"/>
  <c r="H106" i="27"/>
  <c r="G106" i="27"/>
  <c r="J34" i="13"/>
  <c r="I34" i="13"/>
  <c r="L34" i="13"/>
  <c r="K34" i="13" l="1"/>
  <c r="M34" i="13" s="1"/>
  <c r="N34" i="13"/>
  <c r="O34" i="13" l="1"/>
  <c r="P34" i="13" s="1"/>
  <c r="T34" i="13" l="1"/>
  <c r="Q34" i="13"/>
  <c r="R34" i="13"/>
  <c r="S34" i="13" l="1"/>
  <c r="U34" i="13" s="1"/>
  <c r="V34" i="13"/>
  <c r="W34" i="13" l="1"/>
  <c r="X34" i="13" s="1"/>
  <c r="AB34" i="13" l="1"/>
  <c r="Y34" i="13"/>
  <c r="Z34" i="13"/>
  <c r="AA34" i="13" l="1"/>
  <c r="AD34" i="13"/>
  <c r="AC34" i="13"/>
  <c r="AE34" i="13" l="1"/>
  <c r="AF34" i="13" s="1"/>
  <c r="AJ34" i="13" l="1"/>
  <c r="AH34" i="13"/>
  <c r="AG34" i="13"/>
  <c r="AI34" i="13" l="1"/>
  <c r="AK34" i="13"/>
  <c r="AL34" i="13"/>
  <c r="AM34" i="13" l="1"/>
  <c r="AN34" i="13" s="1"/>
  <c r="H35" i="13" l="1"/>
  <c r="AQ34" i="13"/>
  <c r="E107" i="27" s="1"/>
  <c r="H107" i="27" l="1"/>
  <c r="G107" i="27"/>
  <c r="K107" i="27"/>
  <c r="J107" i="27"/>
  <c r="L35" i="13"/>
  <c r="J35" i="13"/>
  <c r="I35" i="13"/>
  <c r="K35" i="13" l="1"/>
  <c r="M35" i="13" s="1"/>
  <c r="N35" i="13"/>
  <c r="O35" i="13" l="1"/>
  <c r="P35" i="13" s="1"/>
  <c r="R35" i="13" l="1"/>
  <c r="Q35" i="13"/>
  <c r="T35" i="13"/>
  <c r="S35" i="13" l="1"/>
  <c r="U35" i="13" s="1"/>
  <c r="V35" i="13"/>
  <c r="W35" i="13" l="1"/>
  <c r="X35" i="13" l="1"/>
  <c r="Y35" i="13" l="1"/>
  <c r="Z35" i="13"/>
  <c r="AB35" i="13"/>
  <c r="AA35" i="13" l="1"/>
  <c r="AD35" i="13"/>
  <c r="AC35" i="13"/>
  <c r="AE35" i="13" l="1"/>
  <c r="AF35" i="13" l="1"/>
  <c r="AH35" i="13" l="1"/>
  <c r="AJ35" i="13"/>
  <c r="AG35" i="13"/>
  <c r="AI35" i="13" l="1"/>
  <c r="AL35" i="13"/>
  <c r="AK35" i="13"/>
  <c r="AM35" i="13" l="1"/>
  <c r="AN35" i="13" s="1"/>
  <c r="H36" i="13" l="1"/>
  <c r="AQ35" i="13"/>
  <c r="E108" i="27" s="1"/>
  <c r="I36" i="13" l="1"/>
  <c r="L36" i="13"/>
  <c r="J36" i="13"/>
  <c r="G108" i="27"/>
  <c r="H108" i="27"/>
  <c r="J108" i="27"/>
  <c r="K108" i="27"/>
  <c r="K36" i="13" l="1"/>
  <c r="M36" i="13" s="1"/>
  <c r="N36" i="13"/>
  <c r="O36" i="13" l="1"/>
  <c r="P36" i="13" l="1"/>
  <c r="R36" i="13" l="1"/>
  <c r="Q36" i="13"/>
  <c r="T36" i="13"/>
  <c r="S36" i="13" l="1"/>
  <c r="U36" i="13" s="1"/>
  <c r="V36" i="13"/>
  <c r="W36" i="13" l="1"/>
  <c r="X36" i="13" l="1"/>
  <c r="AB36" i="13" l="1"/>
  <c r="Y36" i="13"/>
  <c r="Z36" i="13"/>
  <c r="AA36" i="13" l="1"/>
  <c r="AC36" i="13" s="1"/>
  <c r="AD36" i="13"/>
  <c r="AE36" i="13" l="1"/>
  <c r="AF36" i="13" l="1"/>
  <c r="AH36" i="13" l="1"/>
  <c r="AJ36" i="13"/>
  <c r="AG36" i="13"/>
  <c r="AI36" i="13" l="1"/>
  <c r="AK36" i="13" s="1"/>
  <c r="AL36" i="13"/>
  <c r="AM36" i="13" l="1"/>
  <c r="AN36" i="13" s="1"/>
  <c r="H37" i="13" l="1"/>
  <c r="AQ36" i="13"/>
  <c r="E109" i="27" s="1"/>
  <c r="G109" i="27" l="1"/>
  <c r="K109" i="27"/>
  <c r="H109" i="27"/>
  <c r="J109" i="27"/>
  <c r="I37" i="13"/>
  <c r="J37" i="13"/>
  <c r="L37" i="13"/>
  <c r="K37" i="13" l="1"/>
  <c r="N37" i="13"/>
  <c r="M37" i="13"/>
  <c r="O37" i="13" l="1"/>
  <c r="P37" i="13" s="1"/>
  <c r="R37" i="13" l="1"/>
  <c r="T37" i="13"/>
  <c r="Q37" i="13"/>
  <c r="S37" i="13" l="1"/>
  <c r="V37" i="13"/>
  <c r="U37" i="13"/>
  <c r="W37" i="13" l="1"/>
  <c r="X37" i="13" s="1"/>
  <c r="Y37" i="13" l="1"/>
  <c r="AB37" i="13"/>
  <c r="Z37" i="13"/>
  <c r="AA37" i="13" l="1"/>
  <c r="AC37" i="13" s="1"/>
  <c r="AD37" i="13"/>
  <c r="AE37" i="13" l="1"/>
  <c r="AF37" i="13" s="1"/>
  <c r="AG37" i="13" l="1"/>
  <c r="AJ37" i="13"/>
  <c r="AH37" i="13"/>
  <c r="AI37" i="13" l="1"/>
  <c r="AK37" i="13"/>
  <c r="AL37" i="13"/>
  <c r="AM37" i="13" l="1"/>
  <c r="AN37" i="13" s="1"/>
  <c r="H38" i="13" l="1"/>
  <c r="AQ37" i="13"/>
  <c r="E110" i="27" s="1"/>
  <c r="G110" i="27" l="1"/>
  <c r="J110" i="27"/>
  <c r="H110" i="27"/>
  <c r="K110" i="27"/>
  <c r="L38" i="13"/>
  <c r="I38" i="13"/>
  <c r="J38" i="13"/>
  <c r="K38" i="13" l="1"/>
  <c r="M38" i="13" s="1"/>
  <c r="N38" i="13"/>
  <c r="O38" i="13" l="1"/>
  <c r="P38" i="13" s="1"/>
  <c r="T38" i="13" l="1"/>
  <c r="R38" i="13"/>
  <c r="Q38" i="13"/>
  <c r="S38" i="13" l="1"/>
  <c r="U38" i="13" s="1"/>
  <c r="V38" i="13"/>
  <c r="W38" i="13" l="1"/>
  <c r="X38" i="13" l="1"/>
  <c r="Z38" i="13" l="1"/>
  <c r="Y38" i="13"/>
  <c r="AB38" i="13"/>
  <c r="AA38" i="13" l="1"/>
  <c r="AC38" i="13" s="1"/>
  <c r="AD38" i="13"/>
  <c r="AE38" i="13" l="1"/>
  <c r="AF38" i="13" s="1"/>
  <c r="AH38" i="13" l="1"/>
  <c r="AJ38" i="13"/>
  <c r="AG38" i="13"/>
  <c r="AI38" i="13" l="1"/>
  <c r="AK38" i="13" s="1"/>
  <c r="AL38" i="13"/>
  <c r="AM38" i="13" l="1"/>
  <c r="AN38" i="13" s="1"/>
  <c r="H39" i="13" s="1"/>
  <c r="AQ38" i="13" l="1"/>
  <c r="E111" i="27" s="1"/>
  <c r="G111" i="27" s="1"/>
  <c r="J39" i="13"/>
  <c r="I39" i="13"/>
  <c r="L39" i="13"/>
  <c r="H111" i="27" l="1"/>
  <c r="J111" i="27"/>
  <c r="K111" i="27"/>
  <c r="K39" i="13"/>
  <c r="M39" i="13" s="1"/>
  <c r="N39" i="13"/>
  <c r="O39" i="13" l="1"/>
  <c r="P39" i="13" l="1"/>
  <c r="Q39" i="13" l="1"/>
  <c r="R39" i="13"/>
  <c r="T39" i="13"/>
  <c r="S39" i="13" l="1"/>
  <c r="U39" i="13" s="1"/>
  <c r="V39" i="13"/>
  <c r="W39" i="13" l="1"/>
  <c r="X39" i="13" l="1"/>
  <c r="Z39" i="13" l="1"/>
  <c r="AB39" i="13"/>
  <c r="Y39" i="13"/>
  <c r="AA39" i="13" l="1"/>
  <c r="AC39" i="13" s="1"/>
  <c r="AD39" i="13"/>
  <c r="AE39" i="13" l="1"/>
  <c r="AF39" i="13" s="1"/>
  <c r="AJ39" i="13" l="1"/>
  <c r="AG39" i="13"/>
  <c r="AH39" i="13"/>
  <c r="AI39" i="13" l="1"/>
  <c r="AK39" i="13"/>
  <c r="AL39" i="13"/>
  <c r="AM39" i="13" l="1"/>
  <c r="AN39" i="13" s="1"/>
  <c r="H40" i="13" l="1"/>
  <c r="AQ39" i="13"/>
  <c r="E112" i="27" s="1"/>
  <c r="K112" i="27" l="1"/>
  <c r="G112" i="27"/>
  <c r="H112" i="27"/>
  <c r="J112" i="27"/>
  <c r="L40" i="13"/>
  <c r="J40" i="13"/>
  <c r="I40" i="13"/>
  <c r="K40" i="13" l="1"/>
  <c r="N40" i="13"/>
  <c r="M40" i="13"/>
  <c r="O40" i="13" l="1"/>
  <c r="P40" i="13" l="1"/>
  <c r="T40" i="13" l="1"/>
  <c r="Q40" i="13"/>
  <c r="R40" i="13"/>
  <c r="S40" i="13" l="1"/>
  <c r="U40" i="13" s="1"/>
  <c r="V40" i="13"/>
  <c r="W40" i="13" l="1"/>
  <c r="X40" i="13" s="1"/>
  <c r="AB40" i="13" l="1"/>
  <c r="Y40" i="13"/>
  <c r="Z40" i="13"/>
  <c r="AA40" i="13" l="1"/>
  <c r="AD40" i="13"/>
  <c r="AC40" i="13"/>
  <c r="AE40" i="13" l="1"/>
  <c r="AF40" i="13" s="1"/>
  <c r="AH40" i="13" l="1"/>
  <c r="AG40" i="13"/>
  <c r="AJ40" i="13"/>
  <c r="AI40" i="13" l="1"/>
  <c r="AK40" i="13" s="1"/>
  <c r="AL40" i="13"/>
  <c r="AM40" i="13" l="1"/>
  <c r="AN40" i="13" s="1"/>
  <c r="H41" i="13"/>
  <c r="AQ40" i="13"/>
  <c r="E113" i="27" s="1"/>
  <c r="G113" i="27" l="1"/>
  <c r="H113" i="27"/>
  <c r="K113" i="27"/>
  <c r="J113" i="27"/>
  <c r="L41" i="13"/>
  <c r="I41" i="13"/>
  <c r="J41" i="13"/>
  <c r="K41" i="13" l="1"/>
  <c r="N41" i="13"/>
  <c r="M41" i="13"/>
  <c r="O41" i="13" l="1"/>
  <c r="P41" i="13" s="1"/>
  <c r="Q41" i="13" l="1"/>
  <c r="T41" i="13"/>
  <c r="R41" i="13"/>
  <c r="S41" i="13" l="1"/>
  <c r="U41" i="13" s="1"/>
  <c r="V41" i="13"/>
  <c r="W41" i="13" l="1"/>
  <c r="X41" i="13"/>
  <c r="Z41" i="13" l="1"/>
  <c r="Y41" i="13"/>
  <c r="AB41" i="13"/>
  <c r="AA41" i="13" l="1"/>
  <c r="AD41" i="13"/>
  <c r="AC41" i="13"/>
  <c r="AE41" i="13" l="1"/>
  <c r="AF41" i="13" s="1"/>
  <c r="AG41" i="13" l="1"/>
  <c r="AJ41" i="13"/>
  <c r="AH41" i="13"/>
  <c r="AI41" i="13" l="1"/>
  <c r="AK41" i="13" s="1"/>
  <c r="AL41" i="13"/>
  <c r="AM41" i="13" l="1"/>
  <c r="AN41" i="13" s="1"/>
  <c r="H42" i="13" s="1"/>
  <c r="AQ41" i="13" l="1"/>
  <c r="E114" i="27" s="1"/>
  <c r="K114" i="27" s="1"/>
  <c r="J42" i="13"/>
  <c r="L42" i="13"/>
  <c r="I42" i="13"/>
  <c r="G114" i="27" l="1"/>
  <c r="H114" i="27"/>
  <c r="J114" i="27"/>
  <c r="K42" i="13"/>
  <c r="M42" i="13" s="1"/>
  <c r="N42" i="13"/>
  <c r="O42" i="13" l="1"/>
  <c r="P42" i="13" l="1"/>
  <c r="R42" i="13" l="1"/>
  <c r="Q42" i="13"/>
  <c r="T42" i="13"/>
  <c r="S42" i="13" l="1"/>
  <c r="V42" i="13"/>
  <c r="U42" i="13"/>
  <c r="W42" i="13" l="1"/>
  <c r="X42" i="13" s="1"/>
  <c r="Z42" i="13" l="1"/>
  <c r="AB42" i="13"/>
  <c r="Y42" i="13"/>
  <c r="AA42" i="13" l="1"/>
  <c r="AC42" i="13" s="1"/>
  <c r="AD42" i="13"/>
  <c r="AE42" i="13" l="1"/>
  <c r="AF42" i="13" s="1"/>
  <c r="AJ42" i="13" l="1"/>
  <c r="AG42" i="13"/>
  <c r="AH42" i="13"/>
  <c r="AI42" i="13" l="1"/>
  <c r="AK42" i="13" s="1"/>
  <c r="AL42" i="13"/>
  <c r="AM42" i="13" l="1"/>
  <c r="AN42" i="13" s="1"/>
  <c r="H43" i="13" l="1"/>
  <c r="AQ42" i="13"/>
  <c r="E115" i="27" s="1"/>
  <c r="H115" i="27" l="1"/>
  <c r="G115" i="27"/>
  <c r="K115" i="27"/>
  <c r="J115" i="27"/>
  <c r="J43" i="13"/>
  <c r="L43" i="13"/>
  <c r="I43" i="13"/>
  <c r="K43" i="13" l="1"/>
  <c r="N43" i="13"/>
  <c r="M43" i="13"/>
  <c r="O43" i="13" l="1"/>
  <c r="P43" i="13" s="1"/>
  <c r="T43" i="13" l="1"/>
  <c r="Q43" i="13"/>
  <c r="R43" i="13"/>
  <c r="S43" i="13" l="1"/>
  <c r="V43" i="13"/>
  <c r="U43" i="13"/>
  <c r="W43" i="13" l="1"/>
  <c r="X43" i="13" s="1"/>
  <c r="Z43" i="13" l="1"/>
  <c r="AB43" i="13"/>
  <c r="Y43" i="13"/>
  <c r="AA43" i="13" l="1"/>
  <c r="AC43" i="13" s="1"/>
  <c r="AD43" i="13"/>
  <c r="AE43" i="13" l="1"/>
  <c r="AF43" i="13" l="1"/>
  <c r="AH43" i="13" l="1"/>
  <c r="AJ43" i="13"/>
  <c r="AG43" i="13"/>
  <c r="AI43" i="13" l="1"/>
  <c r="AL43" i="13"/>
  <c r="AK43" i="13"/>
  <c r="AM43" i="13" l="1"/>
  <c r="AN43" i="13" s="1"/>
  <c r="H44" i="13" s="1"/>
  <c r="AQ43" i="13"/>
  <c r="E116" i="27" s="1"/>
  <c r="G116" i="27" l="1"/>
  <c r="J116" i="27"/>
  <c r="H116" i="27"/>
  <c r="K116" i="27"/>
  <c r="L44" i="13"/>
  <c r="J44" i="13"/>
  <c r="I44" i="13"/>
  <c r="K44" i="13" l="1"/>
  <c r="M44" i="13" s="1"/>
  <c r="N44" i="13"/>
  <c r="O44" i="13" l="1"/>
  <c r="P44" i="13" l="1"/>
  <c r="T44" i="13" l="1"/>
  <c r="Q44" i="13"/>
  <c r="R44" i="13"/>
  <c r="S44" i="13" l="1"/>
  <c r="U44" i="13" s="1"/>
  <c r="V44" i="13"/>
  <c r="W44" i="13" l="1"/>
  <c r="X44" i="13" l="1"/>
  <c r="Y44" i="13" l="1"/>
  <c r="AB44" i="13"/>
  <c r="Z44" i="13"/>
  <c r="AA44" i="13" l="1"/>
  <c r="AC44" i="13" s="1"/>
  <c r="AD44" i="13"/>
  <c r="AE44" i="13" l="1"/>
  <c r="AF44" i="13" l="1"/>
  <c r="AG44" i="13" l="1"/>
  <c r="AJ44" i="13"/>
  <c r="AH44" i="13"/>
  <c r="AI44" i="13" l="1"/>
  <c r="AK44" i="13" s="1"/>
  <c r="AL44" i="13"/>
  <c r="AM44" i="13" l="1"/>
  <c r="AN44" i="13" s="1"/>
  <c r="AQ44" i="13" s="1"/>
  <c r="E117" i="27" s="1"/>
  <c r="H45" i="13" l="1"/>
  <c r="L45" i="13" s="1"/>
  <c r="H117" i="27"/>
  <c r="J117" i="27"/>
  <c r="G117" i="27"/>
  <c r="K117" i="27"/>
  <c r="I45" i="13"/>
  <c r="J45" i="13" l="1"/>
  <c r="K45" i="13"/>
  <c r="M45" i="13" s="1"/>
  <c r="N45" i="13"/>
  <c r="O45" i="13" l="1"/>
  <c r="P45" i="13" s="1"/>
  <c r="R45" i="13" l="1"/>
  <c r="T45" i="13"/>
  <c r="Q45" i="13"/>
  <c r="S45" i="13" l="1"/>
  <c r="U45" i="13"/>
  <c r="V45" i="13"/>
  <c r="W45" i="13" l="1"/>
  <c r="X45" i="13" l="1"/>
  <c r="Y45" i="13" l="1"/>
  <c r="AB45" i="13"/>
  <c r="Z45" i="13"/>
  <c r="AA45" i="13" l="1"/>
  <c r="AC45" i="13" s="1"/>
  <c r="AD45" i="13"/>
  <c r="AE45" i="13" l="1"/>
  <c r="AF45" i="13"/>
  <c r="AJ45" i="13" l="1"/>
  <c r="AH45" i="13"/>
  <c r="AG45" i="13"/>
  <c r="AI45" i="13" l="1"/>
  <c r="AL45" i="13"/>
  <c r="AK45" i="13"/>
  <c r="AM45" i="13" s="1"/>
  <c r="AN45" i="13" s="1"/>
  <c r="H46" i="13" l="1"/>
  <c r="AQ45" i="13"/>
  <c r="E118" i="27" s="1"/>
  <c r="G118" i="27" l="1"/>
  <c r="H118" i="27"/>
  <c r="J118" i="27"/>
  <c r="K118" i="27"/>
  <c r="J46" i="13"/>
  <c r="L46" i="13"/>
  <c r="I46" i="13"/>
  <c r="K46" i="13" l="1"/>
  <c r="M46" i="13" s="1"/>
  <c r="N46" i="13"/>
  <c r="O46" i="13" l="1"/>
  <c r="P46" i="13" l="1"/>
  <c r="T46" i="13" l="1"/>
  <c r="Q46" i="13"/>
  <c r="R46" i="13"/>
  <c r="S46" i="13" l="1"/>
  <c r="U46" i="13" s="1"/>
  <c r="V46" i="13"/>
  <c r="W46" i="13" l="1"/>
  <c r="X46" i="13" s="1"/>
  <c r="Z46" i="13" l="1"/>
  <c r="Y46" i="13"/>
  <c r="AB46" i="13"/>
  <c r="AA46" i="13" l="1"/>
  <c r="AC46" i="13" s="1"/>
  <c r="AD46" i="13"/>
  <c r="AE46" i="13" l="1"/>
  <c r="AF46" i="13" l="1"/>
  <c r="AJ46" i="13" l="1"/>
  <c r="AH46" i="13"/>
  <c r="AG46" i="13"/>
  <c r="AI46" i="13" l="1"/>
  <c r="AK46" i="13"/>
  <c r="AL46" i="13"/>
  <c r="AM46" i="13" l="1"/>
  <c r="AN46" i="13" s="1"/>
  <c r="H47" i="13" l="1"/>
  <c r="AQ46" i="13"/>
  <c r="E119" i="27" s="1"/>
  <c r="J47" i="13" l="1"/>
  <c r="L47" i="13"/>
  <c r="I47" i="13"/>
  <c r="H119" i="27"/>
  <c r="G119" i="27"/>
  <c r="K119" i="27"/>
  <c r="J119" i="27"/>
  <c r="K47" i="13" l="1"/>
  <c r="M47" i="13" s="1"/>
  <c r="N47" i="13"/>
  <c r="O47" i="13" l="1"/>
  <c r="P47" i="13" s="1"/>
  <c r="R47" i="13" l="1"/>
  <c r="Q47" i="13"/>
  <c r="T47" i="13"/>
  <c r="S47" i="13" l="1"/>
  <c r="U47" i="13"/>
  <c r="V47" i="13"/>
  <c r="W47" i="13" l="1"/>
  <c r="X47" i="13" l="1"/>
  <c r="AB47" i="13" l="1"/>
  <c r="Y47" i="13"/>
  <c r="Z47" i="13"/>
  <c r="AA47" i="13" l="1"/>
  <c r="AC47" i="13" s="1"/>
  <c r="AD47" i="13"/>
  <c r="AE47" i="13" l="1"/>
  <c r="AF47" i="13" s="1"/>
  <c r="AH47" i="13" l="1"/>
  <c r="AG47" i="13"/>
  <c r="AJ47" i="13"/>
  <c r="AI47" i="13" l="1"/>
  <c r="AK47" i="13" s="1"/>
  <c r="AL47" i="13"/>
  <c r="AM47" i="13" l="1"/>
  <c r="AN47" i="13" s="1"/>
  <c r="H48" i="13" s="1"/>
  <c r="AQ47" i="13" l="1"/>
  <c r="E120" i="27" s="1"/>
  <c r="H120" i="27" s="1"/>
  <c r="L48" i="13"/>
  <c r="J48" i="13"/>
  <c r="I48" i="13"/>
  <c r="J120" i="27" l="1"/>
  <c r="G120" i="27"/>
  <c r="K120" i="27"/>
  <c r="K48" i="13"/>
  <c r="M48" i="13" s="1"/>
  <c r="N48" i="13"/>
  <c r="O48" i="13" l="1"/>
  <c r="P48" i="13" s="1"/>
  <c r="T48" i="13" l="1"/>
  <c r="R48" i="13"/>
  <c r="Q48" i="13"/>
  <c r="S48" i="13" l="1"/>
  <c r="U48" i="13" s="1"/>
  <c r="V48" i="13"/>
  <c r="W48" i="13" l="1"/>
  <c r="X48" i="13" s="1"/>
  <c r="AB48" i="13" l="1"/>
  <c r="Y48" i="13"/>
  <c r="Z48" i="13"/>
  <c r="AA48" i="13" l="1"/>
  <c r="AC48" i="13" s="1"/>
  <c r="AD48" i="13"/>
  <c r="AE48" i="13" l="1"/>
  <c r="AF48" i="13" l="1"/>
  <c r="AJ48" i="13" l="1"/>
  <c r="AG48" i="13"/>
  <c r="AH48" i="13"/>
  <c r="AI48" i="13" l="1"/>
  <c r="AK48" i="13" s="1"/>
  <c r="AL48" i="13"/>
  <c r="AM48" i="13" l="1"/>
  <c r="AN48" i="13" s="1"/>
  <c r="R10" i="14" s="1"/>
  <c r="H30" i="14" s="1"/>
  <c r="AN30" i="14" s="1"/>
  <c r="AQ48" i="13" l="1"/>
  <c r="E121" i="27" s="1"/>
  <c r="H121" i="27" s="1"/>
  <c r="H31" i="14"/>
  <c r="AQ30" i="14"/>
  <c r="E122" i="27" s="1"/>
  <c r="J121" i="27" l="1"/>
  <c r="K121" i="27"/>
  <c r="G121" i="27"/>
  <c r="L31" i="14"/>
  <c r="J31" i="14"/>
  <c r="I31" i="14"/>
  <c r="K31" i="14" l="1"/>
  <c r="M31" i="14"/>
  <c r="N31" i="14"/>
  <c r="O31" i="14" l="1"/>
  <c r="P31" i="14"/>
  <c r="T31" i="14" l="1"/>
  <c r="R31" i="14"/>
  <c r="Q31" i="14"/>
  <c r="S31" i="14" l="1"/>
  <c r="U31" i="14"/>
  <c r="V31" i="14"/>
  <c r="W31" i="14" l="1"/>
  <c r="X31" i="14" s="1"/>
  <c r="AB31" i="14" l="1"/>
  <c r="Z31" i="14"/>
  <c r="Y31" i="14"/>
  <c r="AA31" i="14" l="1"/>
  <c r="AC31" i="14"/>
  <c r="AD31" i="14"/>
  <c r="AE31" i="14" l="1"/>
  <c r="AF31" i="14" l="1"/>
  <c r="AJ31" i="14" l="1"/>
  <c r="AG31" i="14"/>
  <c r="AH31" i="14"/>
  <c r="AI31" i="14" l="1"/>
  <c r="AK31" i="14" s="1"/>
  <c r="AL31" i="14"/>
  <c r="AM31" i="14" l="1"/>
  <c r="AN31" i="14" s="1"/>
  <c r="H32" i="14" l="1"/>
  <c r="AQ31" i="14"/>
  <c r="E123" i="27" s="1"/>
  <c r="K123" i="27" l="1"/>
  <c r="H123" i="27"/>
  <c r="G123" i="27"/>
  <c r="J123" i="27"/>
  <c r="J32" i="14"/>
  <c r="I32" i="14"/>
  <c r="L32" i="14"/>
  <c r="K32" i="14" l="1"/>
  <c r="N32" i="14"/>
  <c r="M32" i="14"/>
  <c r="O32" i="14" s="1"/>
  <c r="P32" i="14" l="1"/>
  <c r="R32" i="14" l="1"/>
  <c r="T32" i="14"/>
  <c r="Q32" i="14"/>
  <c r="S32" i="14" l="1"/>
  <c r="U32" i="14" s="1"/>
  <c r="V32" i="14"/>
  <c r="W32" i="14" l="1"/>
  <c r="X32" i="14"/>
  <c r="AB32" i="14" l="1"/>
  <c r="Y32" i="14"/>
  <c r="Z32" i="14"/>
  <c r="AA32" i="14" l="1"/>
  <c r="AD32" i="14"/>
  <c r="AC32" i="14"/>
  <c r="AE32" i="14" s="1"/>
  <c r="AF32" i="14" l="1"/>
  <c r="AH32" i="14" l="1"/>
  <c r="AJ32" i="14"/>
  <c r="AG32" i="14"/>
  <c r="AI32" i="14" l="1"/>
  <c r="AL32" i="14"/>
  <c r="AK32" i="14"/>
  <c r="AM32" i="14" l="1"/>
  <c r="AN32" i="14" s="1"/>
  <c r="H33" i="14" s="1"/>
  <c r="AQ32" i="14" l="1"/>
  <c r="E124" i="27" s="1"/>
  <c r="H124" i="27" s="1"/>
  <c r="K124" i="27"/>
  <c r="J124" i="27"/>
  <c r="J33" i="14"/>
  <c r="I33" i="14"/>
  <c r="L33" i="14"/>
  <c r="G124" i="27" l="1"/>
  <c r="K33" i="14"/>
  <c r="M33" i="14" s="1"/>
  <c r="N33" i="14"/>
  <c r="O33" i="14" l="1"/>
  <c r="P33" i="14" s="1"/>
  <c r="R33" i="14" l="1"/>
  <c r="Q33" i="14"/>
  <c r="T33" i="14"/>
  <c r="S33" i="14" l="1"/>
  <c r="U33" i="14" s="1"/>
  <c r="V33" i="14"/>
  <c r="W33" i="14" l="1"/>
  <c r="X33" i="14" s="1"/>
  <c r="AB33" i="14" l="1"/>
  <c r="Y33" i="14"/>
  <c r="Z33" i="14"/>
  <c r="AA33" i="14" l="1"/>
  <c r="AC33" i="14" s="1"/>
  <c r="AD33" i="14"/>
  <c r="AE33" i="14" l="1"/>
  <c r="AF33" i="14" l="1"/>
  <c r="AJ33" i="14" l="1"/>
  <c r="AG33" i="14"/>
  <c r="AH33" i="14"/>
  <c r="AI33" i="14" l="1"/>
  <c r="AK33" i="14" s="1"/>
  <c r="AL33" i="14"/>
  <c r="AM33" i="14" l="1"/>
  <c r="AN33" i="14" s="1"/>
  <c r="H34" i="14" l="1"/>
  <c r="AQ33" i="14"/>
  <c r="E125" i="27" s="1"/>
  <c r="H125" i="27" l="1"/>
  <c r="G125" i="27"/>
  <c r="K125" i="27"/>
  <c r="J125" i="27"/>
  <c r="L34" i="14"/>
  <c r="I34" i="14"/>
  <c r="J34" i="14"/>
  <c r="K34" i="14" l="1"/>
  <c r="M34" i="14" s="1"/>
  <c r="N34" i="14"/>
  <c r="O34" i="14" l="1"/>
  <c r="P34" i="14" s="1"/>
  <c r="Q34" i="14" l="1"/>
  <c r="T34" i="14"/>
  <c r="R34" i="14"/>
  <c r="S34" i="14" l="1"/>
  <c r="U34" i="14"/>
  <c r="V34" i="14"/>
  <c r="W34" i="14" l="1"/>
  <c r="X34" i="14" l="1"/>
  <c r="Y34" i="14" l="1"/>
  <c r="AB34" i="14"/>
  <c r="Z34" i="14"/>
  <c r="AA34" i="14" l="1"/>
  <c r="AC34" i="14"/>
  <c r="AD34" i="14"/>
  <c r="AE34" i="14" l="1"/>
  <c r="AF34" i="14" l="1"/>
  <c r="AG34" i="14" l="1"/>
  <c r="AH34" i="14"/>
  <c r="AJ34" i="14"/>
  <c r="AI34" i="14" l="1"/>
  <c r="AK34" i="14"/>
  <c r="AL34" i="14"/>
  <c r="AM34" i="14" l="1"/>
  <c r="AN34" i="14" s="1"/>
  <c r="H35" i="14" l="1"/>
  <c r="AQ34" i="14"/>
  <c r="E126" i="27" s="1"/>
  <c r="J126" i="27" l="1"/>
  <c r="K126" i="27"/>
  <c r="H126" i="27"/>
  <c r="G126" i="27"/>
  <c r="J35" i="14"/>
  <c r="L35" i="14"/>
  <c r="I35" i="14"/>
  <c r="K35" i="14" l="1"/>
  <c r="N35" i="14"/>
  <c r="M35" i="14"/>
  <c r="O35" i="14" s="1"/>
  <c r="P35" i="14" l="1"/>
  <c r="T35" i="14" l="1"/>
  <c r="R35" i="14"/>
  <c r="Q35" i="14"/>
  <c r="S35" i="14" l="1"/>
  <c r="U35" i="14" s="1"/>
  <c r="V35" i="14"/>
  <c r="W35" i="14" l="1"/>
  <c r="X35" i="14" s="1"/>
  <c r="Z35" i="14" l="1"/>
  <c r="Y35" i="14"/>
  <c r="AB35" i="14"/>
  <c r="AA35" i="14" l="1"/>
  <c r="AC35" i="14"/>
  <c r="AD35" i="14"/>
  <c r="AE35" i="14" l="1"/>
  <c r="AF35" i="14"/>
  <c r="AG35" i="14" l="1"/>
  <c r="AJ35" i="14"/>
  <c r="AH35" i="14"/>
  <c r="AI35" i="14" l="1"/>
  <c r="AK35" i="14"/>
  <c r="AL35" i="14"/>
  <c r="AM35" i="14" l="1"/>
  <c r="AN35" i="14" s="1"/>
  <c r="H36" i="14" l="1"/>
  <c r="AQ35" i="14"/>
  <c r="E127" i="27" s="1"/>
  <c r="G127" i="27" l="1"/>
  <c r="H127" i="27"/>
  <c r="K127" i="27"/>
  <c r="J127" i="27"/>
  <c r="J36" i="14"/>
  <c r="I36" i="14"/>
  <c r="L36" i="14"/>
  <c r="K36" i="14" l="1"/>
  <c r="M36" i="14" s="1"/>
  <c r="N36" i="14"/>
  <c r="O36" i="14" l="1"/>
  <c r="P36" i="14"/>
  <c r="Q36" i="14" l="1"/>
  <c r="T36" i="14"/>
  <c r="R36" i="14"/>
  <c r="S36" i="14" l="1"/>
  <c r="V36" i="14"/>
  <c r="U36" i="14"/>
  <c r="W36" i="14" l="1"/>
  <c r="X36" i="14" s="1"/>
  <c r="AB36" i="14" l="1"/>
  <c r="Z36" i="14"/>
  <c r="Y36" i="14"/>
  <c r="AA36" i="14" l="1"/>
  <c r="AC36" i="14" s="1"/>
  <c r="AD36" i="14"/>
  <c r="AE36" i="14" l="1"/>
  <c r="AF36" i="14" l="1"/>
  <c r="AJ36" i="14" l="1"/>
  <c r="AG36" i="14"/>
  <c r="AH36" i="14"/>
  <c r="AI36" i="14" l="1"/>
  <c r="AK36" i="14" s="1"/>
  <c r="AL36" i="14"/>
  <c r="AM36" i="14" l="1"/>
  <c r="AN36" i="14" s="1"/>
  <c r="H37" i="14" s="1"/>
  <c r="AQ36" i="14"/>
  <c r="E128" i="27" s="1"/>
  <c r="H128" i="27" l="1"/>
  <c r="K128" i="27"/>
  <c r="G128" i="27"/>
  <c r="J128" i="27"/>
  <c r="J37" i="14"/>
  <c r="I37" i="14"/>
  <c r="L37" i="14"/>
  <c r="K37" i="14" l="1"/>
  <c r="M37" i="14" s="1"/>
  <c r="N37" i="14"/>
  <c r="O37" i="14" l="1"/>
  <c r="P37" i="14" s="1"/>
  <c r="T37" i="14" l="1"/>
  <c r="R37" i="14"/>
  <c r="Q37" i="14"/>
  <c r="S37" i="14" l="1"/>
  <c r="U37" i="14" s="1"/>
  <c r="V37" i="14"/>
  <c r="W37" i="14" l="1"/>
  <c r="X37" i="14" s="1"/>
  <c r="Y37" i="14" l="1"/>
  <c r="Z37" i="14"/>
  <c r="AB37" i="14"/>
  <c r="AA37" i="14" l="1"/>
  <c r="AC37" i="14" s="1"/>
  <c r="AD37" i="14"/>
  <c r="AE37" i="14" l="1"/>
  <c r="AF37" i="14" l="1"/>
  <c r="AG37" i="14" l="1"/>
  <c r="AH37" i="14"/>
  <c r="AJ37" i="14"/>
  <c r="AI37" i="14" l="1"/>
  <c r="AK37" i="14" s="1"/>
  <c r="AL37" i="14"/>
  <c r="AM37" i="14" l="1"/>
  <c r="AN37" i="14" s="1"/>
  <c r="H38" i="14" l="1"/>
  <c r="AQ37" i="14"/>
  <c r="E129" i="27" s="1"/>
  <c r="H129" i="27" l="1"/>
  <c r="G129" i="27"/>
  <c r="K129" i="27"/>
  <c r="J129" i="27"/>
  <c r="J38" i="14"/>
  <c r="L38" i="14"/>
  <c r="I38" i="14"/>
  <c r="K38" i="14" l="1"/>
  <c r="M38" i="14"/>
  <c r="N38" i="14"/>
  <c r="O38" i="14" l="1"/>
  <c r="P38" i="14" l="1"/>
  <c r="T38" i="14" l="1"/>
  <c r="Q38" i="14"/>
  <c r="R38" i="14"/>
  <c r="S38" i="14" l="1"/>
  <c r="U38" i="14"/>
  <c r="V38" i="14"/>
  <c r="W38" i="14" l="1"/>
  <c r="X38" i="14" l="1"/>
  <c r="Y38" i="14" l="1"/>
  <c r="AB38" i="14"/>
  <c r="Z38" i="14"/>
  <c r="AA38" i="14" l="1"/>
  <c r="AC38" i="14" s="1"/>
  <c r="AD38" i="14"/>
  <c r="AE38" i="14" l="1"/>
  <c r="AF38" i="14" l="1"/>
  <c r="AJ38" i="14" l="1"/>
  <c r="AG38" i="14"/>
  <c r="AH38" i="14"/>
  <c r="AI38" i="14" l="1"/>
  <c r="AK38" i="14" s="1"/>
  <c r="AL38" i="14"/>
  <c r="AM38" i="14" l="1"/>
  <c r="AN38" i="14" s="1"/>
  <c r="H39" i="14" l="1"/>
  <c r="AQ38" i="14"/>
  <c r="E130" i="27" s="1"/>
  <c r="I39" i="14" l="1"/>
  <c r="J39" i="14"/>
  <c r="L39" i="14"/>
  <c r="K130" i="27"/>
  <c r="G130" i="27"/>
  <c r="H130" i="27"/>
  <c r="J130" i="27"/>
  <c r="K39" i="14" l="1"/>
  <c r="M39" i="14" s="1"/>
  <c r="N39" i="14"/>
  <c r="O39" i="14" l="1"/>
  <c r="P39" i="14" s="1"/>
  <c r="T39" i="14" l="1"/>
  <c r="R39" i="14"/>
  <c r="Q39" i="14"/>
  <c r="S39" i="14" l="1"/>
  <c r="U39" i="14"/>
  <c r="V39" i="14"/>
  <c r="W39" i="14" l="1"/>
  <c r="X39" i="14" l="1"/>
  <c r="AB39" i="14" l="1"/>
  <c r="Y39" i="14"/>
  <c r="Z39" i="14"/>
  <c r="AA39" i="14" l="1"/>
  <c r="AC39" i="14" s="1"/>
  <c r="AD39" i="14"/>
  <c r="AE39" i="14" l="1"/>
  <c r="AF39" i="14" s="1"/>
  <c r="AH39" i="14" l="1"/>
  <c r="AJ39" i="14"/>
  <c r="AG39" i="14"/>
  <c r="AI39" i="14" l="1"/>
  <c r="AK39" i="14" s="1"/>
  <c r="AL39" i="14"/>
  <c r="AM39" i="14" l="1"/>
  <c r="AN39" i="14" s="1"/>
  <c r="H40" i="14" l="1"/>
  <c r="AQ39" i="14"/>
  <c r="E131" i="27" s="1"/>
  <c r="I40" i="14" l="1"/>
  <c r="J40" i="14"/>
  <c r="L40" i="14"/>
  <c r="J131" i="27"/>
  <c r="G131" i="27"/>
  <c r="H131" i="27"/>
  <c r="K131" i="27"/>
  <c r="K40" i="14" l="1"/>
  <c r="M40" i="14" s="1"/>
  <c r="N40" i="14"/>
  <c r="O40" i="14" l="1"/>
  <c r="P40" i="14" l="1"/>
  <c r="R40" i="14" l="1"/>
  <c r="T40" i="14"/>
  <c r="Q40" i="14"/>
  <c r="S40" i="14" l="1"/>
  <c r="V40" i="14"/>
  <c r="U40" i="14"/>
  <c r="W40" i="14" l="1"/>
  <c r="X40" i="14" l="1"/>
  <c r="Y40" i="14" l="1"/>
  <c r="AB40" i="14"/>
  <c r="Z40" i="14"/>
  <c r="AA40" i="14" l="1"/>
  <c r="AC40" i="14" s="1"/>
  <c r="AD40" i="14"/>
  <c r="AE40" i="14" l="1"/>
  <c r="AF40" i="14"/>
  <c r="AG40" i="14" l="1"/>
  <c r="AJ40" i="14"/>
  <c r="AH40" i="14"/>
  <c r="AI40" i="14" l="1"/>
  <c r="AK40" i="14" s="1"/>
  <c r="AL40" i="14"/>
  <c r="AM40" i="14" l="1"/>
  <c r="AN40" i="14" s="1"/>
  <c r="H41" i="14" s="1"/>
  <c r="AQ40" i="14" l="1"/>
  <c r="E132" i="27" s="1"/>
  <c r="J132" i="27" s="1"/>
  <c r="L41" i="14"/>
  <c r="J41" i="14"/>
  <c r="I41" i="14"/>
  <c r="K132" i="27" l="1"/>
  <c r="G132" i="27"/>
  <c r="H132" i="27"/>
  <c r="K41" i="14"/>
  <c r="M41" i="14" s="1"/>
  <c r="N41" i="14"/>
  <c r="O41" i="14" l="1"/>
  <c r="P41" i="14" l="1"/>
  <c r="Q41" i="14" l="1"/>
  <c r="T41" i="14"/>
  <c r="R41" i="14"/>
  <c r="S41" i="14" l="1"/>
  <c r="U41" i="14" s="1"/>
  <c r="V41" i="14"/>
  <c r="W41" i="14" l="1"/>
  <c r="X41" i="14" s="1"/>
  <c r="Z41" i="14" l="1"/>
  <c r="AB41" i="14"/>
  <c r="Y41" i="14"/>
  <c r="AA41" i="14" l="1"/>
  <c r="AC41" i="14" s="1"/>
  <c r="AD41" i="14"/>
  <c r="AE41" i="14" l="1"/>
  <c r="AF41" i="14"/>
  <c r="AJ41" i="14" l="1"/>
  <c r="AG41" i="14"/>
  <c r="AH41" i="14"/>
  <c r="AI41" i="14" l="1"/>
  <c r="AL41" i="14"/>
  <c r="AK41" i="14"/>
  <c r="AM41" i="14" s="1"/>
  <c r="AN41" i="14" s="1"/>
  <c r="H42" i="14" l="1"/>
  <c r="AQ41" i="14"/>
  <c r="E133" i="27" s="1"/>
  <c r="H133" i="27" l="1"/>
  <c r="G133" i="27"/>
  <c r="K133" i="27"/>
  <c r="J133" i="27"/>
  <c r="I42" i="14"/>
  <c r="L42" i="14"/>
  <c r="J42" i="14"/>
  <c r="K42" i="14" l="1"/>
  <c r="M42" i="14" s="1"/>
  <c r="N42" i="14"/>
  <c r="O42" i="14" l="1"/>
  <c r="P42" i="14" s="1"/>
  <c r="T42" i="14" l="1"/>
  <c r="Q42" i="14"/>
  <c r="R42" i="14"/>
  <c r="S42" i="14" l="1"/>
  <c r="U42" i="14"/>
  <c r="V42" i="14"/>
  <c r="W42" i="14" l="1"/>
  <c r="X42" i="14" l="1"/>
  <c r="Z42" i="14" l="1"/>
  <c r="AB42" i="14"/>
  <c r="Y42" i="14"/>
  <c r="AA42" i="14" l="1"/>
  <c r="AC42" i="14" s="1"/>
  <c r="AD42" i="14"/>
  <c r="AE42" i="14" l="1"/>
  <c r="AF42" i="14" l="1"/>
  <c r="AH42" i="14" l="1"/>
  <c r="AG42" i="14"/>
  <c r="AJ42" i="14"/>
  <c r="AI42" i="14" l="1"/>
  <c r="AL42" i="14"/>
  <c r="AK42" i="14"/>
  <c r="AM42" i="14" s="1"/>
  <c r="AN42" i="14" s="1"/>
  <c r="H43" i="14" l="1"/>
  <c r="AQ42" i="14"/>
  <c r="E134" i="27" s="1"/>
  <c r="L43" i="14" l="1"/>
  <c r="J43" i="14"/>
  <c r="I43" i="14"/>
  <c r="J134" i="27"/>
  <c r="K134" i="27"/>
  <c r="H134" i="27"/>
  <c r="G134" i="27"/>
  <c r="K43" i="14" l="1"/>
  <c r="M43" i="14" s="1"/>
  <c r="N43" i="14"/>
  <c r="O43" i="14" l="1"/>
  <c r="P43" i="14" s="1"/>
  <c r="Q43" i="14" l="1"/>
  <c r="R43" i="14"/>
  <c r="T43" i="14"/>
  <c r="S43" i="14" l="1"/>
  <c r="U43" i="14" s="1"/>
  <c r="V43" i="14"/>
  <c r="W43" i="14" l="1"/>
  <c r="X43" i="14" s="1"/>
  <c r="AB43" i="14" l="1"/>
  <c r="Y43" i="14"/>
  <c r="Z43" i="14"/>
  <c r="AA43" i="14" l="1"/>
  <c r="AD43" i="14"/>
  <c r="AC43" i="14"/>
  <c r="AE43" i="14" l="1"/>
  <c r="AF43" i="14" s="1"/>
  <c r="AH43" i="14" l="1"/>
  <c r="AJ43" i="14"/>
  <c r="AG43" i="14"/>
  <c r="AI43" i="14" l="1"/>
  <c r="AK43" i="14"/>
  <c r="AL43" i="14"/>
  <c r="AM43" i="14" l="1"/>
  <c r="AN43" i="14" s="1"/>
  <c r="H44" i="14" l="1"/>
  <c r="AQ43" i="14"/>
  <c r="E135" i="27" s="1"/>
  <c r="H135" i="27" l="1"/>
  <c r="G135" i="27"/>
  <c r="K135" i="27"/>
  <c r="J135" i="27"/>
  <c r="J44" i="14"/>
  <c r="L44" i="14"/>
  <c r="I44" i="14"/>
  <c r="K44" i="14" l="1"/>
  <c r="M44" i="14" s="1"/>
  <c r="N44" i="14"/>
  <c r="O44" i="14" l="1"/>
  <c r="P44" i="14" l="1"/>
  <c r="R44" i="14" l="1"/>
  <c r="Q44" i="14"/>
  <c r="T44" i="14"/>
  <c r="S44" i="14" l="1"/>
  <c r="U44" i="14" s="1"/>
  <c r="V44" i="14"/>
  <c r="W44" i="14" l="1"/>
  <c r="X44" i="14" l="1"/>
  <c r="AB44" i="14" l="1"/>
  <c r="Y44" i="14"/>
  <c r="Z44" i="14"/>
  <c r="AA44" i="14" l="1"/>
  <c r="AC44" i="14" s="1"/>
  <c r="AD44" i="14"/>
  <c r="AE44" i="14" l="1"/>
  <c r="AF44" i="14" s="1"/>
  <c r="AJ44" i="14" l="1"/>
  <c r="AG44" i="14"/>
  <c r="AH44" i="14"/>
  <c r="AI44" i="14" l="1"/>
  <c r="AK44" i="14" s="1"/>
  <c r="AL44" i="14"/>
  <c r="AM44" i="14" l="1"/>
  <c r="AN44" i="14" s="1"/>
  <c r="R10" i="16" s="1"/>
  <c r="H30" i="16" s="1"/>
  <c r="AN30" i="16" s="1"/>
  <c r="AQ44" i="14" l="1"/>
  <c r="E136" i="27" s="1"/>
  <c r="G136" i="27" s="1"/>
  <c r="H31" i="16"/>
  <c r="AQ30" i="16"/>
  <c r="E137" i="27" s="1"/>
  <c r="H136" i="27" l="1"/>
  <c r="K136" i="27"/>
  <c r="J136" i="27"/>
  <c r="J31" i="16"/>
  <c r="L31" i="16"/>
  <c r="I31" i="16"/>
  <c r="K31" i="16" l="1"/>
  <c r="M31" i="16" s="1"/>
  <c r="N31" i="16"/>
  <c r="O31" i="16" l="1"/>
  <c r="P31" i="16" s="1"/>
  <c r="R31" i="16" l="1"/>
  <c r="Q31" i="16"/>
  <c r="T31" i="16"/>
  <c r="S31" i="16" l="1"/>
  <c r="U31" i="16" s="1"/>
  <c r="V31" i="16"/>
  <c r="W31" i="16" l="1"/>
  <c r="X31" i="16"/>
  <c r="Z31" i="16" l="1"/>
  <c r="AB31" i="16"/>
  <c r="Y31" i="16"/>
  <c r="AA31" i="16" l="1"/>
  <c r="AD31" i="16"/>
  <c r="AC31" i="16"/>
  <c r="AE31" i="16" l="1"/>
  <c r="AF31" i="16"/>
  <c r="AH31" i="16" l="1"/>
  <c r="AJ31" i="16"/>
  <c r="AG31" i="16"/>
  <c r="AI31" i="16" l="1"/>
  <c r="AK31" i="16" s="1"/>
  <c r="AL31" i="16"/>
  <c r="AM31" i="16" l="1"/>
  <c r="AN31" i="16" s="1"/>
  <c r="H32" i="16" s="1"/>
  <c r="AQ31" i="16" l="1"/>
  <c r="E138" i="27" s="1"/>
  <c r="G138" i="27" s="1"/>
  <c r="J32" i="16"/>
  <c r="I32" i="16"/>
  <c r="L32" i="16"/>
  <c r="K138" i="27" l="1"/>
  <c r="J138" i="27"/>
  <c r="H138" i="27"/>
  <c r="K32" i="16"/>
  <c r="M32" i="16" s="1"/>
  <c r="N32" i="16"/>
  <c r="O32" i="16" l="1"/>
  <c r="P32" i="16" s="1"/>
  <c r="R32" i="16" l="1"/>
  <c r="Q32" i="16"/>
  <c r="T32" i="16"/>
  <c r="S32" i="16" l="1"/>
  <c r="U32" i="16" s="1"/>
  <c r="V32" i="16"/>
  <c r="W32" i="16" l="1"/>
  <c r="X32" i="16" l="1"/>
  <c r="Z32" i="16" l="1"/>
  <c r="AB32" i="16"/>
  <c r="Y32" i="16"/>
  <c r="AA32" i="16" l="1"/>
  <c r="AC32" i="16" s="1"/>
  <c r="AD32" i="16"/>
  <c r="AE32" i="16" l="1"/>
  <c r="AF32" i="16"/>
  <c r="AH32" i="16" l="1"/>
  <c r="AJ32" i="16"/>
  <c r="AG32" i="16"/>
  <c r="AI32" i="16" l="1"/>
  <c r="AL32" i="16"/>
  <c r="AK32" i="16"/>
  <c r="AM32" i="16" l="1"/>
  <c r="AN32" i="16" s="1"/>
  <c r="H33" i="16" s="1"/>
  <c r="AQ32" i="16" l="1"/>
  <c r="E139" i="27" s="1"/>
  <c r="H139" i="27" s="1"/>
  <c r="J139" i="27"/>
  <c r="J33" i="16"/>
  <c r="L33" i="16"/>
  <c r="I33" i="16"/>
  <c r="G139" i="27" l="1"/>
  <c r="K139" i="27"/>
  <c r="K33" i="16"/>
  <c r="N33" i="16"/>
  <c r="M33" i="16"/>
  <c r="O33" i="16" l="1"/>
  <c r="P33" i="16" l="1"/>
  <c r="R33" i="16" l="1"/>
  <c r="T33" i="16"/>
  <c r="Q33" i="16"/>
  <c r="S33" i="16" l="1"/>
  <c r="U33" i="16"/>
  <c r="V33" i="16"/>
  <c r="W33" i="16" l="1"/>
  <c r="X33" i="16" l="1"/>
  <c r="Z33" i="16" l="1"/>
  <c r="AB33" i="16"/>
  <c r="Y33" i="16"/>
  <c r="AA33" i="16" l="1"/>
  <c r="AC33" i="16" s="1"/>
  <c r="AD33" i="16"/>
  <c r="AE33" i="16" l="1"/>
  <c r="AF33" i="16" l="1"/>
  <c r="AH33" i="16" l="1"/>
  <c r="AJ33" i="16"/>
  <c r="AG33" i="16"/>
  <c r="AI33" i="16" l="1"/>
  <c r="AK33" i="16" s="1"/>
  <c r="AL33" i="16"/>
  <c r="AM33" i="16" l="1"/>
  <c r="AN33" i="16" s="1"/>
  <c r="H34" i="16" l="1"/>
  <c r="AQ33" i="16"/>
  <c r="E140" i="27" s="1"/>
  <c r="K140" i="27" l="1"/>
  <c r="J140" i="27"/>
  <c r="H140" i="27"/>
  <c r="G140" i="27"/>
  <c r="J34" i="16"/>
  <c r="L34" i="16"/>
  <c r="I34" i="16"/>
  <c r="K34" i="16" l="1"/>
  <c r="M34" i="16" s="1"/>
  <c r="N34" i="16"/>
  <c r="O34" i="16" l="1"/>
  <c r="P34" i="16" s="1"/>
  <c r="R34" i="16" l="1"/>
  <c r="T34" i="16"/>
  <c r="Q34" i="16"/>
  <c r="S34" i="16" l="1"/>
  <c r="U34" i="16" s="1"/>
  <c r="V34" i="16"/>
  <c r="W34" i="16" l="1"/>
  <c r="X34" i="16" s="1"/>
  <c r="Z34" i="16" l="1"/>
  <c r="Y34" i="16"/>
  <c r="AB34" i="16"/>
  <c r="AA34" i="16" l="1"/>
  <c r="AD34" i="16"/>
  <c r="AC34" i="16"/>
  <c r="AE34" i="16" s="1"/>
  <c r="AF34" i="16" l="1"/>
  <c r="AH34" i="16" l="1"/>
  <c r="AG34" i="16"/>
  <c r="AJ34" i="16"/>
  <c r="AI34" i="16" l="1"/>
  <c r="AL34" i="16"/>
  <c r="AK34" i="16"/>
  <c r="AM34" i="16" s="1"/>
  <c r="AN34" i="16" s="1"/>
  <c r="H35" i="16" l="1"/>
  <c r="AQ34" i="16"/>
  <c r="E141" i="27" s="1"/>
  <c r="H141" i="27" l="1"/>
  <c r="G141" i="27"/>
  <c r="K141" i="27"/>
  <c r="J141" i="27"/>
  <c r="L35" i="16"/>
  <c r="I35" i="16"/>
  <c r="J35" i="16"/>
  <c r="K35" i="16" l="1"/>
  <c r="N35" i="16"/>
  <c r="M35" i="16"/>
  <c r="O35" i="16" l="1"/>
  <c r="P35" i="16" s="1"/>
  <c r="Q35" i="16" l="1"/>
  <c r="R35" i="16"/>
  <c r="T35" i="16"/>
  <c r="S35" i="16" l="1"/>
  <c r="U35" i="16" s="1"/>
  <c r="V35" i="16"/>
  <c r="W35" i="16" l="1"/>
  <c r="X35" i="16" s="1"/>
  <c r="Z35" i="16" l="1"/>
  <c r="Y35" i="16"/>
  <c r="AB35" i="16"/>
  <c r="AA35" i="16" l="1"/>
  <c r="AC35" i="16" s="1"/>
  <c r="AD35" i="16"/>
  <c r="AE35" i="16" l="1"/>
  <c r="AF35" i="16" l="1"/>
  <c r="AG35" i="16" l="1"/>
  <c r="AH35" i="16"/>
  <c r="AJ35" i="16"/>
  <c r="AI35" i="16" l="1"/>
  <c r="AK35" i="16" s="1"/>
  <c r="AL35" i="16"/>
  <c r="AM35" i="16" l="1"/>
  <c r="AN35" i="16" s="1"/>
  <c r="H36" i="16" s="1"/>
  <c r="AQ35" i="16" l="1"/>
  <c r="E142" i="27" s="1"/>
  <c r="H142" i="27" s="1"/>
  <c r="J36" i="16"/>
  <c r="I36" i="16"/>
  <c r="L36" i="16"/>
  <c r="G142" i="27" l="1"/>
  <c r="J142" i="27"/>
  <c r="K142" i="27"/>
  <c r="K36" i="16"/>
  <c r="M36" i="16" s="1"/>
  <c r="N36" i="16"/>
  <c r="O36" i="16" l="1"/>
  <c r="P36" i="16" l="1"/>
  <c r="R36" i="16" l="1"/>
  <c r="Q36" i="16"/>
  <c r="T36" i="16"/>
  <c r="S36" i="16" l="1"/>
  <c r="U36" i="16" s="1"/>
  <c r="V36" i="16"/>
  <c r="W36" i="16" l="1"/>
  <c r="X36" i="16" s="1"/>
  <c r="Z36" i="16" l="1"/>
  <c r="Y36" i="16"/>
  <c r="AB36" i="16"/>
  <c r="AA36" i="16" l="1"/>
  <c r="AD36" i="16"/>
  <c r="AC36" i="16"/>
  <c r="AE36" i="16" l="1"/>
  <c r="AF36" i="16"/>
  <c r="AH36" i="16" l="1"/>
  <c r="AG36" i="16"/>
  <c r="AJ36" i="16"/>
  <c r="AI36" i="16" l="1"/>
  <c r="AK36" i="16" s="1"/>
  <c r="AL36" i="16"/>
  <c r="AM36" i="16" l="1"/>
  <c r="AN36" i="16" s="1"/>
  <c r="H37" i="16" s="1"/>
  <c r="AQ36" i="16" l="1"/>
  <c r="E143" i="27" s="1"/>
  <c r="H143" i="27" s="1"/>
  <c r="I37" i="16"/>
  <c r="J37" i="16"/>
  <c r="L37" i="16"/>
  <c r="K143" i="27" l="1"/>
  <c r="G143" i="27"/>
  <c r="J143" i="27"/>
  <c r="K37" i="16"/>
  <c r="M37" i="16" s="1"/>
  <c r="N37" i="16"/>
  <c r="O37" i="16" l="1"/>
  <c r="P37" i="16" l="1"/>
  <c r="R37" i="16" l="1"/>
  <c r="T37" i="16"/>
  <c r="Q37" i="16"/>
  <c r="S37" i="16" l="1"/>
  <c r="U37" i="16" s="1"/>
  <c r="V37" i="16"/>
  <c r="W37" i="16" l="1"/>
  <c r="X37" i="16" s="1"/>
  <c r="Y37" i="16" l="1"/>
  <c r="Z37" i="16"/>
  <c r="AB37" i="16"/>
  <c r="AA37" i="16" l="1"/>
  <c r="AD37" i="16"/>
  <c r="AC37" i="16"/>
  <c r="AE37" i="16" l="1"/>
  <c r="AF37" i="16"/>
  <c r="AJ37" i="16" l="1"/>
  <c r="AG37" i="16"/>
  <c r="AH37" i="16"/>
  <c r="AI37" i="16" l="1"/>
  <c r="AK37" i="16" s="1"/>
  <c r="AL37" i="16"/>
  <c r="AM37" i="16" l="1"/>
  <c r="AN37" i="16" s="1"/>
  <c r="AQ37" i="16" s="1"/>
  <c r="E144" i="27" s="1"/>
  <c r="H38" i="16" l="1"/>
  <c r="H144" i="27"/>
  <c r="J144" i="27"/>
  <c r="G144" i="27"/>
  <c r="K144" i="27"/>
  <c r="I38" i="16"/>
  <c r="J38" i="16"/>
  <c r="L38" i="16"/>
  <c r="K38" i="16" l="1"/>
  <c r="M38" i="16" s="1"/>
  <c r="N38" i="16"/>
  <c r="O38" i="16" l="1"/>
  <c r="P38" i="16" s="1"/>
  <c r="T38" i="16" l="1"/>
  <c r="R38" i="16"/>
  <c r="Q38" i="16"/>
  <c r="S38" i="16" l="1"/>
  <c r="U38" i="16" s="1"/>
  <c r="V38" i="16"/>
  <c r="W38" i="16" l="1"/>
  <c r="X38" i="16" l="1"/>
  <c r="Y38" i="16" l="1"/>
  <c r="AB38" i="16"/>
  <c r="Z38" i="16"/>
  <c r="AA38" i="16" l="1"/>
  <c r="AD38" i="16"/>
  <c r="AC38" i="16"/>
  <c r="AE38" i="16" l="1"/>
  <c r="AF38" i="16"/>
  <c r="AG38" i="16" l="1"/>
  <c r="AJ38" i="16"/>
  <c r="AH38" i="16"/>
  <c r="AI38" i="16" l="1"/>
  <c r="AL38" i="16"/>
  <c r="AK38" i="16"/>
  <c r="AM38" i="16" l="1"/>
  <c r="AN38" i="16" s="1"/>
  <c r="H39" i="16" s="1"/>
  <c r="AQ38" i="16" l="1"/>
  <c r="E145" i="27" s="1"/>
  <c r="G145" i="27" s="1"/>
  <c r="J39" i="16"/>
  <c r="I39" i="16"/>
  <c r="L39" i="16"/>
  <c r="K145" i="27" l="1"/>
  <c r="J145" i="27"/>
  <c r="H145" i="27"/>
  <c r="K39" i="16"/>
  <c r="M39" i="16" s="1"/>
  <c r="N39" i="16"/>
  <c r="O39" i="16" l="1"/>
  <c r="P39" i="16" s="1"/>
  <c r="R39" i="16" l="1"/>
  <c r="Q39" i="16"/>
  <c r="T39" i="16"/>
  <c r="S39" i="16" l="1"/>
  <c r="V39" i="16"/>
  <c r="U39" i="16"/>
  <c r="W39" i="16" l="1"/>
  <c r="X39" i="16"/>
  <c r="Y39" i="16" l="1"/>
  <c r="AB39" i="16"/>
  <c r="Z39" i="16"/>
  <c r="AA39" i="16" l="1"/>
  <c r="AD39" i="16"/>
  <c r="AC39" i="16"/>
  <c r="AE39" i="16" l="1"/>
  <c r="AF39" i="16" l="1"/>
  <c r="AH39" i="16" l="1"/>
  <c r="AJ39" i="16"/>
  <c r="AG39" i="16"/>
  <c r="AI39" i="16" l="1"/>
  <c r="AK39" i="16"/>
  <c r="AL39" i="16"/>
  <c r="AM39" i="16" l="1"/>
  <c r="AN39" i="16" s="1"/>
  <c r="H40" i="16" l="1"/>
  <c r="AQ39" i="16"/>
  <c r="E146" i="27" s="1"/>
  <c r="J40" i="16" l="1"/>
  <c r="I40" i="16"/>
  <c r="L40" i="16"/>
  <c r="G146" i="27"/>
  <c r="H146" i="27"/>
  <c r="K146" i="27"/>
  <c r="J146" i="27"/>
  <c r="K40" i="16" l="1"/>
  <c r="M40" i="16" s="1"/>
  <c r="N40" i="16"/>
  <c r="O40" i="16" l="1"/>
  <c r="P40" i="16"/>
  <c r="R40" i="16" l="1"/>
  <c r="Q40" i="16"/>
  <c r="T40" i="16"/>
  <c r="S40" i="16" l="1"/>
  <c r="U40" i="16" s="1"/>
  <c r="V40" i="16"/>
  <c r="W40" i="16" l="1"/>
  <c r="X40" i="16"/>
  <c r="Z40" i="16" l="1"/>
  <c r="Y40" i="16"/>
  <c r="AB40" i="16"/>
  <c r="AA40" i="16" l="1"/>
  <c r="AC40" i="16" s="1"/>
  <c r="AD40" i="16"/>
  <c r="AE40" i="16" l="1"/>
  <c r="AF40" i="16"/>
  <c r="AH40" i="16" l="1"/>
  <c r="AJ40" i="16"/>
  <c r="AG40" i="16"/>
  <c r="AI40" i="16" l="1"/>
  <c r="AK40" i="16" s="1"/>
  <c r="AL40" i="16"/>
  <c r="AM40" i="16" l="1"/>
  <c r="AN40" i="16" s="1"/>
  <c r="R10" i="18" l="1"/>
  <c r="H30" i="18" s="1"/>
  <c r="AN30" i="18" s="1"/>
  <c r="AQ40" i="16"/>
  <c r="E147" i="27" s="1"/>
  <c r="J147" i="27" l="1"/>
  <c r="G147" i="27"/>
  <c r="K147" i="27"/>
  <c r="H147" i="27"/>
  <c r="H31" i="18"/>
  <c r="AQ30" i="18"/>
  <c r="E148" i="27" s="1"/>
  <c r="J31" i="18" l="1"/>
  <c r="I31" i="18"/>
  <c r="L31" i="18"/>
  <c r="K31" i="18" l="1"/>
  <c r="N31" i="18"/>
  <c r="M31" i="18"/>
  <c r="O31" i="18" l="1"/>
  <c r="P31" i="18" s="1"/>
  <c r="R31" i="18" l="1"/>
  <c r="Q31" i="18"/>
  <c r="T31" i="18"/>
  <c r="S31" i="18" l="1"/>
  <c r="V31" i="18"/>
  <c r="U31" i="18"/>
  <c r="W31" i="18" l="1"/>
  <c r="X31" i="18" s="1"/>
  <c r="Z31" i="18" l="1"/>
  <c r="Y31" i="18"/>
  <c r="AB31" i="18"/>
  <c r="AA31" i="18" l="1"/>
  <c r="AD31" i="18"/>
  <c r="AC31" i="18"/>
  <c r="AE31" i="18" l="1"/>
  <c r="AF31" i="18" s="1"/>
  <c r="AH31" i="18" l="1"/>
  <c r="AG31" i="18"/>
  <c r="AJ31" i="18"/>
  <c r="AI31" i="18" l="1"/>
  <c r="AK31" i="18" s="1"/>
  <c r="AL31" i="18"/>
  <c r="AM31" i="18" l="1"/>
  <c r="AN31" i="18" s="1"/>
  <c r="H32" i="18" l="1"/>
  <c r="AQ31" i="18"/>
  <c r="E149" i="27" s="1"/>
  <c r="H149" i="27" l="1"/>
  <c r="G149" i="27"/>
  <c r="K149" i="27"/>
  <c r="J149" i="27"/>
  <c r="J32" i="18"/>
  <c r="I32" i="18"/>
  <c r="L32" i="18"/>
  <c r="K32" i="18" l="1"/>
  <c r="M32" i="18" s="1"/>
  <c r="N32" i="18"/>
  <c r="O32" i="18" l="1"/>
  <c r="P32" i="18" s="1"/>
  <c r="R32" i="18" l="1"/>
  <c r="Q32" i="18"/>
  <c r="T32" i="18"/>
  <c r="S32" i="18" l="1"/>
  <c r="V32" i="18"/>
  <c r="U32" i="18"/>
  <c r="W32" i="18" l="1"/>
  <c r="X32" i="18" s="1"/>
  <c r="Z32" i="18" l="1"/>
  <c r="Y32" i="18"/>
  <c r="AB32" i="18"/>
  <c r="AA32" i="18" l="1"/>
  <c r="AC32" i="18" s="1"/>
  <c r="AD32" i="18"/>
  <c r="AE32" i="18" l="1"/>
  <c r="AF32" i="18" s="1"/>
  <c r="AH32" i="18" l="1"/>
  <c r="AG32" i="18"/>
  <c r="AJ32" i="18"/>
  <c r="AI32" i="18" l="1"/>
  <c r="AK32" i="18" s="1"/>
  <c r="AL32" i="18"/>
  <c r="AM32" i="18" l="1"/>
  <c r="AN32" i="18" s="1"/>
  <c r="H33" i="18" s="1"/>
  <c r="AQ32" i="18" l="1"/>
  <c r="E150" i="27" s="1"/>
  <c r="H150" i="27" s="1"/>
  <c r="J33" i="18"/>
  <c r="I33" i="18"/>
  <c r="L33" i="18"/>
  <c r="K150" i="27" l="1"/>
  <c r="G150" i="27"/>
  <c r="J150" i="27"/>
  <c r="K33" i="18"/>
  <c r="M33" i="18" s="1"/>
  <c r="N33" i="18"/>
  <c r="O33" i="18" l="1"/>
  <c r="P33" i="18" s="1"/>
  <c r="R33" i="18" l="1"/>
  <c r="Q33" i="18"/>
  <c r="T33" i="18"/>
  <c r="S33" i="18" l="1"/>
  <c r="U33" i="18" s="1"/>
  <c r="V33" i="18"/>
  <c r="W33" i="18" l="1"/>
  <c r="X33" i="18"/>
  <c r="Y33" i="18" l="1"/>
  <c r="Z33" i="18"/>
  <c r="AB33" i="18"/>
  <c r="AA33" i="18" l="1"/>
  <c r="AC33" i="18"/>
  <c r="AD33" i="18"/>
  <c r="AE33" i="18" l="1"/>
  <c r="AF33" i="18" l="1"/>
  <c r="AH33" i="18" l="1"/>
  <c r="AG33" i="18"/>
  <c r="AJ33" i="18"/>
  <c r="AI33" i="18" l="1"/>
  <c r="AK33" i="18"/>
  <c r="AL33" i="18"/>
  <c r="AM33" i="18" l="1"/>
  <c r="AN33" i="18" s="1"/>
  <c r="H34" i="18" l="1"/>
  <c r="AQ33" i="18"/>
  <c r="E151" i="27" s="1"/>
  <c r="G151" i="27" l="1"/>
  <c r="K151" i="27"/>
  <c r="J151" i="27"/>
  <c r="H151" i="27"/>
  <c r="I34" i="18"/>
  <c r="J34" i="18"/>
  <c r="L34" i="18"/>
  <c r="K34" i="18" l="1"/>
  <c r="M34" i="18" s="1"/>
  <c r="N34" i="18"/>
  <c r="O34" i="18" l="1"/>
  <c r="P34" i="18" s="1"/>
  <c r="R34" i="18" l="1"/>
  <c r="Q34" i="18"/>
  <c r="T34" i="18"/>
  <c r="S34" i="18" l="1"/>
  <c r="U34" i="18" s="1"/>
  <c r="V34" i="18"/>
  <c r="W34" i="18" l="1"/>
  <c r="X34" i="18" l="1"/>
  <c r="Y34" i="18" l="1"/>
  <c r="Z34" i="18"/>
  <c r="AB34" i="18"/>
  <c r="AA34" i="18" l="1"/>
  <c r="AC34" i="18"/>
  <c r="AD34" i="18"/>
  <c r="AE34" i="18" l="1"/>
  <c r="AF34" i="18" l="1"/>
  <c r="AG34" i="18" l="1"/>
  <c r="AH34" i="18"/>
  <c r="AJ34" i="18"/>
  <c r="AI34" i="18" l="1"/>
  <c r="AK34" i="18"/>
  <c r="AL34" i="18"/>
  <c r="AM34" i="18" l="1"/>
  <c r="AN34" i="18" s="1"/>
  <c r="H35" i="18" l="1"/>
  <c r="AQ34" i="18"/>
  <c r="E152" i="27" s="1"/>
  <c r="J35" i="18" l="1"/>
  <c r="I35" i="18"/>
  <c r="L35" i="18"/>
  <c r="K152" i="27"/>
  <c r="G152" i="27"/>
  <c r="J152" i="27"/>
  <c r="H152" i="27"/>
  <c r="K35" i="18" l="1"/>
  <c r="M35" i="18" s="1"/>
  <c r="N35" i="18"/>
  <c r="O35" i="18" l="1"/>
  <c r="P35" i="18" s="1"/>
  <c r="R35" i="18" l="1"/>
  <c r="Q35" i="18"/>
  <c r="T35" i="18"/>
  <c r="S35" i="18" l="1"/>
  <c r="V35" i="18"/>
  <c r="U35" i="18"/>
  <c r="W35" i="18" l="1"/>
  <c r="X35" i="18" l="1"/>
  <c r="Y35" i="18" l="1"/>
  <c r="Z35" i="18"/>
  <c r="AB35" i="18"/>
  <c r="AA35" i="18" l="1"/>
  <c r="AD35" i="18"/>
  <c r="AC35" i="18"/>
  <c r="AE35" i="18" l="1"/>
  <c r="AF35" i="18"/>
  <c r="AH35" i="18" l="1"/>
  <c r="AG35" i="18"/>
  <c r="AJ35" i="18"/>
  <c r="AI35" i="18" l="1"/>
  <c r="AK35" i="18" s="1"/>
  <c r="AL35" i="18"/>
  <c r="AM35" i="18" l="1"/>
  <c r="AN35" i="18" s="1"/>
  <c r="H36" i="18" l="1"/>
  <c r="AQ35" i="18"/>
  <c r="E153" i="27" s="1"/>
  <c r="J36" i="18" l="1"/>
  <c r="I36" i="18"/>
  <c r="L36" i="18"/>
  <c r="G153" i="27"/>
  <c r="H153" i="27"/>
  <c r="J153" i="27"/>
  <c r="K153" i="27"/>
  <c r="K36" i="18" l="1"/>
  <c r="M36" i="18"/>
  <c r="N36" i="18"/>
  <c r="O36" i="18" l="1"/>
  <c r="P36" i="18" s="1"/>
  <c r="R36" i="18" l="1"/>
  <c r="Q36" i="18"/>
  <c r="T36" i="18"/>
  <c r="S36" i="18" l="1"/>
  <c r="U36" i="18"/>
  <c r="V36" i="18"/>
  <c r="W36" i="18" l="1"/>
  <c r="X36" i="18" s="1"/>
  <c r="Z36" i="18" l="1"/>
  <c r="Y36" i="18"/>
  <c r="AB36" i="18"/>
  <c r="AA36" i="18" l="1"/>
  <c r="AC36" i="18" s="1"/>
  <c r="AD36" i="18"/>
  <c r="AE36" i="18" l="1"/>
  <c r="AF36" i="18"/>
  <c r="AG36" i="18" l="1"/>
  <c r="AH36" i="18"/>
  <c r="AJ36" i="18"/>
  <c r="AI36" i="18" l="1"/>
  <c r="AK36" i="18"/>
  <c r="AL36" i="18"/>
  <c r="AM36" i="18" l="1"/>
  <c r="AN36" i="18" s="1"/>
  <c r="H37" i="18" l="1"/>
  <c r="AQ36" i="18"/>
  <c r="E154" i="27" s="1"/>
  <c r="J154" i="27" l="1"/>
  <c r="H154" i="27"/>
  <c r="K154" i="27"/>
  <c r="G154" i="27"/>
  <c r="I37" i="18"/>
  <c r="J37" i="18"/>
  <c r="L37" i="18"/>
  <c r="K37" i="18" l="1"/>
  <c r="M37" i="18" s="1"/>
  <c r="N37" i="18"/>
  <c r="O37" i="18" l="1"/>
  <c r="P37" i="18" l="1"/>
  <c r="R37" i="18" l="1"/>
  <c r="Q37" i="18"/>
  <c r="T37" i="18"/>
  <c r="S37" i="18" l="1"/>
  <c r="U37" i="18" s="1"/>
  <c r="V37" i="18"/>
  <c r="W37" i="18" l="1"/>
  <c r="X37" i="18" l="1"/>
  <c r="Y37" i="18" l="1"/>
  <c r="Z37" i="18"/>
  <c r="AB37" i="18"/>
  <c r="AA37" i="18" l="1"/>
  <c r="AC37" i="18" s="1"/>
  <c r="AD37" i="18"/>
  <c r="AE37" i="18" l="1"/>
  <c r="AF37" i="18" l="1"/>
  <c r="AH37" i="18" l="1"/>
  <c r="AG37" i="18"/>
  <c r="AJ37" i="18"/>
  <c r="AI37" i="18" l="1"/>
  <c r="AK37" i="18" s="1"/>
  <c r="AL37" i="18"/>
  <c r="AM37" i="18" l="1"/>
  <c r="AN37" i="18" s="1"/>
  <c r="H38" i="18" l="1"/>
  <c r="AQ37" i="18"/>
  <c r="E155" i="27" s="1"/>
  <c r="K155" i="27" l="1"/>
  <c r="G155" i="27"/>
  <c r="J155" i="27"/>
  <c r="H155" i="27"/>
  <c r="J38" i="18"/>
  <c r="I38" i="18"/>
  <c r="L38" i="18"/>
  <c r="K38" i="18" l="1"/>
  <c r="M38" i="18" s="1"/>
  <c r="N38" i="18"/>
  <c r="O38" i="18" l="1"/>
  <c r="P38" i="18" l="1"/>
  <c r="R38" i="18" l="1"/>
  <c r="Q38" i="18"/>
  <c r="T38" i="18"/>
  <c r="S38" i="18" l="1"/>
  <c r="U38" i="18" s="1"/>
  <c r="V38" i="18"/>
  <c r="W38" i="18" l="1"/>
  <c r="X38" i="18" s="1"/>
  <c r="Z38" i="18" l="1"/>
  <c r="Y38" i="18"/>
  <c r="AB38" i="18"/>
  <c r="AA38" i="18" l="1"/>
  <c r="AD38" i="18"/>
  <c r="AC38" i="18"/>
  <c r="AE38" i="18" l="1"/>
  <c r="AF38" i="18" l="1"/>
  <c r="AH38" i="18" l="1"/>
  <c r="AG38" i="18"/>
  <c r="AJ38" i="18"/>
  <c r="AI38" i="18" l="1"/>
  <c r="AK38" i="18" s="1"/>
  <c r="AL38" i="18"/>
  <c r="AM38" i="18" l="1"/>
  <c r="AN38" i="18" s="1"/>
  <c r="H39" i="18" s="1"/>
  <c r="AQ38" i="18" l="1"/>
  <c r="E156" i="27" s="1"/>
  <c r="J156" i="27" s="1"/>
  <c r="J39" i="18"/>
  <c r="I39" i="18"/>
  <c r="L39" i="18"/>
  <c r="H156" i="27" l="1"/>
  <c r="K156" i="27"/>
  <c r="G156" i="27"/>
  <c r="K39" i="18"/>
  <c r="M39" i="18" s="1"/>
  <c r="N39" i="18"/>
  <c r="O39" i="18" l="1"/>
  <c r="P39" i="18"/>
  <c r="Q39" i="18" l="1"/>
  <c r="R39" i="18"/>
  <c r="T39" i="18"/>
  <c r="S39" i="18" l="1"/>
  <c r="U39" i="18" s="1"/>
  <c r="V39" i="18"/>
  <c r="W39" i="18" l="1"/>
  <c r="X39" i="18" l="1"/>
  <c r="Y39" i="18" l="1"/>
  <c r="Z39" i="18"/>
  <c r="AB39" i="18"/>
  <c r="AA39" i="18" l="1"/>
  <c r="AC39" i="18"/>
  <c r="AD39" i="18"/>
  <c r="AE39" i="18" l="1"/>
  <c r="AF39" i="18" l="1"/>
  <c r="AG39" i="18" l="1"/>
  <c r="AH39" i="18"/>
  <c r="AJ39" i="18"/>
  <c r="AI39" i="18" l="1"/>
  <c r="AK39" i="18"/>
  <c r="AL39" i="18"/>
  <c r="AM39" i="18" l="1"/>
  <c r="AN39" i="18" s="1"/>
  <c r="H40" i="18" l="1"/>
  <c r="AQ39" i="18"/>
  <c r="E157" i="27" s="1"/>
  <c r="J157" i="27" l="1"/>
  <c r="G157" i="27"/>
  <c r="H157" i="27"/>
  <c r="K157" i="27"/>
  <c r="J40" i="18"/>
  <c r="I40" i="18"/>
  <c r="L40" i="18"/>
  <c r="K40" i="18" l="1"/>
  <c r="M40" i="18" s="1"/>
  <c r="N40" i="18"/>
  <c r="O40" i="18" l="1"/>
  <c r="P40" i="18" l="1"/>
  <c r="Q40" i="18" l="1"/>
  <c r="R40" i="18"/>
  <c r="T40" i="18"/>
  <c r="S40" i="18" l="1"/>
  <c r="U40" i="18" s="1"/>
  <c r="V40" i="18"/>
  <c r="W40" i="18" l="1"/>
  <c r="X40" i="18" l="1"/>
  <c r="Y40" i="18" l="1"/>
  <c r="Z40" i="18"/>
  <c r="AB40" i="18"/>
  <c r="AA40" i="18" l="1"/>
  <c r="AC40" i="18"/>
  <c r="AD40" i="18"/>
  <c r="AE40" i="18" l="1"/>
  <c r="AF40" i="18" l="1"/>
  <c r="AG40" i="18" l="1"/>
  <c r="AH40" i="18"/>
  <c r="AJ40" i="18"/>
  <c r="AI40" i="18" l="1"/>
  <c r="AK40" i="18" s="1"/>
  <c r="AL40" i="18"/>
  <c r="AM40" i="18" l="1"/>
  <c r="AN40" i="18" s="1"/>
  <c r="H41" i="18" s="1"/>
  <c r="AQ40" i="18" l="1"/>
  <c r="E158" i="27" s="1"/>
  <c r="K158" i="27" s="1"/>
  <c r="I41" i="18"/>
  <c r="J41" i="18"/>
  <c r="L41" i="18"/>
  <c r="J158" i="27" l="1"/>
  <c r="G158" i="27"/>
  <c r="H158" i="27"/>
  <c r="K41" i="18"/>
  <c r="M41" i="18" s="1"/>
  <c r="N41" i="18"/>
  <c r="O41" i="18" l="1"/>
  <c r="P41" i="18"/>
  <c r="R41" i="18" l="1"/>
  <c r="Q41" i="18"/>
  <c r="T41" i="18"/>
  <c r="S41" i="18" l="1"/>
  <c r="U41" i="18"/>
  <c r="V41" i="18"/>
  <c r="W41" i="18" l="1"/>
  <c r="X41" i="18" l="1"/>
  <c r="Y41" i="18" l="1"/>
  <c r="Z41" i="18"/>
  <c r="AB41" i="18"/>
  <c r="AA41" i="18" l="1"/>
  <c r="AC41" i="18" s="1"/>
  <c r="AD41" i="18"/>
  <c r="AE41" i="18" l="1"/>
  <c r="AF41" i="18"/>
  <c r="AH41" i="18" l="1"/>
  <c r="AG41" i="18"/>
  <c r="AJ41" i="18"/>
  <c r="AI41" i="18" l="1"/>
  <c r="AK41" i="18" s="1"/>
  <c r="AL41" i="18"/>
  <c r="AM41" i="18" l="1"/>
  <c r="AN41" i="18" s="1"/>
  <c r="H42" i="18" s="1"/>
  <c r="AQ41" i="18" l="1"/>
  <c r="E159" i="27" s="1"/>
  <c r="J159" i="27" s="1"/>
  <c r="J42" i="18"/>
  <c r="I42" i="18"/>
  <c r="L42" i="18"/>
  <c r="K159" i="27" l="1"/>
  <c r="H159" i="27"/>
  <c r="G159" i="27"/>
  <c r="K42" i="18"/>
  <c r="M42" i="18" s="1"/>
  <c r="N42" i="18"/>
  <c r="O42" i="18" l="1"/>
  <c r="P42" i="18"/>
  <c r="R42" i="18" l="1"/>
  <c r="Q42" i="18"/>
  <c r="T42" i="18"/>
  <c r="S42" i="18" l="1"/>
  <c r="U42" i="18" s="1"/>
  <c r="V42" i="18"/>
  <c r="W42" i="18" l="1"/>
  <c r="X42" i="18" l="1"/>
  <c r="Y42" i="18" l="1"/>
  <c r="Z42" i="18"/>
  <c r="AB42" i="18"/>
  <c r="AA42" i="18" l="1"/>
  <c r="AC42" i="18" s="1"/>
  <c r="AD42" i="18"/>
  <c r="AE42" i="18" l="1"/>
  <c r="AF42" i="18" s="1"/>
  <c r="AH42" i="18" l="1"/>
  <c r="AG42" i="18"/>
  <c r="AJ42" i="18"/>
  <c r="AI42" i="18" l="1"/>
  <c r="AK42" i="18" s="1"/>
  <c r="AL42" i="18"/>
  <c r="AM42" i="18" l="1"/>
  <c r="AN42" i="18" s="1"/>
  <c r="H43" i="18" l="1"/>
  <c r="AQ42" i="18"/>
  <c r="E160" i="27" s="1"/>
  <c r="G160" i="27" l="1"/>
  <c r="K160" i="27"/>
  <c r="H160" i="27"/>
  <c r="J160" i="27"/>
  <c r="J43" i="18"/>
  <c r="I43" i="18"/>
  <c r="L43" i="18"/>
  <c r="K43" i="18" l="1"/>
  <c r="M43" i="18" s="1"/>
  <c r="N43" i="18"/>
  <c r="O43" i="18" l="1"/>
  <c r="P43" i="18" l="1"/>
  <c r="Q43" i="18" l="1"/>
  <c r="R43" i="18"/>
  <c r="T43" i="18"/>
  <c r="S43" i="18" l="1"/>
  <c r="V43" i="18"/>
  <c r="U43" i="18"/>
  <c r="W43" i="18" l="1"/>
  <c r="X43" i="18" s="1"/>
  <c r="Y43" i="18" l="1"/>
  <c r="Z43" i="18"/>
  <c r="AB43" i="18"/>
  <c r="AA43" i="18" l="1"/>
  <c r="AC43" i="18" s="1"/>
  <c r="AD43" i="18"/>
  <c r="AE43" i="18" l="1"/>
  <c r="AF43" i="18" s="1"/>
  <c r="AG43" i="18" l="1"/>
  <c r="AH43" i="18"/>
  <c r="AJ43" i="18"/>
  <c r="AI43" i="18" l="1"/>
  <c r="AK43" i="18" s="1"/>
  <c r="AL43" i="18"/>
  <c r="AM43" i="18" l="1"/>
  <c r="AN43" i="18" s="1"/>
  <c r="H44" i="18" l="1"/>
  <c r="AQ43" i="18"/>
  <c r="E161" i="27" s="1"/>
  <c r="G161" i="27" l="1"/>
  <c r="K161" i="27"/>
  <c r="H161" i="27"/>
  <c r="J161" i="27"/>
  <c r="J44" i="18"/>
  <c r="I44" i="18"/>
  <c r="L44" i="18"/>
  <c r="K44" i="18" l="1"/>
  <c r="M44" i="18" s="1"/>
  <c r="N44" i="18"/>
  <c r="O44" i="18" l="1"/>
  <c r="P44" i="18" l="1"/>
  <c r="R44" i="18" l="1"/>
  <c r="Q44" i="18"/>
  <c r="T44" i="18"/>
  <c r="S44" i="18" l="1"/>
  <c r="U44" i="18" s="1"/>
  <c r="V44" i="18"/>
  <c r="W44" i="18" l="1"/>
  <c r="X44" i="18" s="1"/>
  <c r="Z44" i="18" l="1"/>
  <c r="Y44" i="18"/>
  <c r="AB44" i="18"/>
  <c r="AA44" i="18" l="1"/>
  <c r="AC44" i="18"/>
  <c r="AD44" i="18"/>
  <c r="AE44" i="18" l="1"/>
  <c r="AF44" i="18" l="1"/>
  <c r="AH44" i="18" l="1"/>
  <c r="AG44" i="18"/>
  <c r="AJ44" i="18"/>
  <c r="AI44" i="18" l="1"/>
  <c r="AL44" i="18"/>
  <c r="AK44" i="18"/>
  <c r="AM44" i="18" l="1"/>
  <c r="AN44" i="18" s="1"/>
  <c r="H45" i="18" l="1"/>
  <c r="AQ44" i="18"/>
  <c r="E162" i="27" s="1"/>
  <c r="G162" i="27" l="1"/>
  <c r="H162" i="27"/>
  <c r="K162" i="27"/>
  <c r="J162" i="27"/>
  <c r="I45" i="18"/>
  <c r="J45" i="18"/>
  <c r="L45" i="18"/>
  <c r="K45" i="18" l="1"/>
  <c r="M45" i="18" s="1"/>
  <c r="N45" i="18"/>
  <c r="O45" i="18" l="1"/>
  <c r="P45" i="18" s="1"/>
  <c r="R45" i="18" l="1"/>
  <c r="Q45" i="18"/>
  <c r="T45" i="18"/>
  <c r="S45" i="18" l="1"/>
  <c r="U45" i="18" s="1"/>
  <c r="V45" i="18"/>
  <c r="W45" i="18" l="1"/>
  <c r="X45" i="18" s="1"/>
  <c r="Y45" i="18" l="1"/>
  <c r="Z45" i="18"/>
  <c r="AB45" i="18"/>
  <c r="AA45" i="18" l="1"/>
  <c r="AD45" i="18"/>
  <c r="AC45" i="18"/>
  <c r="AE45" i="18" s="1"/>
  <c r="AF45" i="18" l="1"/>
  <c r="AH45" i="18" l="1"/>
  <c r="AG45" i="18"/>
  <c r="AJ45" i="18"/>
  <c r="AI45" i="18" l="1"/>
  <c r="AL45" i="18"/>
  <c r="AK45" i="18"/>
  <c r="AM45" i="18" l="1"/>
  <c r="AN45" i="18" s="1"/>
  <c r="R10" i="19" l="1"/>
  <c r="H30" i="19" s="1"/>
  <c r="AN30" i="19" s="1"/>
  <c r="AQ45" i="18"/>
  <c r="E163" i="27" s="1"/>
  <c r="H163" i="27" l="1"/>
  <c r="G163" i="27"/>
  <c r="J163" i="27"/>
  <c r="K163" i="27"/>
  <c r="H31" i="19"/>
  <c r="AQ30" i="19"/>
  <c r="E164" i="27" s="1"/>
  <c r="J31" i="19" l="1"/>
  <c r="L31" i="19"/>
  <c r="I31" i="19"/>
  <c r="K31" i="19" l="1"/>
  <c r="M31" i="19" s="1"/>
  <c r="N31" i="19"/>
  <c r="O31" i="19" l="1"/>
  <c r="P31" i="19" s="1"/>
  <c r="R31" i="19" l="1"/>
  <c r="T31" i="19"/>
  <c r="Q31" i="19"/>
  <c r="S31" i="19" l="1"/>
  <c r="U31" i="19"/>
  <c r="V31" i="19"/>
  <c r="W31" i="19" l="1"/>
  <c r="X31" i="19"/>
  <c r="AB31" i="19" l="1"/>
  <c r="Z31" i="19"/>
  <c r="Y31" i="19"/>
  <c r="AA31" i="19" l="1"/>
  <c r="AC31" i="19" s="1"/>
  <c r="AD31" i="19"/>
  <c r="AE31" i="19" l="1"/>
  <c r="AF31" i="19" l="1"/>
  <c r="AJ31" i="19" l="1"/>
  <c r="AH31" i="19"/>
  <c r="AG31" i="19"/>
  <c r="AI31" i="19" l="1"/>
  <c r="AK31" i="19"/>
  <c r="AL31" i="19"/>
  <c r="AM31" i="19" l="1"/>
  <c r="AN31" i="19" s="1"/>
  <c r="H32" i="19" l="1"/>
  <c r="AQ31" i="19"/>
  <c r="E165" i="27" s="1"/>
  <c r="H165" i="27" l="1"/>
  <c r="G165" i="27"/>
  <c r="K165" i="27"/>
  <c r="J165" i="27"/>
  <c r="J32" i="19"/>
  <c r="L32" i="19"/>
  <c r="I32" i="19"/>
  <c r="K32" i="19" l="1"/>
  <c r="M32" i="19"/>
  <c r="N32" i="19"/>
  <c r="O32" i="19" l="1"/>
  <c r="P32" i="19" l="1"/>
  <c r="R32" i="19" l="1"/>
  <c r="T32" i="19"/>
  <c r="Q32" i="19"/>
  <c r="S32" i="19" l="1"/>
  <c r="V32" i="19"/>
  <c r="U32" i="19"/>
  <c r="W32" i="19" l="1"/>
  <c r="X32" i="19" s="1"/>
  <c r="Z32" i="19" l="1"/>
  <c r="AB32" i="19"/>
  <c r="Y32" i="19"/>
  <c r="AA32" i="19" l="1"/>
  <c r="AC32" i="19" s="1"/>
  <c r="AD32" i="19"/>
  <c r="AE32" i="19" l="1"/>
  <c r="AF32" i="19"/>
  <c r="AJ32" i="19" l="1"/>
  <c r="AH32" i="19"/>
  <c r="AG32" i="19"/>
  <c r="AI32" i="19" l="1"/>
  <c r="AK32" i="19"/>
  <c r="AL32" i="19"/>
  <c r="AM32" i="19" l="1"/>
  <c r="AN32" i="19" s="1"/>
  <c r="H33" i="19" l="1"/>
  <c r="AQ32" i="19"/>
  <c r="E166" i="27" s="1"/>
  <c r="J166" i="27" l="1"/>
  <c r="K166" i="27"/>
  <c r="H166" i="27"/>
  <c r="G166" i="27"/>
  <c r="J33" i="19"/>
  <c r="L33" i="19"/>
  <c r="I33" i="19"/>
  <c r="K33" i="19" l="1"/>
  <c r="M33" i="19" s="1"/>
  <c r="N33" i="19"/>
  <c r="O33" i="19" l="1"/>
  <c r="P33" i="19" l="1"/>
  <c r="T33" i="19" l="1"/>
  <c r="R33" i="19"/>
  <c r="Q33" i="19"/>
  <c r="S33" i="19" l="1"/>
  <c r="V33" i="19"/>
  <c r="U33" i="19"/>
  <c r="W33" i="19" l="1"/>
  <c r="X33" i="19"/>
  <c r="AB33" i="19" l="1"/>
  <c r="Z33" i="19"/>
  <c r="Y33" i="19"/>
  <c r="AA33" i="19" l="1"/>
  <c r="AC33" i="19" s="1"/>
  <c r="AD33" i="19"/>
  <c r="AE33" i="19" l="1"/>
  <c r="AF33" i="19" l="1"/>
  <c r="AH33" i="19" l="1"/>
  <c r="AJ33" i="19"/>
  <c r="AG33" i="19"/>
  <c r="AI33" i="19" l="1"/>
  <c r="AL33" i="19"/>
  <c r="AK33" i="19"/>
  <c r="AM33" i="19" l="1"/>
  <c r="AN33" i="19" s="1"/>
  <c r="H34" i="19" s="1"/>
  <c r="AQ33" i="19"/>
  <c r="E167" i="27" s="1"/>
  <c r="H167" i="27" l="1"/>
  <c r="G167" i="27"/>
  <c r="J167" i="27"/>
  <c r="K167" i="27"/>
  <c r="J34" i="19"/>
  <c r="L34" i="19"/>
  <c r="I34" i="19"/>
  <c r="K34" i="19" l="1"/>
  <c r="N34" i="19"/>
  <c r="M34" i="19"/>
  <c r="O34" i="19" l="1"/>
  <c r="P34" i="19" s="1"/>
  <c r="R34" i="19" l="1"/>
  <c r="T34" i="19"/>
  <c r="Q34" i="19"/>
  <c r="S34" i="19" l="1"/>
  <c r="U34" i="19" s="1"/>
  <c r="V34" i="19"/>
  <c r="W34" i="19" l="1"/>
  <c r="X34" i="19" s="1"/>
  <c r="AB34" i="19" l="1"/>
  <c r="Z34" i="19"/>
  <c r="Y34" i="19"/>
  <c r="AA34" i="19" l="1"/>
  <c r="AD34" i="19"/>
  <c r="AC34" i="19"/>
  <c r="AE34" i="19" l="1"/>
  <c r="AF34" i="19" s="1"/>
  <c r="AH34" i="19" l="1"/>
  <c r="AJ34" i="19"/>
  <c r="AG34" i="19"/>
  <c r="AI34" i="19" l="1"/>
  <c r="AK34" i="19" s="1"/>
  <c r="AL34" i="19"/>
  <c r="AM34" i="19" l="1"/>
  <c r="AN34" i="19" s="1"/>
  <c r="H35" i="19" s="1"/>
  <c r="AQ34" i="19" l="1"/>
  <c r="E168" i="27" s="1"/>
  <c r="H168" i="27" s="1"/>
  <c r="J35" i="19"/>
  <c r="L35" i="19"/>
  <c r="I35" i="19"/>
  <c r="G168" i="27" l="1"/>
  <c r="K168" i="27"/>
  <c r="J168" i="27"/>
  <c r="K35" i="19"/>
  <c r="M35" i="19" s="1"/>
  <c r="N35" i="19"/>
  <c r="O35" i="19" l="1"/>
  <c r="P35" i="19" s="1"/>
  <c r="R35" i="19" l="1"/>
  <c r="T35" i="19"/>
  <c r="Q35" i="19"/>
  <c r="S35" i="19" l="1"/>
  <c r="U35" i="19"/>
  <c r="V35" i="19"/>
  <c r="W35" i="19" l="1"/>
  <c r="X35" i="19" l="1"/>
  <c r="AB35" i="19" l="1"/>
  <c r="Z35" i="19"/>
  <c r="Y35" i="19"/>
  <c r="AA35" i="19" l="1"/>
  <c r="AD35" i="19"/>
  <c r="AC35" i="19"/>
  <c r="AE35" i="19" l="1"/>
  <c r="AF35" i="19"/>
  <c r="AH35" i="19" l="1"/>
  <c r="AJ35" i="19"/>
  <c r="AG35" i="19"/>
  <c r="AI35" i="19" l="1"/>
  <c r="AK35" i="19" s="1"/>
  <c r="AL35" i="19"/>
  <c r="AM35" i="19" l="1"/>
  <c r="AN35" i="19" s="1"/>
  <c r="H36" i="19" s="1"/>
  <c r="AQ35" i="19" l="1"/>
  <c r="E169" i="27" s="1"/>
  <c r="H169" i="27" s="1"/>
  <c r="L36" i="19"/>
  <c r="J36" i="19"/>
  <c r="I36" i="19"/>
  <c r="K169" i="27" l="1"/>
  <c r="G169" i="27"/>
  <c r="J169" i="27"/>
  <c r="K36" i="19"/>
  <c r="M36" i="19" s="1"/>
  <c r="N36" i="19"/>
  <c r="O36" i="19" l="1"/>
  <c r="P36" i="19"/>
  <c r="T36" i="19" l="1"/>
  <c r="R36" i="19"/>
  <c r="Q36" i="19"/>
  <c r="S36" i="19" l="1"/>
  <c r="V36" i="19"/>
  <c r="U36" i="19"/>
  <c r="W36" i="19" l="1"/>
  <c r="X36" i="19" l="1"/>
  <c r="Z36" i="19" l="1"/>
  <c r="AB36" i="19"/>
  <c r="Y36" i="19"/>
  <c r="AA36" i="19" l="1"/>
  <c r="AD36" i="19"/>
  <c r="AC36" i="19"/>
  <c r="AE36" i="19" l="1"/>
  <c r="AF36" i="19"/>
  <c r="AJ36" i="19" l="1"/>
  <c r="AH36" i="19"/>
  <c r="AG36" i="19"/>
  <c r="AI36" i="19" l="1"/>
  <c r="AK36" i="19"/>
  <c r="AL36" i="19"/>
  <c r="AM36" i="19" l="1"/>
  <c r="AN36" i="19" s="1"/>
  <c r="H37" i="19" l="1"/>
  <c r="AQ36" i="19"/>
  <c r="E170" i="27" s="1"/>
  <c r="H170" i="27" l="1"/>
  <c r="G170" i="27"/>
  <c r="K170" i="27"/>
  <c r="J170" i="27"/>
  <c r="L37" i="19"/>
  <c r="J37" i="19"/>
  <c r="I37" i="19"/>
  <c r="K37" i="19" l="1"/>
  <c r="N37" i="19"/>
  <c r="M37" i="19"/>
  <c r="O37" i="19" l="1"/>
  <c r="P37" i="19"/>
  <c r="T37" i="19" l="1"/>
  <c r="R37" i="19"/>
  <c r="Q37" i="19"/>
  <c r="S37" i="19" l="1"/>
  <c r="V37" i="19"/>
  <c r="U37" i="19"/>
  <c r="W37" i="19" l="1"/>
  <c r="X37" i="19" s="1"/>
  <c r="AB37" i="19" l="1"/>
  <c r="Z37" i="19"/>
  <c r="Y37" i="19"/>
  <c r="AA37" i="19" l="1"/>
  <c r="AD37" i="19"/>
  <c r="AC37" i="19"/>
  <c r="AE37" i="19" l="1"/>
  <c r="AF37" i="19" l="1"/>
  <c r="AJ37" i="19" l="1"/>
  <c r="AH37" i="19"/>
  <c r="AG37" i="19"/>
  <c r="AI37" i="19" l="1"/>
  <c r="AL37" i="19"/>
  <c r="AK37" i="19"/>
  <c r="AM37" i="19" l="1"/>
  <c r="AN37" i="19" s="1"/>
  <c r="H38" i="19" s="1"/>
  <c r="AQ37" i="19" l="1"/>
  <c r="E171" i="27" s="1"/>
  <c r="J171" i="27" s="1"/>
  <c r="J38" i="19"/>
  <c r="L38" i="19"/>
  <c r="I38" i="19"/>
  <c r="H171" i="27" l="1"/>
  <c r="G171" i="27"/>
  <c r="K171" i="27"/>
  <c r="K38" i="19"/>
  <c r="M38" i="19" s="1"/>
  <c r="N38" i="19"/>
  <c r="O38" i="19" l="1"/>
  <c r="P38" i="19" l="1"/>
  <c r="R38" i="19" l="1"/>
  <c r="T38" i="19"/>
  <c r="Q38" i="19"/>
  <c r="S38" i="19" l="1"/>
  <c r="U38" i="19"/>
  <c r="V38" i="19"/>
  <c r="W38" i="19" l="1"/>
  <c r="X38" i="19" l="1"/>
  <c r="Z38" i="19" l="1"/>
  <c r="AB38" i="19"/>
  <c r="Y38" i="19"/>
  <c r="AA38" i="19" l="1"/>
  <c r="AC38" i="19" s="1"/>
  <c r="AD38" i="19"/>
  <c r="AE38" i="19" l="1"/>
  <c r="AF38" i="19"/>
  <c r="AJ38" i="19" l="1"/>
  <c r="AH38" i="19"/>
  <c r="AG38" i="19"/>
  <c r="AI38" i="19" l="1"/>
  <c r="AK38" i="19" s="1"/>
  <c r="AL38" i="19"/>
  <c r="AM38" i="19" l="1"/>
  <c r="AN38" i="19" s="1"/>
  <c r="H39" i="19" l="1"/>
  <c r="AQ38" i="19"/>
  <c r="E172" i="27" s="1"/>
  <c r="H172" i="27" l="1"/>
  <c r="G172" i="27"/>
  <c r="K172" i="27"/>
  <c r="J172" i="27"/>
  <c r="J39" i="19"/>
  <c r="L39" i="19"/>
  <c r="I39" i="19"/>
  <c r="K39" i="19" l="1"/>
  <c r="M39" i="19" s="1"/>
  <c r="N39" i="19"/>
  <c r="O39" i="19" l="1"/>
  <c r="P39" i="19" s="1"/>
  <c r="R39" i="19" l="1"/>
  <c r="T39" i="19"/>
  <c r="Q39" i="19"/>
  <c r="S39" i="19" l="1"/>
  <c r="U39" i="19" s="1"/>
  <c r="V39" i="19"/>
  <c r="W39" i="19" l="1"/>
  <c r="X39" i="19"/>
  <c r="Z39" i="19" l="1"/>
  <c r="AB39" i="19"/>
  <c r="Y39" i="19"/>
  <c r="AA39" i="19" l="1"/>
  <c r="AC39" i="19" s="1"/>
  <c r="AD39" i="19"/>
  <c r="AE39" i="19" l="1"/>
  <c r="AF39" i="19" s="1"/>
  <c r="AJ39" i="19" l="1"/>
  <c r="AH39" i="19"/>
  <c r="AG39" i="19"/>
  <c r="AI39" i="19" l="1"/>
  <c r="AK39" i="19" s="1"/>
  <c r="AL39" i="19"/>
  <c r="AM39" i="19" l="1"/>
  <c r="AN39" i="19" s="1"/>
  <c r="H40" i="19" l="1"/>
  <c r="AQ39" i="19"/>
  <c r="E173" i="27" s="1"/>
  <c r="G173" i="27" l="1"/>
  <c r="K173" i="27"/>
  <c r="H173" i="27"/>
  <c r="J173" i="27"/>
  <c r="L40" i="19"/>
  <c r="J40" i="19"/>
  <c r="I40" i="19"/>
  <c r="K40" i="19" l="1"/>
  <c r="M40" i="19" s="1"/>
  <c r="N40" i="19"/>
  <c r="O40" i="19" l="1"/>
  <c r="P40" i="19"/>
  <c r="T40" i="19" l="1"/>
  <c r="R40" i="19"/>
  <c r="Q40" i="19"/>
  <c r="S40" i="19" l="1"/>
  <c r="U40" i="19" s="1"/>
  <c r="V40" i="19"/>
  <c r="W40" i="19" l="1"/>
  <c r="X40" i="19" l="1"/>
  <c r="Z40" i="19" l="1"/>
  <c r="AB40" i="19"/>
  <c r="Y40" i="19"/>
  <c r="AA40" i="19" l="1"/>
  <c r="AC40" i="19"/>
  <c r="AD40" i="19"/>
  <c r="AE40" i="19" l="1"/>
  <c r="AF40" i="19" l="1"/>
  <c r="AJ40" i="19" l="1"/>
  <c r="AH40" i="19"/>
  <c r="AG40" i="19"/>
  <c r="AI40" i="19" l="1"/>
  <c r="AK40" i="19" s="1"/>
  <c r="AL40" i="19"/>
  <c r="AM40" i="19" l="1"/>
  <c r="AN40" i="19" s="1"/>
  <c r="H41" i="19" s="1"/>
  <c r="AQ40" i="19" l="1"/>
  <c r="E174" i="27" s="1"/>
  <c r="J174" i="27" s="1"/>
  <c r="L41" i="19"/>
  <c r="J41" i="19"/>
  <c r="I41" i="19"/>
  <c r="H174" i="27" l="1"/>
  <c r="K174" i="27"/>
  <c r="G174" i="27"/>
  <c r="K41" i="19"/>
  <c r="M41" i="19" s="1"/>
  <c r="N41" i="19"/>
  <c r="O41" i="19" l="1"/>
  <c r="P41" i="19" l="1"/>
  <c r="T41" i="19" l="1"/>
  <c r="R41" i="19"/>
  <c r="Q41" i="19"/>
  <c r="S41" i="19" l="1"/>
  <c r="V41" i="19"/>
  <c r="U41" i="19"/>
  <c r="W41" i="19" s="1"/>
  <c r="X41" i="19" l="1"/>
  <c r="AB41" i="19" l="1"/>
  <c r="Z41" i="19"/>
  <c r="Y41" i="19"/>
  <c r="AA41" i="19" l="1"/>
  <c r="AC41" i="19" s="1"/>
  <c r="AD41" i="19"/>
  <c r="AE41" i="19" l="1"/>
  <c r="AF41" i="19" l="1"/>
  <c r="AH41" i="19" l="1"/>
  <c r="AJ41" i="19"/>
  <c r="AG41" i="19"/>
  <c r="AI41" i="19" l="1"/>
  <c r="AK41" i="19"/>
  <c r="AL41" i="19"/>
  <c r="AM41" i="19" l="1"/>
  <c r="AN41" i="19" s="1"/>
  <c r="H42" i="19" s="1"/>
  <c r="AQ41" i="19" l="1"/>
  <c r="E175" i="27" s="1"/>
  <c r="K175" i="27" s="1"/>
  <c r="J42" i="19"/>
  <c r="L42" i="19"/>
  <c r="I42" i="19"/>
  <c r="J175" i="27" l="1"/>
  <c r="H175" i="27"/>
  <c r="G175" i="27"/>
  <c r="K42" i="19"/>
  <c r="M42" i="19" s="1"/>
  <c r="N42" i="19"/>
  <c r="O42" i="19" l="1"/>
  <c r="P42" i="19" s="1"/>
  <c r="R42" i="19" l="1"/>
  <c r="T42" i="19"/>
  <c r="Q42" i="19"/>
  <c r="S42" i="19" l="1"/>
  <c r="V42" i="19"/>
  <c r="U42" i="19"/>
  <c r="W42" i="19" l="1"/>
  <c r="X42" i="19" l="1"/>
  <c r="Z42" i="19" l="1"/>
  <c r="AB42" i="19"/>
  <c r="Y42" i="19"/>
  <c r="AA42" i="19" l="1"/>
  <c r="AD42" i="19"/>
  <c r="AC42" i="19"/>
  <c r="AE42" i="19" l="1"/>
  <c r="AF42" i="19"/>
  <c r="AJ42" i="19" l="1"/>
  <c r="AH42" i="19"/>
  <c r="AG42" i="19"/>
  <c r="AI42" i="19" l="1"/>
  <c r="AK42" i="19" s="1"/>
  <c r="AL42" i="19"/>
  <c r="AM42" i="19" l="1"/>
  <c r="AN42" i="19" s="1"/>
  <c r="H43" i="19" l="1"/>
  <c r="AQ42" i="19"/>
  <c r="E176" i="27" s="1"/>
  <c r="K176" i="27" l="1"/>
  <c r="G176" i="27"/>
  <c r="H176" i="27"/>
  <c r="J176" i="27"/>
  <c r="L43" i="19"/>
  <c r="J43" i="19"/>
  <c r="I43" i="19"/>
  <c r="K43" i="19" l="1"/>
  <c r="M43" i="19"/>
  <c r="N43" i="19"/>
  <c r="O43" i="19" l="1"/>
  <c r="P43" i="19" l="1"/>
  <c r="R43" i="19" l="1"/>
  <c r="T43" i="19"/>
  <c r="Q43" i="19"/>
  <c r="S43" i="19" l="1"/>
  <c r="U43" i="19" s="1"/>
  <c r="V43" i="19"/>
  <c r="W43" i="19" l="1"/>
  <c r="X43" i="19" s="1"/>
  <c r="AB43" i="19" l="1"/>
  <c r="Z43" i="19"/>
  <c r="Y43" i="19"/>
  <c r="AA43" i="19" l="1"/>
  <c r="AC43" i="19" s="1"/>
  <c r="AD43" i="19"/>
  <c r="AE43" i="19" l="1"/>
  <c r="AF43" i="19" s="1"/>
  <c r="AJ43" i="19" l="1"/>
  <c r="AH43" i="19"/>
  <c r="AG43" i="19"/>
  <c r="AI43" i="19" l="1"/>
  <c r="AL43" i="19"/>
  <c r="AK43" i="19"/>
  <c r="AM43" i="19" l="1"/>
  <c r="AN43" i="19" s="1"/>
  <c r="H44" i="19" s="1"/>
  <c r="AQ43" i="19" l="1"/>
  <c r="E177" i="27" s="1"/>
  <c r="L44" i="19"/>
  <c r="J44" i="19"/>
  <c r="I44" i="19"/>
  <c r="K177" i="27"/>
  <c r="H177" i="27"/>
  <c r="G177" i="27"/>
  <c r="J177" i="27"/>
  <c r="K44" i="19" l="1"/>
  <c r="M44" i="19" s="1"/>
  <c r="N44" i="19"/>
  <c r="O44" i="19" l="1"/>
  <c r="P44" i="19"/>
  <c r="T44" i="19" l="1"/>
  <c r="R44" i="19"/>
  <c r="Q44" i="19"/>
  <c r="S44" i="19" l="1"/>
  <c r="U44" i="19" s="1"/>
  <c r="V44" i="19"/>
  <c r="W44" i="19" l="1"/>
  <c r="X44" i="19" l="1"/>
  <c r="AB44" i="19" l="1"/>
  <c r="Z44" i="19"/>
  <c r="Y44" i="19"/>
  <c r="AA44" i="19" l="1"/>
  <c r="AC44" i="19" s="1"/>
  <c r="AD44" i="19"/>
  <c r="AE44" i="19" l="1"/>
  <c r="AF44" i="19" s="1"/>
  <c r="AH44" i="19" l="1"/>
  <c r="AJ44" i="19"/>
  <c r="AG44" i="19"/>
  <c r="AI44" i="19" l="1"/>
  <c r="AL44" i="19"/>
  <c r="AK44" i="19"/>
  <c r="AM44" i="19" l="1"/>
  <c r="AN44" i="19" s="1"/>
  <c r="H45" i="19" s="1"/>
  <c r="AQ44" i="19"/>
  <c r="E178" i="27" s="1"/>
  <c r="G178" i="27" l="1"/>
  <c r="H178" i="27"/>
  <c r="J178" i="27"/>
  <c r="K178" i="27"/>
  <c r="J45" i="19"/>
  <c r="L45" i="19"/>
  <c r="I45" i="19"/>
  <c r="K45" i="19" l="1"/>
  <c r="N45" i="19"/>
  <c r="M45" i="19"/>
  <c r="O45" i="19" l="1"/>
  <c r="P45" i="19" l="1"/>
  <c r="T45" i="19" l="1"/>
  <c r="R45" i="19"/>
  <c r="Q45" i="19"/>
  <c r="S45" i="19" l="1"/>
  <c r="U45" i="19"/>
  <c r="V45" i="19"/>
  <c r="W45" i="19" l="1"/>
  <c r="X45" i="19" s="1"/>
  <c r="Z45" i="19" l="1"/>
  <c r="AB45" i="19"/>
  <c r="Y45" i="19"/>
  <c r="AA45" i="19" l="1"/>
  <c r="AC45" i="19" s="1"/>
  <c r="AD45" i="19"/>
  <c r="AE45" i="19" l="1"/>
  <c r="AF45" i="19" l="1"/>
  <c r="AJ45" i="19" l="1"/>
  <c r="AH45" i="19"/>
  <c r="AG45" i="19"/>
  <c r="AI45" i="19" l="1"/>
  <c r="AK45" i="19" s="1"/>
  <c r="AL45" i="19"/>
  <c r="AM45" i="19" l="1"/>
  <c r="AN45" i="19" s="1"/>
  <c r="H46" i="19" s="1"/>
  <c r="AQ45" i="19" l="1"/>
  <c r="E179" i="27" s="1"/>
  <c r="K179" i="27" s="1"/>
  <c r="J46" i="19"/>
  <c r="L46" i="19"/>
  <c r="I46" i="19"/>
  <c r="H179" i="27" l="1"/>
  <c r="J179" i="27"/>
  <c r="G179" i="27"/>
  <c r="K46" i="19"/>
  <c r="M46" i="19" s="1"/>
  <c r="N46" i="19"/>
  <c r="O46" i="19" l="1"/>
  <c r="P46" i="19" s="1"/>
  <c r="R46" i="19" l="1"/>
  <c r="T46" i="19"/>
  <c r="Q46" i="19"/>
  <c r="S46" i="19" l="1"/>
  <c r="U46" i="19" s="1"/>
  <c r="V46" i="19"/>
  <c r="W46" i="19" l="1"/>
  <c r="X46" i="19" l="1"/>
  <c r="AB46" i="19" l="1"/>
  <c r="Z46" i="19"/>
  <c r="Y46" i="19"/>
  <c r="AA46" i="19" l="1"/>
  <c r="AC46" i="19" s="1"/>
  <c r="AD46" i="19"/>
  <c r="AE46" i="19" l="1"/>
  <c r="AF46" i="19" l="1"/>
  <c r="AJ46" i="19" l="1"/>
  <c r="AH46" i="19"/>
  <c r="AG46" i="19"/>
  <c r="AI46" i="19" l="1"/>
  <c r="AK46" i="19"/>
  <c r="AL46" i="19"/>
  <c r="AM46" i="19" l="1"/>
  <c r="AN46" i="19" s="1"/>
  <c r="H47" i="19" l="1"/>
  <c r="AQ46" i="19"/>
  <c r="E180" i="27" s="1"/>
  <c r="H180" i="27" l="1"/>
  <c r="G180" i="27"/>
  <c r="K180" i="27"/>
  <c r="J180" i="27"/>
  <c r="J47" i="19"/>
  <c r="L47" i="19"/>
  <c r="I47" i="19"/>
  <c r="K47" i="19" l="1"/>
  <c r="M47" i="19" s="1"/>
  <c r="N47" i="19"/>
  <c r="O47" i="19" l="1"/>
  <c r="P47" i="19"/>
  <c r="R47" i="19" l="1"/>
  <c r="T47" i="19"/>
  <c r="Q47" i="19"/>
  <c r="S47" i="19" l="1"/>
  <c r="U47" i="19" s="1"/>
  <c r="V47" i="19"/>
  <c r="W47" i="19" l="1"/>
  <c r="X47" i="19" l="1"/>
  <c r="Z47" i="19" l="1"/>
  <c r="AB47" i="19"/>
  <c r="Y47" i="19"/>
  <c r="AA47" i="19" l="1"/>
  <c r="AC47" i="19" s="1"/>
  <c r="AD47" i="19"/>
  <c r="AE47" i="19" l="1"/>
  <c r="AF47" i="19"/>
  <c r="AJ47" i="19" l="1"/>
  <c r="AH47" i="19"/>
  <c r="AG47" i="19"/>
  <c r="AI47" i="19" l="1"/>
  <c r="AK47" i="19" s="1"/>
  <c r="AL47" i="19"/>
  <c r="AM47" i="19" l="1"/>
  <c r="AN47" i="19" s="1"/>
  <c r="H48" i="19" l="1"/>
  <c r="AQ47" i="19"/>
  <c r="E181" i="27" s="1"/>
  <c r="K181" i="27" l="1"/>
  <c r="G181" i="27"/>
  <c r="H181" i="27"/>
  <c r="J181" i="27"/>
  <c r="J48" i="19"/>
  <c r="L48" i="19"/>
  <c r="I48" i="19"/>
  <c r="K48" i="19" l="1"/>
  <c r="N48" i="19"/>
  <c r="M48" i="19"/>
  <c r="O48" i="19" s="1"/>
  <c r="P48" i="19" l="1"/>
  <c r="R48" i="19" l="1"/>
  <c r="T48" i="19"/>
  <c r="Q48" i="19"/>
  <c r="S48" i="19" l="1"/>
  <c r="U48" i="19" s="1"/>
  <c r="V48" i="19"/>
  <c r="W48" i="19" l="1"/>
  <c r="X48" i="19" s="1"/>
  <c r="Z48" i="19" l="1"/>
  <c r="AB48" i="19"/>
  <c r="Y48" i="19"/>
  <c r="AA48" i="19" l="1"/>
  <c r="AC48" i="19"/>
  <c r="AD48" i="19"/>
  <c r="AE48" i="19" l="1"/>
  <c r="AF48" i="19" l="1"/>
  <c r="AJ48" i="19" l="1"/>
  <c r="AH48" i="19"/>
  <c r="AG48" i="19"/>
  <c r="AI48" i="19" l="1"/>
  <c r="AK48" i="19" s="1"/>
  <c r="AL48" i="19"/>
  <c r="AM48" i="19" l="1"/>
  <c r="AN48" i="19" s="1"/>
  <c r="H49" i="19" l="1"/>
  <c r="AQ48" i="19"/>
  <c r="E182" i="27" s="1"/>
  <c r="H182" i="27" l="1"/>
  <c r="K182" i="27"/>
  <c r="G182" i="27"/>
  <c r="J182" i="27"/>
  <c r="L49" i="19"/>
  <c r="J49" i="19"/>
  <c r="I49" i="19"/>
  <c r="K49" i="19" l="1"/>
  <c r="M49" i="19" s="1"/>
  <c r="N49" i="19"/>
  <c r="O49" i="19" l="1"/>
  <c r="P49" i="19" s="1"/>
  <c r="T49" i="19" l="1"/>
  <c r="R49" i="19"/>
  <c r="Q49" i="19"/>
  <c r="S49" i="19" l="1"/>
  <c r="V49" i="19"/>
  <c r="U49" i="19"/>
  <c r="W49" i="19" l="1"/>
  <c r="X49" i="19" s="1"/>
  <c r="AB49" i="19" l="1"/>
  <c r="Z49" i="19"/>
  <c r="Y49" i="19"/>
  <c r="AA49" i="19" l="1"/>
  <c r="AC49" i="19" s="1"/>
  <c r="AD49" i="19"/>
  <c r="AE49" i="19" l="1"/>
  <c r="AF49" i="19" s="1"/>
  <c r="AJ49" i="19" l="1"/>
  <c r="AH49" i="19"/>
  <c r="AG49" i="19"/>
  <c r="AI49" i="19" l="1"/>
  <c r="AK49" i="19" s="1"/>
  <c r="AL49" i="19"/>
  <c r="AM49" i="19" l="1"/>
  <c r="AN49" i="19" s="1"/>
  <c r="H50" i="19" l="1"/>
  <c r="AQ49" i="19"/>
  <c r="E183" i="27" s="1"/>
  <c r="H183" i="27" l="1"/>
  <c r="K183" i="27"/>
  <c r="J183" i="27"/>
  <c r="G183" i="27"/>
  <c r="J50" i="19"/>
  <c r="L50" i="19"/>
  <c r="I50" i="19"/>
  <c r="K50" i="19" l="1"/>
  <c r="M50" i="19" s="1"/>
  <c r="N50" i="19"/>
  <c r="O50" i="19" l="1"/>
  <c r="P50" i="19" l="1"/>
  <c r="R50" i="19" l="1"/>
  <c r="T50" i="19"/>
  <c r="Q50" i="19"/>
  <c r="S50" i="19" l="1"/>
  <c r="U50" i="19" s="1"/>
  <c r="V50" i="19"/>
  <c r="W50" i="19" l="1"/>
  <c r="X50" i="19" s="1"/>
  <c r="AB50" i="19" l="1"/>
  <c r="Z50" i="19"/>
  <c r="Y50" i="19"/>
  <c r="AA50" i="19" l="1"/>
  <c r="AC50" i="19" s="1"/>
  <c r="AD50" i="19"/>
  <c r="AE50" i="19" l="1"/>
  <c r="AF50" i="19" s="1"/>
  <c r="AH50" i="19" l="1"/>
  <c r="AJ50" i="19"/>
  <c r="AG50" i="19"/>
  <c r="AI50" i="19" l="1"/>
  <c r="AK50" i="19"/>
  <c r="AL50" i="19"/>
  <c r="AM50" i="19" l="1"/>
  <c r="AN50" i="19" s="1"/>
  <c r="H51" i="19" l="1"/>
  <c r="AQ50" i="19"/>
  <c r="E184" i="27" s="1"/>
  <c r="H184" i="27" l="1"/>
  <c r="G184" i="27"/>
  <c r="J184" i="27"/>
  <c r="K184" i="27"/>
  <c r="J51" i="19"/>
  <c r="L51" i="19"/>
  <c r="I51" i="19"/>
  <c r="K51" i="19" l="1"/>
  <c r="M51" i="19" s="1"/>
  <c r="N51" i="19"/>
  <c r="O51" i="19" l="1"/>
  <c r="P51" i="19" s="1"/>
  <c r="R51" i="19" l="1"/>
  <c r="T51" i="19"/>
  <c r="Q51" i="19"/>
  <c r="S51" i="19" l="1"/>
  <c r="U51" i="19"/>
  <c r="V51" i="19"/>
  <c r="W51" i="19" l="1"/>
  <c r="X51" i="19" s="1"/>
  <c r="AB51" i="19" l="1"/>
  <c r="Z51" i="19"/>
  <c r="Y51" i="19"/>
  <c r="AA51" i="19" l="1"/>
  <c r="AC51" i="19" s="1"/>
  <c r="AD51" i="19"/>
  <c r="AE51" i="19" l="1"/>
  <c r="AF51" i="19" l="1"/>
  <c r="AH51" i="19" l="1"/>
  <c r="AJ51" i="19"/>
  <c r="AG51" i="19"/>
  <c r="AI51" i="19" l="1"/>
  <c r="AK51" i="19"/>
  <c r="AL51" i="19"/>
  <c r="AM51" i="19" l="1"/>
  <c r="AN51" i="19" s="1"/>
  <c r="H52" i="19" l="1"/>
  <c r="AQ51" i="19"/>
  <c r="E185" i="27" s="1"/>
  <c r="K185" i="27" l="1"/>
  <c r="J185" i="27"/>
  <c r="H185" i="27"/>
  <c r="G185" i="27"/>
  <c r="J52" i="19"/>
  <c r="L52" i="19"/>
  <c r="I52" i="19"/>
  <c r="K52" i="19" l="1"/>
  <c r="M52" i="19" s="1"/>
  <c r="N52" i="19"/>
  <c r="O52" i="19" l="1"/>
  <c r="P52" i="19" l="1"/>
  <c r="R52" i="19" l="1"/>
  <c r="T52" i="19"/>
  <c r="Q52" i="19"/>
  <c r="S52" i="19" l="1"/>
  <c r="U52" i="19" s="1"/>
  <c r="V52" i="19"/>
  <c r="W52" i="19" l="1"/>
  <c r="X52" i="19" s="1"/>
  <c r="AB52" i="19" l="1"/>
  <c r="Z52" i="19"/>
  <c r="Y52" i="19"/>
  <c r="AA52" i="19" l="1"/>
  <c r="AC52" i="19" s="1"/>
  <c r="AD52" i="19"/>
  <c r="AE52" i="19" l="1"/>
  <c r="AF52" i="19" l="1"/>
  <c r="AJ52" i="19" l="1"/>
  <c r="AH52" i="19"/>
  <c r="AG52" i="19"/>
  <c r="AI52" i="19" l="1"/>
  <c r="AL52" i="19"/>
  <c r="AK52" i="19"/>
  <c r="AM52" i="19" l="1"/>
  <c r="AN52" i="19" s="1"/>
  <c r="H53" i="19" s="1"/>
  <c r="AQ52" i="19" l="1"/>
  <c r="E186" i="27" s="1"/>
  <c r="H186" i="27" s="1"/>
  <c r="L53" i="19"/>
  <c r="J53" i="19"/>
  <c r="I53" i="19"/>
  <c r="G186" i="27"/>
  <c r="K186" i="27" l="1"/>
  <c r="J186" i="27"/>
  <c r="K53" i="19"/>
  <c r="M53" i="19" s="1"/>
  <c r="N53" i="19"/>
  <c r="O53" i="19" l="1"/>
  <c r="P53" i="19" s="1"/>
  <c r="T53" i="19" l="1"/>
  <c r="R53" i="19"/>
  <c r="Q53" i="19"/>
  <c r="S53" i="19" l="1"/>
  <c r="U53" i="19" s="1"/>
  <c r="V53" i="19"/>
  <c r="W53" i="19" l="1"/>
  <c r="X53" i="19" s="1"/>
  <c r="Z53" i="19" l="1"/>
  <c r="AB53" i="19"/>
  <c r="Y53" i="19"/>
  <c r="AA53" i="19" l="1"/>
  <c r="AD53" i="19"/>
  <c r="AC53" i="19"/>
  <c r="AE53" i="19" l="1"/>
  <c r="AF53" i="19" s="1"/>
  <c r="AH53" i="19" l="1"/>
  <c r="AJ53" i="19"/>
  <c r="AG53" i="19"/>
  <c r="AI53" i="19" l="1"/>
  <c r="AK53" i="19" s="1"/>
  <c r="AL53" i="19"/>
  <c r="AM53" i="19" l="1"/>
  <c r="AN53" i="19" s="1"/>
  <c r="H54" i="19" l="1"/>
  <c r="AQ53" i="19"/>
  <c r="E187" i="27" s="1"/>
  <c r="H187" i="27" l="1"/>
  <c r="J187" i="27"/>
  <c r="G187" i="27"/>
  <c r="K187" i="27"/>
  <c r="L54" i="19"/>
  <c r="J54" i="19"/>
  <c r="I54" i="19"/>
  <c r="K54" i="19" l="1"/>
  <c r="M54" i="19" s="1"/>
  <c r="N54" i="19"/>
  <c r="O54" i="19" l="1"/>
  <c r="P54" i="19" l="1"/>
  <c r="T54" i="19" l="1"/>
  <c r="R54" i="19"/>
  <c r="Q54" i="19"/>
  <c r="S54" i="19" l="1"/>
  <c r="U54" i="19" s="1"/>
  <c r="V54" i="19"/>
  <c r="W54" i="19" l="1"/>
  <c r="X54" i="19"/>
  <c r="AB54" i="19" l="1"/>
  <c r="Z54" i="19"/>
  <c r="Y54" i="19"/>
  <c r="AA54" i="19" l="1"/>
  <c r="AC54" i="19"/>
  <c r="AD54" i="19"/>
  <c r="AE54" i="19" l="1"/>
  <c r="AF54" i="19" l="1"/>
  <c r="AH54" i="19" l="1"/>
  <c r="AJ54" i="19"/>
  <c r="AG54" i="19"/>
  <c r="AI54" i="19" l="1"/>
  <c r="AK54" i="19" s="1"/>
  <c r="AL54" i="19"/>
  <c r="AM54" i="19" l="1"/>
  <c r="AN54" i="19" s="1"/>
  <c r="H55" i="19" s="1"/>
  <c r="AQ54" i="19" l="1"/>
  <c r="E188" i="27" s="1"/>
  <c r="J188" i="27" s="1"/>
  <c r="J55" i="19"/>
  <c r="L55" i="19"/>
  <c r="I55" i="19"/>
  <c r="H188" i="27" l="1"/>
  <c r="K188" i="27"/>
  <c r="G188" i="27"/>
  <c r="K55" i="19"/>
  <c r="M55" i="19" s="1"/>
  <c r="N55" i="19"/>
  <c r="O55" i="19" l="1"/>
  <c r="P55" i="19" s="1"/>
  <c r="R55" i="19" l="1"/>
  <c r="T55" i="19"/>
  <c r="Q55" i="19"/>
  <c r="S55" i="19" l="1"/>
  <c r="U55" i="19" s="1"/>
  <c r="V55" i="19"/>
  <c r="W55" i="19" l="1"/>
  <c r="X55" i="19" s="1"/>
  <c r="Z55" i="19" l="1"/>
  <c r="AB55" i="19"/>
  <c r="Y55" i="19"/>
  <c r="AA55" i="19" l="1"/>
  <c r="AC55" i="19" s="1"/>
  <c r="AD55" i="19"/>
  <c r="AE55" i="19" l="1"/>
  <c r="AF55" i="19" s="1"/>
  <c r="AJ55" i="19" l="1"/>
  <c r="AH55" i="19"/>
  <c r="AG55" i="19"/>
  <c r="AI55" i="19" l="1"/>
  <c r="AL55" i="19"/>
  <c r="AK55" i="19"/>
  <c r="AM55" i="19" l="1"/>
  <c r="AN55" i="19" s="1"/>
  <c r="R10" i="23"/>
  <c r="H30" i="23" s="1"/>
  <c r="AN30" i="23" s="1"/>
  <c r="AQ55" i="19"/>
  <c r="E189" i="27" s="1"/>
  <c r="H31" i="23" l="1"/>
  <c r="AQ30" i="23"/>
  <c r="E190" i="27" s="1"/>
  <c r="G189" i="27"/>
  <c r="H189" i="27"/>
  <c r="K189" i="27"/>
  <c r="J189" i="27"/>
  <c r="I31" i="23" l="1"/>
  <c r="L31" i="23"/>
  <c r="J31" i="23"/>
  <c r="N31" i="23" l="1"/>
  <c r="K31" i="23"/>
  <c r="M31" i="23" s="1"/>
  <c r="O31" i="23" s="1"/>
  <c r="P31" i="23" l="1"/>
  <c r="R31" i="23" l="1"/>
  <c r="Q31" i="23"/>
  <c r="T31" i="23"/>
  <c r="V31" i="23" l="1"/>
  <c r="S31" i="23"/>
  <c r="U31" i="23" s="1"/>
  <c r="W31" i="23" s="1"/>
  <c r="X31" i="23" l="1"/>
  <c r="AB31" i="23" l="1"/>
  <c r="Z31" i="23"/>
  <c r="Y31" i="23"/>
  <c r="AA31" i="23" l="1"/>
  <c r="AC31" i="23" s="1"/>
  <c r="AD31" i="23"/>
  <c r="AE31" i="23" l="1"/>
  <c r="AF31" i="23" s="1"/>
  <c r="AG31" i="23" l="1"/>
  <c r="AH31" i="23"/>
  <c r="AJ31" i="23"/>
  <c r="AL31" i="23" l="1"/>
  <c r="AI31" i="23"/>
  <c r="AK31" i="23" s="1"/>
  <c r="AM31" i="23" s="1"/>
  <c r="AN31" i="23" s="1"/>
  <c r="H32" i="23" l="1"/>
  <c r="AQ31" i="23"/>
  <c r="E191" i="27" s="1"/>
  <c r="K191" i="27" l="1"/>
  <c r="G191" i="27"/>
  <c r="J191" i="27"/>
  <c r="H191" i="27"/>
  <c r="I32" i="23"/>
  <c r="J32" i="23"/>
  <c r="L32" i="23"/>
  <c r="K32" i="23" l="1"/>
  <c r="N32" i="23"/>
  <c r="M32" i="23"/>
  <c r="O32" i="23" l="1"/>
  <c r="P32" i="23"/>
  <c r="T32" i="23" l="1"/>
  <c r="R32" i="23"/>
  <c r="Q32" i="23"/>
  <c r="S32" i="23" l="1"/>
  <c r="V32" i="23"/>
  <c r="U32" i="23"/>
  <c r="W32" i="23" l="1"/>
  <c r="X32" i="23"/>
  <c r="Y32" i="23" l="1"/>
  <c r="Z32" i="23"/>
  <c r="AB32" i="23"/>
  <c r="AA32" i="23" l="1"/>
  <c r="AD32" i="23"/>
  <c r="AC32" i="23"/>
  <c r="AE32" i="23" l="1"/>
  <c r="AF32" i="23" s="1"/>
  <c r="AJ32" i="23" l="1"/>
  <c r="AG32" i="23"/>
  <c r="AH32" i="23"/>
  <c r="AL32" i="23" l="1"/>
  <c r="AI32" i="23"/>
  <c r="AK32" i="23" s="1"/>
  <c r="AM32" i="23" s="1"/>
  <c r="AN32" i="23" s="1"/>
  <c r="H33" i="23" l="1"/>
  <c r="AQ32" i="23"/>
  <c r="E192" i="27" s="1"/>
  <c r="J192" i="27" l="1"/>
  <c r="G192" i="27"/>
  <c r="K192" i="27"/>
  <c r="H192" i="27"/>
  <c r="L33" i="23"/>
  <c r="J33" i="23"/>
  <c r="I33" i="23"/>
  <c r="N33" i="23" l="1"/>
  <c r="K33" i="23"/>
  <c r="M33" i="23" s="1"/>
  <c r="O33" i="23" l="1"/>
  <c r="P33" i="23"/>
  <c r="R33" i="23" l="1"/>
  <c r="Q33" i="23"/>
  <c r="T33" i="23"/>
  <c r="S33" i="23" l="1"/>
  <c r="U33" i="23"/>
  <c r="V33" i="23"/>
  <c r="W33" i="23" l="1"/>
  <c r="X33" i="23" l="1"/>
  <c r="Y33" i="23" l="1"/>
  <c r="AB33" i="23"/>
  <c r="Z33" i="23"/>
  <c r="AD33" i="23" l="1"/>
  <c r="AA33" i="23"/>
  <c r="AC33" i="23" s="1"/>
  <c r="AE33" i="23" l="1"/>
  <c r="AF33" i="23"/>
  <c r="AJ33" i="23" l="1"/>
  <c r="AG33" i="23"/>
  <c r="AH33" i="23"/>
  <c r="AL33" i="23" l="1"/>
  <c r="AI33" i="23"/>
  <c r="AK33" i="23" s="1"/>
  <c r="AM33" i="23" l="1"/>
  <c r="AN33" i="23" s="1"/>
  <c r="H34" i="23" s="1"/>
  <c r="AQ33" i="23" l="1"/>
  <c r="E193" i="27" s="1"/>
  <c r="J193" i="27" s="1"/>
  <c r="L34" i="23"/>
  <c r="J34" i="23"/>
  <c r="I34" i="23"/>
  <c r="H193" i="27" l="1"/>
  <c r="G193" i="27"/>
  <c r="K193" i="27"/>
  <c r="K34" i="23"/>
  <c r="M34" i="23" s="1"/>
  <c r="N34" i="23"/>
  <c r="O34" i="23" l="1"/>
  <c r="P34" i="23"/>
  <c r="T34" i="23" l="1"/>
  <c r="Q34" i="23"/>
  <c r="R34" i="23"/>
  <c r="S34" i="23" l="1"/>
  <c r="U34" i="23"/>
  <c r="V34" i="23"/>
  <c r="W34" i="23" l="1"/>
  <c r="X34" i="23" l="1"/>
  <c r="Z34" i="23" l="1"/>
  <c r="AB34" i="23"/>
  <c r="Y34" i="23"/>
  <c r="AA34" i="23" l="1"/>
  <c r="AD34" i="23"/>
  <c r="AC34" i="23"/>
  <c r="AE34" i="23" l="1"/>
  <c r="AF34" i="23" l="1"/>
  <c r="AG34" i="23" l="1"/>
  <c r="AH34" i="23"/>
  <c r="AJ34" i="23"/>
  <c r="AI34" i="23" l="1"/>
  <c r="AK34" i="23" s="1"/>
  <c r="AL34" i="23"/>
  <c r="AM34" i="23" l="1"/>
  <c r="AN34" i="23" s="1"/>
  <c r="H35" i="23" s="1"/>
  <c r="AQ34" i="23" l="1"/>
  <c r="E194" i="27" s="1"/>
  <c r="J194" i="27" s="1"/>
  <c r="J35" i="23"/>
  <c r="L35" i="23"/>
  <c r="I35" i="23"/>
  <c r="G194" i="27" l="1"/>
  <c r="K194" i="27"/>
  <c r="H194" i="27"/>
  <c r="K35" i="23"/>
  <c r="M35" i="23" s="1"/>
  <c r="N35" i="23"/>
  <c r="O35" i="23" l="1"/>
  <c r="P35" i="23" l="1"/>
  <c r="R35" i="23" l="1"/>
  <c r="T35" i="23"/>
  <c r="Q35" i="23"/>
  <c r="S35" i="23" l="1"/>
  <c r="V35" i="23"/>
  <c r="U35" i="23"/>
  <c r="W35" i="23" l="1"/>
  <c r="X35" i="23" l="1"/>
  <c r="Y35" i="23" l="1"/>
  <c r="Z35" i="23"/>
  <c r="AB35" i="23"/>
  <c r="AD35" i="23" l="1"/>
  <c r="AA35" i="23"/>
  <c r="AC35" i="23" s="1"/>
  <c r="AE35" i="23" s="1"/>
  <c r="AF35" i="23" l="1"/>
  <c r="AH35" i="23" l="1"/>
  <c r="AG35" i="23"/>
  <c r="AJ35" i="23"/>
  <c r="AI35" i="23" l="1"/>
  <c r="AL35" i="23"/>
  <c r="AK35" i="23"/>
  <c r="AM35" i="23" l="1"/>
  <c r="AN35" i="23" s="1"/>
  <c r="H36" i="23" l="1"/>
  <c r="AQ35" i="23"/>
  <c r="E195" i="27" s="1"/>
  <c r="K195" i="27" l="1"/>
  <c r="J195" i="27"/>
  <c r="H195" i="27"/>
  <c r="G195" i="27"/>
  <c r="J36" i="23"/>
  <c r="L36" i="23"/>
  <c r="I36" i="23"/>
  <c r="N36" i="23" l="1"/>
  <c r="K36" i="23"/>
  <c r="M36" i="23" s="1"/>
  <c r="O36" i="23" l="1"/>
  <c r="P36" i="23" s="1"/>
  <c r="Q36" i="23" l="1"/>
  <c r="T36" i="23"/>
  <c r="R36" i="23"/>
  <c r="V36" i="23" l="1"/>
  <c r="S36" i="23"/>
  <c r="U36" i="23" s="1"/>
  <c r="W36" i="23" s="1"/>
  <c r="X36" i="23" l="1"/>
  <c r="Y36" i="23" l="1"/>
  <c r="AB36" i="23"/>
  <c r="Z36" i="23"/>
  <c r="AA36" i="23" l="1"/>
  <c r="AC36" i="23"/>
  <c r="AD36" i="23"/>
  <c r="AE36" i="23" l="1"/>
  <c r="AF36" i="23" l="1"/>
  <c r="AJ36" i="23" l="1"/>
  <c r="AH36" i="23"/>
  <c r="AG36" i="23"/>
  <c r="AI36" i="23" l="1"/>
  <c r="AK36" i="23"/>
  <c r="AL36" i="23"/>
  <c r="AM36" i="23" l="1"/>
  <c r="AN36" i="23" s="1"/>
  <c r="H37" i="23" s="1"/>
  <c r="AQ36" i="23" l="1"/>
  <c r="E196" i="27" s="1"/>
  <c r="J196" i="27" s="1"/>
  <c r="I37" i="23"/>
  <c r="J37" i="23"/>
  <c r="L37" i="23"/>
  <c r="H196" i="27" l="1"/>
  <c r="G196" i="27"/>
  <c r="K196" i="27"/>
  <c r="N37" i="23"/>
  <c r="K37" i="23"/>
  <c r="M37" i="23" s="1"/>
  <c r="O37" i="23" l="1"/>
  <c r="P37" i="23" s="1"/>
  <c r="R37" i="23" l="1"/>
  <c r="Q37" i="23"/>
  <c r="T37" i="23"/>
  <c r="S37" i="23" l="1"/>
  <c r="U37" i="23"/>
  <c r="V37" i="23"/>
  <c r="W37" i="23" l="1"/>
  <c r="X37" i="23" l="1"/>
  <c r="AB37" i="23" l="1"/>
  <c r="Z37" i="23"/>
  <c r="Y37" i="23"/>
  <c r="AD37" i="23" l="1"/>
  <c r="AA37" i="23"/>
  <c r="AC37" i="23" s="1"/>
  <c r="AE37" i="23" l="1"/>
  <c r="AF37" i="23" l="1"/>
  <c r="AG37" i="23" l="1"/>
  <c r="AJ37" i="23"/>
  <c r="AH37" i="23"/>
  <c r="AI37" i="23" l="1"/>
  <c r="AK37" i="23" s="1"/>
  <c r="AL37" i="23"/>
  <c r="AM37" i="23" l="1"/>
  <c r="AN37" i="23" s="1"/>
  <c r="H38" i="23" s="1"/>
  <c r="AQ37" i="23" l="1"/>
  <c r="E197" i="27" s="1"/>
  <c r="H197" i="27" s="1"/>
  <c r="L38" i="23"/>
  <c r="I38" i="23"/>
  <c r="J38" i="23"/>
  <c r="J197" i="27" l="1"/>
  <c r="K197" i="27"/>
  <c r="G197" i="27"/>
  <c r="N38" i="23"/>
  <c r="K38" i="23"/>
  <c r="M38" i="23" s="1"/>
  <c r="O38" i="23" l="1"/>
  <c r="P38" i="23" s="1"/>
  <c r="R38" i="23" l="1"/>
  <c r="T38" i="23"/>
  <c r="Q38" i="23"/>
  <c r="S38" i="23" l="1"/>
  <c r="U38" i="23"/>
  <c r="V38" i="23"/>
  <c r="W38" i="23" l="1"/>
  <c r="X38" i="23" l="1"/>
  <c r="Z38" i="23" l="1"/>
  <c r="Y38" i="23"/>
  <c r="AB38" i="23"/>
  <c r="AA38" i="23" l="1"/>
  <c r="AC38" i="23"/>
  <c r="AD38" i="23"/>
  <c r="AE38" i="23" l="1"/>
  <c r="AF38" i="23" l="1"/>
  <c r="AH38" i="23" l="1"/>
  <c r="AJ38" i="23"/>
  <c r="AG38" i="23"/>
  <c r="AL38" i="23" l="1"/>
  <c r="AI38" i="23"/>
  <c r="AK38" i="23"/>
  <c r="AM38" i="23" s="1"/>
  <c r="AN38" i="23" s="1"/>
  <c r="H39" i="23" l="1"/>
  <c r="AQ38" i="23"/>
  <c r="E198" i="27" s="1"/>
  <c r="K198" i="27" l="1"/>
  <c r="J198" i="27"/>
  <c r="H198" i="27"/>
  <c r="G198" i="27"/>
  <c r="I39" i="23"/>
  <c r="L39" i="23"/>
  <c r="J39" i="23"/>
  <c r="K39" i="23" l="1"/>
  <c r="M39" i="23" s="1"/>
  <c r="N39" i="23"/>
  <c r="O39" i="23" l="1"/>
  <c r="P39" i="23" s="1"/>
  <c r="Q39" i="23" l="1"/>
  <c r="T39" i="23"/>
  <c r="R39" i="23"/>
  <c r="V39" i="23" l="1"/>
  <c r="S39" i="23"/>
  <c r="U39" i="23" s="1"/>
  <c r="W39" i="23" l="1"/>
  <c r="X39" i="23" s="1"/>
  <c r="Z39" i="23" l="1"/>
  <c r="Y39" i="23"/>
  <c r="AB39" i="23"/>
  <c r="AD39" i="23" l="1"/>
  <c r="AA39" i="23"/>
  <c r="AC39" i="23" s="1"/>
  <c r="AE39" i="23" s="1"/>
  <c r="AF39" i="23" l="1"/>
  <c r="AH39" i="23" l="1"/>
  <c r="AG39" i="23"/>
  <c r="AJ39" i="23"/>
  <c r="AL39" i="23" l="1"/>
  <c r="AI39" i="23"/>
  <c r="AK39" i="23" s="1"/>
  <c r="AM39" i="23" l="1"/>
  <c r="AN39" i="23" s="1"/>
  <c r="H40" i="23" s="1"/>
  <c r="AQ39" i="23" l="1"/>
  <c r="E199" i="27" s="1"/>
  <c r="J199" i="27" s="1"/>
  <c r="L40" i="23"/>
  <c r="J40" i="23"/>
  <c r="I40" i="23"/>
  <c r="H199" i="27" l="1"/>
  <c r="G199" i="27"/>
  <c r="K199" i="27"/>
  <c r="K40" i="23"/>
  <c r="M40" i="23" s="1"/>
  <c r="N40" i="23"/>
  <c r="O40" i="23" l="1"/>
  <c r="P40" i="23"/>
  <c r="R40" i="23" l="1"/>
  <c r="Q40" i="23"/>
  <c r="T40" i="23"/>
  <c r="S40" i="23" l="1"/>
  <c r="V40" i="23"/>
  <c r="U40" i="23"/>
  <c r="W40" i="23" l="1"/>
  <c r="X40" i="23" s="1"/>
  <c r="Z40" i="23" l="1"/>
  <c r="Y40" i="23"/>
  <c r="AB40" i="23"/>
  <c r="AA40" i="23" l="1"/>
  <c r="AD40" i="23"/>
  <c r="AC40" i="23"/>
  <c r="AE40" i="23" l="1"/>
  <c r="AF40" i="23"/>
  <c r="AG40" i="23" l="1"/>
  <c r="AJ40" i="23"/>
  <c r="AH40" i="23"/>
  <c r="AI40" i="23" l="1"/>
  <c r="AK40" i="23"/>
  <c r="AL40" i="23"/>
  <c r="AM40" i="23" l="1"/>
  <c r="AN40" i="23" s="1"/>
  <c r="H41" i="23" l="1"/>
  <c r="AQ40" i="23"/>
  <c r="E200" i="27" s="1"/>
  <c r="G200" i="27" l="1"/>
  <c r="J200" i="27"/>
  <c r="H200" i="27"/>
  <c r="K200" i="27"/>
  <c r="J41" i="23"/>
  <c r="I41" i="23"/>
  <c r="L41" i="23"/>
  <c r="N41" i="23" l="1"/>
  <c r="K41" i="23"/>
  <c r="M41" i="23" s="1"/>
  <c r="O41" i="23" l="1"/>
  <c r="P41" i="23" s="1"/>
  <c r="T41" i="23" l="1"/>
  <c r="Q41" i="23"/>
  <c r="R41" i="23"/>
  <c r="V41" i="23" l="1"/>
  <c r="S41" i="23"/>
  <c r="U41" i="23" s="1"/>
  <c r="W41" i="23" l="1"/>
  <c r="X41" i="23" s="1"/>
  <c r="Y41" i="23" l="1"/>
  <c r="Z41" i="23"/>
  <c r="AB41" i="23"/>
  <c r="AD41" i="23" l="1"/>
  <c r="AA41" i="23"/>
  <c r="AC41" i="23" s="1"/>
  <c r="AE41" i="23" s="1"/>
  <c r="AF41" i="23" l="1"/>
  <c r="AG41" i="23" l="1"/>
  <c r="AH41" i="23"/>
  <c r="AJ41" i="23"/>
  <c r="AL41" i="23" l="1"/>
  <c r="AI41" i="23"/>
  <c r="AK41" i="23" s="1"/>
  <c r="AM41" i="23" s="1"/>
  <c r="AN41" i="23" s="1"/>
  <c r="H42" i="23" l="1"/>
  <c r="AQ41" i="23"/>
  <c r="E201" i="27" s="1"/>
  <c r="H201" i="27" l="1"/>
  <c r="K201" i="27"/>
  <c r="G201" i="27"/>
  <c r="J201" i="27"/>
  <c r="J42" i="23"/>
  <c r="L42" i="23"/>
  <c r="I42" i="23"/>
  <c r="N42" i="23" l="1"/>
  <c r="K42" i="23"/>
  <c r="M42" i="23" s="1"/>
  <c r="O42" i="23" l="1"/>
  <c r="P42" i="23" s="1"/>
  <c r="T42" i="23" l="1"/>
  <c r="R42" i="23"/>
  <c r="Q42" i="23"/>
  <c r="V42" i="23" l="1"/>
  <c r="S42" i="23"/>
  <c r="U42" i="23" s="1"/>
  <c r="W42" i="23" l="1"/>
  <c r="X42" i="23" s="1"/>
  <c r="Z42" i="23" l="1"/>
  <c r="Y42" i="23"/>
  <c r="AB42" i="23"/>
  <c r="AA42" i="23" l="1"/>
  <c r="AC42" i="23"/>
  <c r="AD42" i="23"/>
  <c r="AE42" i="23" l="1"/>
  <c r="AF42" i="23" l="1"/>
  <c r="AG42" i="23" l="1"/>
  <c r="AJ42" i="23"/>
  <c r="AH42" i="23"/>
  <c r="AI42" i="23" l="1"/>
  <c r="AK42" i="23" s="1"/>
  <c r="AL42" i="23"/>
  <c r="AM42" i="23" l="1"/>
  <c r="AN42" i="23" s="1"/>
  <c r="H43" i="23" s="1"/>
  <c r="AQ42" i="23" l="1"/>
  <c r="E202" i="27" s="1"/>
  <c r="H202" i="27" s="1"/>
  <c r="G202" i="27"/>
  <c r="K202" i="27"/>
  <c r="J202" i="27"/>
  <c r="J43" i="23"/>
  <c r="I43" i="23"/>
  <c r="L43" i="23"/>
  <c r="K43" i="23" l="1"/>
  <c r="M43" i="23" s="1"/>
  <c r="N43" i="23"/>
  <c r="O43" i="23" l="1"/>
  <c r="P43" i="23" l="1"/>
  <c r="Q43" i="23" l="1"/>
  <c r="R43" i="23"/>
  <c r="T43" i="23"/>
  <c r="V43" i="23" l="1"/>
  <c r="S43" i="23"/>
  <c r="U43" i="23" s="1"/>
  <c r="W43" i="23" l="1"/>
  <c r="X43" i="23" s="1"/>
  <c r="Z43" i="23" l="1"/>
  <c r="AB43" i="23"/>
  <c r="Y43" i="23"/>
  <c r="AD43" i="23" l="1"/>
  <c r="AA43" i="23"/>
  <c r="AC43" i="23" s="1"/>
  <c r="AE43" i="23" s="1"/>
  <c r="AF43" i="23" l="1"/>
  <c r="AG43" i="23" l="1"/>
  <c r="AJ43" i="23"/>
  <c r="AH43" i="23"/>
  <c r="AI43" i="23" l="1"/>
  <c r="AL43" i="23"/>
  <c r="AK43" i="23"/>
  <c r="AM43" i="23" s="1"/>
  <c r="AN43" i="23" s="1"/>
  <c r="H44" i="23" l="1"/>
  <c r="AQ43" i="23"/>
  <c r="E203" i="27" s="1"/>
  <c r="G203" i="27" l="1"/>
  <c r="H203" i="27"/>
  <c r="J203" i="27"/>
  <c r="K203" i="27"/>
  <c r="J44" i="23"/>
  <c r="L44" i="23"/>
  <c r="I44" i="23"/>
  <c r="K44" i="23" l="1"/>
  <c r="M44" i="23" s="1"/>
  <c r="N44" i="23"/>
  <c r="O44" i="23" l="1"/>
  <c r="P44" i="23" l="1"/>
  <c r="T44" i="23" l="1"/>
  <c r="Q44" i="23"/>
  <c r="R44" i="23"/>
  <c r="V44" i="23" l="1"/>
  <c r="S44" i="23"/>
  <c r="U44" i="23" s="1"/>
  <c r="W44" i="23" l="1"/>
  <c r="X44" i="23" s="1"/>
  <c r="AB44" i="23" l="1"/>
  <c r="Z44" i="23"/>
  <c r="Y44" i="23"/>
  <c r="AA44" i="23" l="1"/>
  <c r="AC44" i="23"/>
  <c r="AD44" i="23"/>
  <c r="AE44" i="23" l="1"/>
  <c r="AF44" i="23" s="1"/>
  <c r="AJ44" i="23" l="1"/>
  <c r="AG44" i="23"/>
  <c r="AH44" i="23"/>
  <c r="AI44" i="23" l="1"/>
  <c r="AK44" i="23"/>
  <c r="AL44" i="23"/>
  <c r="AM44" i="23" l="1"/>
  <c r="AN44" i="23" s="1"/>
  <c r="H45" i="23" l="1"/>
  <c r="AQ44" i="23"/>
  <c r="E204" i="27" s="1"/>
  <c r="H204" i="27" l="1"/>
  <c r="G204" i="27"/>
  <c r="K204" i="27"/>
  <c r="J204" i="27"/>
  <c r="L45" i="23"/>
  <c r="I45" i="23"/>
  <c r="J45" i="23"/>
  <c r="K45" i="23" l="1"/>
  <c r="M45" i="23" s="1"/>
  <c r="N45" i="23"/>
  <c r="O45" i="23" l="1"/>
  <c r="P45" i="23"/>
  <c r="Q45" i="23" l="1"/>
  <c r="T45" i="23"/>
  <c r="R45" i="23"/>
  <c r="V45" i="23" l="1"/>
  <c r="S45" i="23"/>
  <c r="U45" i="23" s="1"/>
  <c r="W45" i="23" l="1"/>
  <c r="X45" i="23" s="1"/>
  <c r="Z45" i="23" l="1"/>
  <c r="Y45" i="23"/>
  <c r="AB45" i="23"/>
  <c r="AD45" i="23" l="1"/>
  <c r="AA45" i="23"/>
  <c r="AC45" i="23"/>
  <c r="AE45" i="23" l="1"/>
  <c r="AF45" i="23" s="1"/>
  <c r="AJ45" i="23" l="1"/>
  <c r="AH45" i="23"/>
  <c r="AG45" i="23"/>
  <c r="AL45" i="23" l="1"/>
  <c r="AI45" i="23"/>
  <c r="AK45" i="23" s="1"/>
  <c r="AM45" i="23" s="1"/>
  <c r="AN45" i="23" s="1"/>
  <c r="H46" i="23" l="1"/>
  <c r="AQ45" i="23"/>
  <c r="E205" i="27" s="1"/>
  <c r="G205" i="27" l="1"/>
  <c r="H205" i="27"/>
  <c r="K205" i="27"/>
  <c r="J205" i="27"/>
  <c r="J46" i="23"/>
  <c r="I46" i="23"/>
  <c r="L46" i="23"/>
  <c r="K46" i="23" l="1"/>
  <c r="N46" i="23"/>
  <c r="M46" i="23"/>
  <c r="O46" i="23" l="1"/>
  <c r="P46" i="23" s="1"/>
  <c r="Q46" i="23" l="1"/>
  <c r="R46" i="23"/>
  <c r="T46" i="23"/>
  <c r="V46" i="23" l="1"/>
  <c r="S46" i="23"/>
  <c r="U46" i="23" s="1"/>
  <c r="W46" i="23" l="1"/>
  <c r="X46" i="23"/>
  <c r="AB46" i="23" l="1"/>
  <c r="Z46" i="23"/>
  <c r="Y46" i="23"/>
  <c r="AA46" i="23" l="1"/>
  <c r="AC46" i="23"/>
  <c r="AD46" i="23"/>
  <c r="AE46" i="23" l="1"/>
  <c r="AF46" i="23" l="1"/>
  <c r="AJ46" i="23" l="1"/>
  <c r="AG46" i="23"/>
  <c r="AH46" i="23"/>
  <c r="AI46" i="23" l="1"/>
  <c r="AK46" i="23" s="1"/>
  <c r="AL46" i="23"/>
  <c r="AM46" i="23" l="1"/>
  <c r="AN46" i="23" s="1"/>
  <c r="H47" i="23" l="1"/>
  <c r="AQ46" i="23"/>
  <c r="E206" i="27" s="1"/>
  <c r="K206" i="27" l="1"/>
  <c r="H206" i="27"/>
  <c r="G206" i="27"/>
  <c r="J206" i="27"/>
  <c r="J47" i="23"/>
  <c r="I47" i="23"/>
  <c r="L47" i="23"/>
  <c r="N47" i="23" l="1"/>
  <c r="K47" i="23"/>
  <c r="M47" i="23" s="1"/>
  <c r="O47" i="23" s="1"/>
  <c r="P47" i="23" l="1"/>
  <c r="Q47" i="23" l="1"/>
  <c r="T47" i="23"/>
  <c r="R47" i="23"/>
  <c r="S47" i="23" l="1"/>
  <c r="V47" i="23"/>
  <c r="U47" i="23"/>
  <c r="W47" i="23" l="1"/>
  <c r="X47" i="23" l="1"/>
  <c r="Z47" i="23" l="1"/>
  <c r="AB47" i="23"/>
  <c r="Y47" i="23"/>
  <c r="AD47" i="23" l="1"/>
  <c r="AA47" i="23"/>
  <c r="AC47" i="23" s="1"/>
  <c r="AE47" i="23" l="1"/>
  <c r="AF47" i="23"/>
  <c r="AJ47" i="23" l="1"/>
  <c r="AG47" i="23"/>
  <c r="AH47" i="23"/>
  <c r="AI47" i="23" l="1"/>
  <c r="AL47" i="23"/>
  <c r="AK47" i="23"/>
  <c r="AM47" i="23" l="1"/>
  <c r="AN47" i="23" s="1"/>
  <c r="H48" i="23" l="1"/>
  <c r="AQ47" i="23"/>
  <c r="E207" i="27" s="1"/>
  <c r="J207" i="27" l="1"/>
  <c r="H207" i="27"/>
  <c r="K207" i="27"/>
  <c r="G207" i="27"/>
  <c r="I48" i="23"/>
  <c r="L48" i="23"/>
  <c r="J48" i="23"/>
  <c r="K48" i="23" l="1"/>
  <c r="M48" i="23" s="1"/>
  <c r="N48" i="23"/>
  <c r="O48" i="23" l="1"/>
  <c r="P48" i="23" s="1"/>
  <c r="R48" i="23" l="1"/>
  <c r="Q48" i="23"/>
  <c r="T48" i="23"/>
  <c r="S48" i="23" l="1"/>
  <c r="U48" i="23" s="1"/>
  <c r="V48" i="23"/>
  <c r="W48" i="23" l="1"/>
  <c r="X48" i="23" s="1"/>
  <c r="Z48" i="23" l="1"/>
  <c r="Y48" i="23"/>
  <c r="AB48" i="23"/>
  <c r="AA48" i="23" l="1"/>
  <c r="AC48" i="23" s="1"/>
  <c r="AD48" i="23"/>
  <c r="AE48" i="23" l="1"/>
  <c r="AF48" i="23"/>
  <c r="AJ48" i="23" l="1"/>
  <c r="AH48" i="23"/>
  <c r="AG48" i="23"/>
  <c r="AI48" i="23" l="1"/>
  <c r="AK48" i="23" s="1"/>
  <c r="AL48" i="23"/>
  <c r="AM48" i="23" l="1"/>
  <c r="AN48" i="23" s="1"/>
  <c r="AQ48" i="23" s="1"/>
  <c r="E208" i="27" s="1"/>
  <c r="H49" i="23" l="1"/>
  <c r="J208" i="27"/>
  <c r="H208" i="27"/>
  <c r="K208" i="27"/>
  <c r="G208" i="27"/>
  <c r="J49" i="23"/>
  <c r="I49" i="23"/>
  <c r="L49" i="23"/>
  <c r="N49" i="23" l="1"/>
  <c r="K49" i="23"/>
  <c r="M49" i="23" s="1"/>
  <c r="O49" i="23" l="1"/>
  <c r="P49" i="23"/>
  <c r="Q49" i="23" l="1"/>
  <c r="R49" i="23"/>
  <c r="T49" i="23"/>
  <c r="V49" i="23" l="1"/>
  <c r="S49" i="23"/>
  <c r="U49" i="23" s="1"/>
  <c r="W49" i="23" l="1"/>
  <c r="X49" i="23" s="1"/>
  <c r="Y49" i="23" l="1"/>
  <c r="Z49" i="23"/>
  <c r="AB49" i="23"/>
  <c r="AD49" i="23" l="1"/>
  <c r="AA49" i="23"/>
  <c r="AC49" i="23" s="1"/>
  <c r="AE49" i="23" l="1"/>
  <c r="AF49" i="23"/>
  <c r="AH49" i="23" l="1"/>
  <c r="AJ49" i="23"/>
  <c r="AG49" i="23"/>
  <c r="AL49" i="23" l="1"/>
  <c r="AI49" i="23"/>
  <c r="AK49" i="23" s="1"/>
  <c r="AM49" i="23" s="1"/>
  <c r="AN49" i="23" s="1"/>
  <c r="H50" i="23" l="1"/>
  <c r="AQ49" i="23"/>
  <c r="E209" i="27" s="1"/>
  <c r="G209" i="27" l="1"/>
  <c r="K209" i="27"/>
  <c r="J209" i="27"/>
  <c r="H209" i="27"/>
  <c r="L50" i="23"/>
  <c r="I50" i="23"/>
  <c r="J50" i="23"/>
  <c r="K50" i="23" l="1"/>
  <c r="M50" i="23" s="1"/>
  <c r="N50" i="23"/>
  <c r="O50" i="23" l="1"/>
  <c r="P50" i="23"/>
  <c r="T50" i="23" l="1"/>
  <c r="Q50" i="23"/>
  <c r="R50" i="23"/>
  <c r="S50" i="23" l="1"/>
  <c r="V50" i="23"/>
  <c r="U50" i="23"/>
  <c r="W50" i="23" l="1"/>
  <c r="X50" i="23" s="1"/>
  <c r="Z50" i="23" l="1"/>
  <c r="AB50" i="23"/>
  <c r="Y50" i="23"/>
  <c r="AD50" i="23" l="1"/>
  <c r="AA50" i="23"/>
  <c r="AC50" i="23" s="1"/>
  <c r="AE50" i="23" l="1"/>
  <c r="AF50" i="23" s="1"/>
  <c r="AG50" i="23" l="1"/>
  <c r="AH50" i="23"/>
  <c r="AJ50" i="23"/>
  <c r="AI50" i="23" l="1"/>
  <c r="AK50" i="23" s="1"/>
  <c r="AL50" i="23"/>
  <c r="AM50" i="23" l="1"/>
  <c r="AN50" i="23" s="1"/>
  <c r="H51" i="23" s="1"/>
  <c r="AQ50" i="23" l="1"/>
  <c r="E210" i="27" s="1"/>
  <c r="J210" i="27" s="1"/>
  <c r="J51" i="23"/>
  <c r="L51" i="23"/>
  <c r="I51" i="23"/>
  <c r="G210" i="27" l="1"/>
  <c r="K210" i="27"/>
  <c r="H210" i="27"/>
  <c r="K51" i="23"/>
  <c r="M51" i="23" s="1"/>
  <c r="N51" i="23"/>
  <c r="O51" i="23" l="1"/>
  <c r="P51" i="23" l="1"/>
  <c r="T51" i="23" l="1"/>
  <c r="R51" i="23"/>
  <c r="Q51" i="23"/>
  <c r="S51" i="23" l="1"/>
  <c r="U51" i="23" s="1"/>
  <c r="V51" i="23"/>
  <c r="W51" i="23" l="1"/>
  <c r="X51" i="23" s="1"/>
  <c r="Z51" i="23" l="1"/>
  <c r="Y51" i="23"/>
  <c r="AB51" i="23"/>
  <c r="AD51" i="23" l="1"/>
  <c r="AA51" i="23"/>
  <c r="AC51" i="23" s="1"/>
  <c r="AE51" i="23" l="1"/>
  <c r="AF51" i="23" s="1"/>
  <c r="AJ51" i="23" l="1"/>
  <c r="AH51" i="23"/>
  <c r="AG51" i="23"/>
  <c r="AL51" i="23" l="1"/>
  <c r="AI51" i="23"/>
  <c r="AK51" i="23" s="1"/>
  <c r="AM51" i="23" l="1"/>
  <c r="AN51" i="23" s="1"/>
  <c r="R10" i="25" s="1"/>
  <c r="H30" i="25" s="1"/>
  <c r="AN30" i="25" s="1"/>
  <c r="AQ51" i="23" l="1"/>
  <c r="E211" i="27" s="1"/>
  <c r="H211" i="27" s="1"/>
  <c r="H31" i="25"/>
  <c r="AQ30" i="25"/>
  <c r="E212" i="27" s="1"/>
  <c r="G211" i="27" l="1"/>
  <c r="J211" i="27"/>
  <c r="K211" i="27"/>
  <c r="J31" i="25"/>
  <c r="L31" i="25"/>
  <c r="I31" i="25"/>
  <c r="N31" i="25" l="1"/>
  <c r="K31" i="25"/>
  <c r="M31" i="25" s="1"/>
  <c r="O31" i="25" s="1"/>
  <c r="P31" i="25" l="1"/>
  <c r="T31" i="25" l="1"/>
  <c r="R31" i="25"/>
  <c r="Q31" i="25"/>
  <c r="S31" i="25" l="1"/>
  <c r="U31" i="25" s="1"/>
  <c r="V31" i="25"/>
  <c r="W31" i="25" l="1"/>
  <c r="X31" i="25" l="1"/>
  <c r="AB31" i="25" l="1"/>
  <c r="Z31" i="25"/>
  <c r="Y31" i="25"/>
  <c r="AD31" i="25" l="1"/>
  <c r="AA31" i="25"/>
  <c r="AC31" i="25" s="1"/>
  <c r="AE31" i="25" l="1"/>
  <c r="AF31" i="25"/>
  <c r="AH31" i="25" l="1"/>
  <c r="AJ31" i="25"/>
  <c r="AG31" i="25"/>
  <c r="AL31" i="25" l="1"/>
  <c r="AI31" i="25"/>
  <c r="AK31" i="25" s="1"/>
  <c r="AM31" i="25" l="1"/>
  <c r="AN31" i="25" s="1"/>
  <c r="H32" i="25" s="1"/>
  <c r="AQ31" i="25" l="1"/>
  <c r="E213" i="27" s="1"/>
  <c r="H213" i="27" s="1"/>
  <c r="L32" i="25"/>
  <c r="J32" i="25"/>
  <c r="I32" i="25"/>
  <c r="J213" i="27" l="1"/>
  <c r="G213" i="27"/>
  <c r="K213" i="27"/>
  <c r="N32" i="25"/>
  <c r="K32" i="25"/>
  <c r="M32" i="25" s="1"/>
  <c r="O32" i="25" l="1"/>
  <c r="P32" i="25"/>
  <c r="R32" i="25" l="1"/>
  <c r="T32" i="25"/>
  <c r="Q32" i="25"/>
  <c r="S32" i="25" l="1"/>
  <c r="V32" i="25"/>
  <c r="U32" i="25"/>
  <c r="W32" i="25" l="1"/>
  <c r="X32" i="25" l="1"/>
  <c r="Z32" i="25" l="1"/>
  <c r="AB32" i="25"/>
  <c r="Y32" i="25"/>
  <c r="AA32" i="25" l="1"/>
  <c r="AC32" i="25" s="1"/>
  <c r="AD32" i="25"/>
  <c r="AE32" i="25" l="1"/>
  <c r="AF32" i="25" s="1"/>
  <c r="AJ32" i="25" l="1"/>
  <c r="AH32" i="25"/>
  <c r="AG32" i="25"/>
  <c r="AI32" i="25" l="1"/>
  <c r="AK32" i="25"/>
  <c r="AL32" i="25"/>
  <c r="AM32" i="25" l="1"/>
  <c r="AN32" i="25" s="1"/>
  <c r="H33" i="25" s="1"/>
  <c r="AQ32" i="25" l="1"/>
  <c r="E214" i="27" s="1"/>
  <c r="L33" i="25"/>
  <c r="J33" i="25"/>
  <c r="I33" i="25"/>
  <c r="K214" i="27"/>
  <c r="J214" i="27"/>
  <c r="G214" i="27"/>
  <c r="H214" i="27"/>
  <c r="N33" i="25" l="1"/>
  <c r="K33" i="25"/>
  <c r="M33" i="25" s="1"/>
  <c r="O33" i="25" l="1"/>
  <c r="P33" i="25" s="1"/>
  <c r="T33" i="25" l="1"/>
  <c r="R33" i="25"/>
  <c r="Q33" i="25"/>
  <c r="V33" i="25" l="1"/>
  <c r="S33" i="25"/>
  <c r="U33" i="25" s="1"/>
  <c r="W33" i="25" l="1"/>
  <c r="X33" i="25"/>
  <c r="Z33" i="25" l="1"/>
  <c r="AB33" i="25"/>
  <c r="Y33" i="25"/>
  <c r="AD33" i="25" l="1"/>
  <c r="AA33" i="25"/>
  <c r="AC33" i="25" s="1"/>
  <c r="AE33" i="25" s="1"/>
  <c r="AF33" i="25" l="1"/>
  <c r="AJ33" i="25" l="1"/>
  <c r="AH33" i="25"/>
  <c r="AG33" i="25"/>
  <c r="AL33" i="25" l="1"/>
  <c r="AI33" i="25"/>
  <c r="AK33" i="25" s="1"/>
  <c r="AM33" i="25" l="1"/>
  <c r="AN33" i="25" s="1"/>
  <c r="H34" i="25" s="1"/>
  <c r="AQ33" i="25" l="1"/>
  <c r="E215" i="27" s="1"/>
  <c r="G215" i="27" s="1"/>
  <c r="L34" i="25"/>
  <c r="J34" i="25"/>
  <c r="I34" i="25"/>
  <c r="K215" i="27" l="1"/>
  <c r="J215" i="27"/>
  <c r="H215" i="27"/>
  <c r="N34" i="25"/>
  <c r="K34" i="25"/>
  <c r="M34" i="25" s="1"/>
  <c r="O34" i="25" l="1"/>
  <c r="P34" i="25"/>
  <c r="R34" i="25" l="1"/>
  <c r="T34" i="25"/>
  <c r="Q34" i="25"/>
  <c r="S34" i="25" l="1"/>
  <c r="U34" i="25" s="1"/>
  <c r="V34" i="25"/>
  <c r="W34" i="25" l="1"/>
  <c r="X34" i="25" s="1"/>
  <c r="AB34" i="25" l="1"/>
  <c r="Z34" i="25"/>
  <c r="Y34" i="25"/>
  <c r="AA34" i="25" l="1"/>
  <c r="AD34" i="25"/>
  <c r="AC34" i="25"/>
  <c r="AE34" i="25" l="1"/>
  <c r="AF34" i="25" s="1"/>
  <c r="AJ34" i="25" l="1"/>
  <c r="AH34" i="25"/>
  <c r="AG34" i="25"/>
  <c r="AI34" i="25" l="1"/>
  <c r="AK34" i="25" s="1"/>
  <c r="AL34" i="25"/>
  <c r="AM34" i="25" l="1"/>
  <c r="AN34" i="25" s="1"/>
  <c r="H35" i="25" s="1"/>
  <c r="AQ34" i="25" l="1"/>
  <c r="E216" i="27" s="1"/>
  <c r="J216" i="27" s="1"/>
  <c r="L35" i="25"/>
  <c r="J35" i="25"/>
  <c r="I35" i="25"/>
  <c r="H216" i="27" l="1"/>
  <c r="G216" i="27"/>
  <c r="K216" i="27"/>
  <c r="N35" i="25"/>
  <c r="K35" i="25"/>
  <c r="M35" i="25" s="1"/>
  <c r="O35" i="25" l="1"/>
  <c r="P35" i="25" s="1"/>
  <c r="R35" i="25" l="1"/>
  <c r="T35" i="25"/>
  <c r="Q35" i="25"/>
  <c r="V35" i="25" l="1"/>
  <c r="S35" i="25"/>
  <c r="U35" i="25" s="1"/>
  <c r="W35" i="25" l="1"/>
  <c r="X35" i="25" s="1"/>
  <c r="AB35" i="25" l="1"/>
  <c r="Z35" i="25"/>
  <c r="Y35" i="25"/>
  <c r="AD35" i="25" l="1"/>
  <c r="AA35" i="25"/>
  <c r="AC35" i="25" s="1"/>
  <c r="AE35" i="25" l="1"/>
  <c r="AF35" i="25" s="1"/>
  <c r="AJ35" i="25" l="1"/>
  <c r="AH35" i="25"/>
  <c r="AG35" i="25"/>
  <c r="AL35" i="25" l="1"/>
  <c r="AI35" i="25"/>
  <c r="AK35" i="25" s="1"/>
  <c r="AM35" i="25" l="1"/>
  <c r="AN35" i="25" s="1"/>
  <c r="H36" i="25" s="1"/>
  <c r="AQ35" i="25"/>
  <c r="E217" i="27" s="1"/>
  <c r="H217" i="27" l="1"/>
  <c r="G217" i="27"/>
  <c r="J217" i="27"/>
  <c r="K217" i="27"/>
  <c r="L36" i="25"/>
  <c r="J36" i="25"/>
  <c r="I36" i="25"/>
  <c r="K36" i="25" l="1"/>
  <c r="M36" i="25" s="1"/>
  <c r="N36" i="25"/>
  <c r="O36" i="25" l="1"/>
  <c r="P36" i="25" s="1"/>
  <c r="R36" i="25" l="1"/>
  <c r="T36" i="25"/>
  <c r="Q36" i="25"/>
  <c r="V36" i="25" l="1"/>
  <c r="S36" i="25"/>
  <c r="U36" i="25" s="1"/>
  <c r="W36" i="25" l="1"/>
  <c r="X36" i="25" s="1"/>
  <c r="Z36" i="25" l="1"/>
  <c r="AB36" i="25"/>
  <c r="Y36" i="25"/>
  <c r="AD36" i="25" l="1"/>
  <c r="AA36" i="25"/>
  <c r="AC36" i="25" s="1"/>
  <c r="AE36" i="25" l="1"/>
  <c r="AF36" i="25" s="1"/>
  <c r="AH36" i="25" l="1"/>
  <c r="AJ36" i="25"/>
  <c r="AG36" i="25"/>
  <c r="AI36" i="25" l="1"/>
  <c r="AL36" i="25"/>
  <c r="AK36" i="25"/>
  <c r="AM36" i="25" l="1"/>
  <c r="AN36" i="25" s="1"/>
  <c r="H37" i="25" l="1"/>
  <c r="AQ36" i="25"/>
  <c r="E218" i="27" s="1"/>
  <c r="K218" i="27" l="1"/>
  <c r="H218" i="27"/>
  <c r="J218" i="27"/>
  <c r="G218" i="27"/>
  <c r="L37" i="25"/>
  <c r="J37" i="25"/>
  <c r="I37" i="25"/>
  <c r="N37" i="25" l="1"/>
  <c r="K37" i="25"/>
  <c r="M37" i="25" s="1"/>
  <c r="O37" i="25" l="1"/>
  <c r="P37" i="25" s="1"/>
  <c r="R37" i="25" l="1"/>
  <c r="T37" i="25"/>
  <c r="Q37" i="25"/>
  <c r="S37" i="25" l="1"/>
  <c r="U37" i="25" s="1"/>
  <c r="V37" i="25"/>
  <c r="W37" i="25" l="1"/>
  <c r="X37" i="25" s="1"/>
  <c r="AB37" i="25" l="1"/>
  <c r="Z37" i="25"/>
  <c r="Y37" i="25"/>
  <c r="AA37" i="25" l="1"/>
  <c r="AD37" i="25"/>
  <c r="AC37" i="25"/>
  <c r="AE37" i="25" l="1"/>
  <c r="AF37" i="25" s="1"/>
  <c r="AJ37" i="25" l="1"/>
  <c r="AH37" i="25"/>
  <c r="AG37" i="25"/>
  <c r="AI37" i="25" l="1"/>
  <c r="AK37" i="25" s="1"/>
  <c r="AL37" i="25"/>
  <c r="AM37" i="25" l="1"/>
  <c r="AN37" i="25" s="1"/>
  <c r="AQ37" i="25" s="1"/>
  <c r="E219" i="27" s="1"/>
  <c r="H38" i="25" l="1"/>
  <c r="H219" i="27"/>
  <c r="K219" i="27"/>
  <c r="G219" i="27"/>
  <c r="J219" i="27"/>
  <c r="J38" i="25"/>
  <c r="L38" i="25"/>
  <c r="I38" i="25"/>
  <c r="N38" i="25" l="1"/>
  <c r="K38" i="25"/>
  <c r="M38" i="25" s="1"/>
  <c r="O38" i="25" l="1"/>
  <c r="P38" i="25" s="1"/>
  <c r="R38" i="25" l="1"/>
  <c r="T38" i="25"/>
  <c r="Q38" i="25"/>
  <c r="V38" i="25" l="1"/>
  <c r="S38" i="25"/>
  <c r="U38" i="25" s="1"/>
  <c r="W38" i="25" s="1"/>
  <c r="X38" i="25" l="1"/>
  <c r="AB38" i="25" l="1"/>
  <c r="Z38" i="25"/>
  <c r="Y38" i="25"/>
  <c r="AA38" i="25" l="1"/>
  <c r="AD38" i="25"/>
  <c r="AC38" i="25"/>
  <c r="AE38" i="25" l="1"/>
  <c r="AF38" i="25" l="1"/>
  <c r="AJ38" i="25" l="1"/>
  <c r="AH38" i="25"/>
  <c r="AG38" i="25"/>
  <c r="AL38" i="25" l="1"/>
  <c r="AI38" i="25"/>
  <c r="AK38" i="25" s="1"/>
  <c r="AM38" i="25" l="1"/>
  <c r="AN38" i="25" s="1"/>
  <c r="AQ38" i="25" s="1"/>
  <c r="E220" i="27" s="1"/>
  <c r="H39" i="25" l="1"/>
  <c r="H220" i="27"/>
  <c r="G220" i="27"/>
  <c r="J220" i="27"/>
  <c r="K220" i="27"/>
  <c r="J39" i="25"/>
  <c r="L39" i="25"/>
  <c r="I39" i="25"/>
  <c r="N39" i="25" l="1"/>
  <c r="K39" i="25"/>
  <c r="M39" i="25" s="1"/>
  <c r="O39" i="25" l="1"/>
  <c r="P39" i="25"/>
  <c r="R39" i="25" l="1"/>
  <c r="T39" i="25"/>
  <c r="Q39" i="25"/>
  <c r="V39" i="25" l="1"/>
  <c r="S39" i="25"/>
  <c r="U39" i="25" s="1"/>
  <c r="W39" i="25" s="1"/>
  <c r="X39" i="25" l="1"/>
  <c r="Z39" i="25" l="1"/>
  <c r="AB39" i="25"/>
  <c r="Y39" i="25"/>
  <c r="AD39" i="25" l="1"/>
  <c r="AA39" i="25"/>
  <c r="AC39" i="25" s="1"/>
  <c r="AE39" i="25" l="1"/>
  <c r="AF39" i="25" s="1"/>
  <c r="AH39" i="25" l="1"/>
  <c r="AJ39" i="25"/>
  <c r="AG39" i="25"/>
  <c r="AL39" i="25" l="1"/>
  <c r="AI39" i="25"/>
  <c r="AK39" i="25" s="1"/>
  <c r="AM39" i="25" l="1"/>
  <c r="AN39" i="25" s="1"/>
  <c r="H40" i="25" s="1"/>
  <c r="AQ39" i="25" l="1"/>
  <c r="E221" i="27" s="1"/>
  <c r="G221" i="27" s="1"/>
  <c r="L40" i="25"/>
  <c r="J40" i="25"/>
  <c r="I40" i="25"/>
  <c r="H221" i="27" l="1"/>
  <c r="J221" i="27"/>
  <c r="K221" i="27"/>
  <c r="N40" i="25"/>
  <c r="K40" i="25"/>
  <c r="M40" i="25" s="1"/>
  <c r="O40" i="25" l="1"/>
  <c r="P40" i="25"/>
  <c r="T40" i="25" l="1"/>
  <c r="R40" i="25"/>
  <c r="Q40" i="25"/>
  <c r="S40" i="25" l="1"/>
  <c r="U40" i="25" s="1"/>
  <c r="V40" i="25"/>
  <c r="W40" i="25" l="1"/>
  <c r="X40" i="25"/>
  <c r="Z40" i="25" l="1"/>
  <c r="AB40" i="25"/>
  <c r="Y40" i="25"/>
  <c r="AA40" i="25" l="1"/>
  <c r="AC40" i="25" s="1"/>
  <c r="AD40" i="25"/>
  <c r="AE40" i="25" l="1"/>
  <c r="AF40" i="25"/>
  <c r="AJ40" i="25" l="1"/>
  <c r="AH40" i="25"/>
  <c r="AG40" i="25"/>
  <c r="AL40" i="25" l="1"/>
  <c r="AI40" i="25"/>
  <c r="AK40" i="25" s="1"/>
  <c r="AM40" i="25" l="1"/>
  <c r="AN40" i="25" s="1"/>
  <c r="H41" i="25" s="1"/>
  <c r="AQ40" i="25" l="1"/>
  <c r="E222" i="27" s="1"/>
  <c r="H222" i="27" s="1"/>
  <c r="G222" i="27"/>
  <c r="L41" i="25"/>
  <c r="J41" i="25"/>
  <c r="I41" i="25"/>
  <c r="J222" i="27" l="1"/>
  <c r="K222" i="27"/>
  <c r="N41" i="25"/>
  <c r="K41" i="25"/>
  <c r="M41" i="25" s="1"/>
  <c r="O41" i="25" l="1"/>
  <c r="P41" i="25" s="1"/>
  <c r="R41" i="25" l="1"/>
  <c r="T41" i="25"/>
  <c r="Q41" i="25"/>
  <c r="V41" i="25" l="1"/>
  <c r="S41" i="25"/>
  <c r="U41" i="25" s="1"/>
  <c r="W41" i="25" s="1"/>
  <c r="X41" i="25" l="1"/>
  <c r="Z41" i="25" l="1"/>
  <c r="AB41" i="25"/>
  <c r="Y41" i="25"/>
  <c r="AD41" i="25" l="1"/>
  <c r="AA41" i="25"/>
  <c r="AC41" i="25" s="1"/>
  <c r="AE41" i="25" l="1"/>
  <c r="AF41" i="25"/>
  <c r="AH41" i="25" l="1"/>
  <c r="AJ41" i="25"/>
  <c r="AG41" i="25"/>
  <c r="AL41" i="25" l="1"/>
  <c r="AI41" i="25"/>
  <c r="AK41" i="25"/>
  <c r="AM41" i="25" s="1"/>
  <c r="AN41" i="25" s="1"/>
  <c r="H42" i="25" l="1"/>
  <c r="AQ41" i="25"/>
  <c r="E223" i="27" s="1"/>
  <c r="K223" i="27" l="1"/>
  <c r="J223" i="27"/>
  <c r="G223" i="27"/>
  <c r="H223" i="27"/>
  <c r="L42" i="25"/>
  <c r="J42" i="25"/>
  <c r="I42" i="25"/>
  <c r="K42" i="25" l="1"/>
  <c r="M42" i="25" s="1"/>
  <c r="N42" i="25"/>
  <c r="O42" i="25" l="1"/>
  <c r="P42" i="25" s="1"/>
  <c r="R42" i="25" l="1"/>
  <c r="T42" i="25"/>
  <c r="Q42" i="25"/>
  <c r="V42" i="25" l="1"/>
  <c r="S42" i="25"/>
  <c r="U42" i="25" s="1"/>
  <c r="W42" i="25" l="1"/>
  <c r="X42" i="25"/>
  <c r="Z42" i="25" l="1"/>
  <c r="AB42" i="25"/>
  <c r="Y42" i="25"/>
  <c r="AD42" i="25" l="1"/>
  <c r="AA42" i="25"/>
  <c r="AC42" i="25" s="1"/>
  <c r="AE42" i="25" l="1"/>
  <c r="AF42" i="25" s="1"/>
  <c r="AH42" i="25" l="1"/>
  <c r="AJ42" i="25"/>
  <c r="AG42" i="25"/>
  <c r="AL42" i="25" l="1"/>
  <c r="AI42" i="25"/>
  <c r="AK42" i="25" s="1"/>
  <c r="AM42" i="25" l="1"/>
  <c r="AN42" i="25" s="1"/>
  <c r="H43" i="25" s="1"/>
  <c r="AQ42" i="25" l="1"/>
  <c r="E224" i="27" s="1"/>
  <c r="J224" i="27" s="1"/>
  <c r="K224" i="27"/>
  <c r="H224" i="27"/>
  <c r="G224" i="27"/>
  <c r="L43" i="25"/>
  <c r="J43" i="25"/>
  <c r="I43" i="25"/>
  <c r="N43" i="25" l="1"/>
  <c r="K43" i="25"/>
  <c r="M43" i="25" s="1"/>
  <c r="O43" i="25" l="1"/>
  <c r="P43" i="25" s="1"/>
  <c r="R43" i="25" l="1"/>
  <c r="T43" i="25"/>
  <c r="Q43" i="25"/>
  <c r="V43" i="25" l="1"/>
  <c r="S43" i="25"/>
  <c r="U43" i="25" s="1"/>
  <c r="W43" i="25" s="1"/>
  <c r="X43" i="25" l="1"/>
  <c r="Z43" i="25" l="1"/>
  <c r="AB43" i="25"/>
  <c r="Y43" i="25"/>
  <c r="AD43" i="25" l="1"/>
  <c r="AA43" i="25"/>
  <c r="AC43" i="25" s="1"/>
  <c r="AE43" i="25" l="1"/>
  <c r="AF43" i="25" s="1"/>
  <c r="AH43" i="25" l="1"/>
  <c r="AJ43" i="25"/>
  <c r="AG43" i="25"/>
  <c r="AL43" i="25" l="1"/>
  <c r="AI43" i="25"/>
  <c r="AK43" i="25" s="1"/>
  <c r="AM43" i="25" s="1"/>
  <c r="AN43" i="25" s="1"/>
  <c r="H44" i="25" l="1"/>
  <c r="AQ43" i="25"/>
  <c r="E225" i="27" s="1"/>
  <c r="K225" i="27" l="1"/>
  <c r="G225" i="27"/>
  <c r="H225" i="27"/>
  <c r="J225" i="27"/>
  <c r="L44" i="25"/>
  <c r="J44" i="25"/>
  <c r="I44" i="25"/>
  <c r="N44" i="25" l="1"/>
  <c r="K44" i="25"/>
  <c r="M44" i="25" s="1"/>
  <c r="O44" i="25" l="1"/>
  <c r="P44" i="25" s="1"/>
  <c r="R44" i="25" l="1"/>
  <c r="T44" i="25"/>
  <c r="Q44" i="25"/>
  <c r="S44" i="25" l="1"/>
  <c r="U44" i="25"/>
  <c r="V44" i="25"/>
  <c r="W44" i="25" l="1"/>
  <c r="X44" i="25" l="1"/>
  <c r="AB44" i="25" l="1"/>
  <c r="Z44" i="25"/>
  <c r="Y44" i="25"/>
  <c r="AA44" i="25" l="1"/>
  <c r="AC44" i="25" s="1"/>
  <c r="AD44" i="25"/>
  <c r="AE44" i="25" l="1"/>
  <c r="AF44" i="25" s="1"/>
  <c r="AJ44" i="25" l="1"/>
  <c r="AH44" i="25"/>
  <c r="AG44" i="25"/>
  <c r="AI44" i="25" l="1"/>
  <c r="AL44" i="25"/>
  <c r="AK44" i="25"/>
  <c r="AM44" i="25" l="1"/>
  <c r="AN44" i="25" s="1"/>
  <c r="H45" i="25" l="1"/>
  <c r="AQ44" i="25"/>
  <c r="E226" i="27" s="1"/>
  <c r="J226" i="27" l="1"/>
  <c r="G226" i="27"/>
  <c r="H226" i="27"/>
  <c r="K226" i="27"/>
  <c r="L45" i="25"/>
  <c r="J45" i="25"/>
  <c r="I45" i="25"/>
  <c r="N45" i="25" l="1"/>
  <c r="K45" i="25"/>
  <c r="M45" i="25" s="1"/>
  <c r="O45" i="25" l="1"/>
  <c r="P45" i="25"/>
  <c r="R45" i="25" l="1"/>
  <c r="T45" i="25"/>
  <c r="Q45" i="25"/>
  <c r="S45" i="25" l="1"/>
  <c r="U45" i="25" s="1"/>
  <c r="V45" i="25"/>
  <c r="W45" i="25" l="1"/>
  <c r="X45" i="25" s="1"/>
  <c r="Z45" i="25" l="1"/>
  <c r="AB45" i="25"/>
  <c r="Y45" i="25"/>
  <c r="AD45" i="25" l="1"/>
  <c r="AA45" i="25"/>
  <c r="AC45" i="25" s="1"/>
  <c r="AE45" i="25" l="1"/>
  <c r="AF45" i="25" s="1"/>
  <c r="AH45" i="25" l="1"/>
  <c r="AJ45" i="25"/>
  <c r="AG45" i="25"/>
  <c r="AL45" i="25" l="1"/>
  <c r="AI45" i="25"/>
  <c r="AK45" i="25" s="1"/>
  <c r="AM45" i="25" l="1"/>
  <c r="AN45" i="25" s="1"/>
  <c r="H46" i="25" s="1"/>
  <c r="AQ45" i="25" l="1"/>
  <c r="E227" i="27" s="1"/>
  <c r="G227" i="27" s="1"/>
  <c r="H227" i="27"/>
  <c r="L46" i="25"/>
  <c r="J46" i="25"/>
  <c r="I46" i="25"/>
  <c r="J227" i="27" l="1"/>
  <c r="K227" i="27"/>
  <c r="N46" i="25"/>
  <c r="K46" i="25"/>
  <c r="M46" i="25" s="1"/>
  <c r="O46" i="25" l="1"/>
  <c r="P46" i="25"/>
  <c r="T46" i="25" l="1"/>
  <c r="R46" i="25"/>
  <c r="Q46" i="25"/>
  <c r="V46" i="25" l="1"/>
  <c r="S46" i="25"/>
  <c r="U46" i="25"/>
  <c r="W46" i="25" l="1"/>
  <c r="X46" i="25" s="1"/>
  <c r="AB46" i="25" l="1"/>
  <c r="Z46" i="25"/>
  <c r="Y46" i="25"/>
  <c r="AD46" i="25" l="1"/>
  <c r="AA46" i="25"/>
  <c r="AC46" i="25" s="1"/>
  <c r="AE46" i="25" l="1"/>
  <c r="AF46" i="25" s="1"/>
  <c r="AH46" i="25" l="1"/>
  <c r="AJ46" i="25"/>
  <c r="AG46" i="25"/>
  <c r="AL46" i="25" l="1"/>
  <c r="AI46" i="25"/>
  <c r="AK46" i="25" s="1"/>
  <c r="AM46" i="25" l="1"/>
  <c r="AN46" i="25" s="1"/>
  <c r="H47" i="25" s="1"/>
  <c r="AQ46" i="25" l="1"/>
  <c r="E228" i="27" s="1"/>
  <c r="J228" i="27" s="1"/>
  <c r="J47" i="25"/>
  <c r="L47" i="25"/>
  <c r="I47" i="25"/>
  <c r="H228" i="27" l="1"/>
  <c r="G228" i="27"/>
  <c r="K228" i="27"/>
  <c r="N47" i="25"/>
  <c r="K47" i="25"/>
  <c r="M47" i="25" s="1"/>
  <c r="O47" i="25" l="1"/>
  <c r="P47" i="25" s="1"/>
  <c r="R47" i="25" l="1"/>
  <c r="T47" i="25"/>
  <c r="Q47" i="25"/>
  <c r="V47" i="25" l="1"/>
  <c r="S47" i="25"/>
  <c r="U47" i="25" s="1"/>
  <c r="W47" i="25" l="1"/>
  <c r="X47" i="25"/>
  <c r="Z47" i="25" l="1"/>
  <c r="AB47" i="25"/>
  <c r="Y47" i="25"/>
  <c r="AD47" i="25" l="1"/>
  <c r="AA47" i="25"/>
  <c r="AC47" i="25" s="1"/>
  <c r="AE47" i="25" l="1"/>
  <c r="AF47" i="25" s="1"/>
  <c r="AH47" i="25" l="1"/>
  <c r="AJ47" i="25"/>
  <c r="AG47" i="25"/>
  <c r="AI47" i="25" l="1"/>
  <c r="AK47" i="25" s="1"/>
  <c r="AL47" i="25"/>
  <c r="AM47" i="25" l="1"/>
  <c r="AN47" i="25" s="1"/>
  <c r="H48" i="25" s="1"/>
  <c r="AQ47" i="25" l="1"/>
  <c r="E229" i="27" s="1"/>
  <c r="G229" i="27" s="1"/>
  <c r="L48" i="25"/>
  <c r="J48" i="25"/>
  <c r="I48" i="25"/>
  <c r="K229" i="27" l="1"/>
  <c r="J229" i="27"/>
  <c r="H229" i="27"/>
  <c r="K48" i="25"/>
  <c r="M48" i="25" s="1"/>
  <c r="N48" i="25"/>
  <c r="O48" i="25" l="1"/>
  <c r="P48" i="25" s="1"/>
  <c r="T48" i="25" l="1"/>
  <c r="R48" i="25"/>
  <c r="Q48" i="25"/>
  <c r="S48" i="25" l="1"/>
  <c r="U48" i="25" s="1"/>
  <c r="V48" i="25"/>
  <c r="W48" i="25" l="1"/>
  <c r="X48" i="25" s="1"/>
  <c r="AB48" i="25" l="1"/>
  <c r="Z48" i="25"/>
  <c r="Y48" i="25"/>
  <c r="AA48" i="25" l="1"/>
  <c r="AD48" i="25"/>
  <c r="AC48" i="25"/>
  <c r="AE48" i="25" l="1"/>
  <c r="AF48" i="25" s="1"/>
  <c r="AJ48" i="25" l="1"/>
  <c r="AH48" i="25"/>
  <c r="AG48" i="25"/>
  <c r="AI48" i="25" l="1"/>
  <c r="AK48" i="25" s="1"/>
  <c r="AL48" i="25"/>
  <c r="AM48" i="25" l="1"/>
  <c r="AN48" i="25" s="1"/>
  <c r="AQ48" i="25" s="1"/>
  <c r="E230" i="27" s="1"/>
  <c r="H49" i="25" l="1"/>
  <c r="J230" i="27"/>
  <c r="G230" i="27"/>
  <c r="K230" i="27"/>
  <c r="H230" i="27"/>
  <c r="J49" i="25"/>
  <c r="L49" i="25"/>
  <c r="I49" i="25"/>
  <c r="N49" i="25" l="1"/>
  <c r="K49" i="25"/>
  <c r="M49" i="25" s="1"/>
  <c r="O49" i="25" l="1"/>
  <c r="P49" i="25" s="1"/>
  <c r="R49" i="25" l="1"/>
  <c r="T49" i="25"/>
  <c r="Q49" i="25"/>
  <c r="V49" i="25" l="1"/>
  <c r="S49" i="25"/>
  <c r="U49" i="25" s="1"/>
  <c r="W49" i="25" l="1"/>
  <c r="X49" i="25" s="1"/>
  <c r="Z49" i="25" l="1"/>
  <c r="AB49" i="25"/>
  <c r="Y49" i="25"/>
  <c r="AA49" i="25" l="1"/>
  <c r="AC49" i="25"/>
  <c r="AD49" i="25"/>
  <c r="AE49" i="25" l="1"/>
  <c r="AF49" i="25" l="1"/>
  <c r="AH49" i="25" l="1"/>
  <c r="AJ49" i="25"/>
  <c r="AG49" i="25"/>
  <c r="AL49" i="25" l="1"/>
  <c r="AI49" i="25"/>
  <c r="AK49" i="25" s="1"/>
  <c r="AM49" i="25" l="1"/>
  <c r="AN49" i="25" s="1"/>
  <c r="AQ49" i="25" s="1"/>
  <c r="E231" i="27" s="1"/>
  <c r="H50" i="25" l="1"/>
  <c r="L50" i="25" s="1"/>
  <c r="G231" i="27"/>
  <c r="J231" i="27"/>
  <c r="H231" i="27"/>
  <c r="K231" i="27"/>
  <c r="I50" i="25"/>
  <c r="J50" i="25" l="1"/>
  <c r="K50" i="25" s="1"/>
  <c r="M50" i="25" s="1"/>
  <c r="N50" i="25" l="1"/>
  <c r="O50" i="25" s="1"/>
  <c r="P50" i="25" s="1"/>
  <c r="T50" i="25" l="1"/>
  <c r="R50" i="25"/>
  <c r="Q50" i="25"/>
  <c r="V50" i="25" l="1"/>
  <c r="S50" i="25"/>
  <c r="U50" i="25" s="1"/>
  <c r="W50" i="25" s="1"/>
  <c r="X50" i="25" l="1"/>
  <c r="AB50" i="25" l="1"/>
  <c r="Z50" i="25"/>
  <c r="Y50" i="25"/>
  <c r="AD50" i="25" l="1"/>
  <c r="AA50" i="25"/>
  <c r="AC50" i="25" s="1"/>
  <c r="AE50" i="25" l="1"/>
  <c r="AF50" i="25"/>
  <c r="AH50" i="25" l="1"/>
  <c r="AJ50" i="25"/>
  <c r="AG50" i="25"/>
  <c r="AI50" i="25" l="1"/>
  <c r="AL50" i="25"/>
  <c r="AK50" i="25"/>
  <c r="AM50" i="25" l="1"/>
  <c r="AN50" i="25" s="1"/>
  <c r="AQ50" i="25" s="1"/>
  <c r="E232" i="27" s="1"/>
  <c r="K232" i="27" l="1"/>
  <c r="K3" i="27" s="1"/>
  <c r="G232" i="27"/>
  <c r="G3" i="27" s="1"/>
  <c r="H232" i="27"/>
  <c r="H3" i="27" s="1"/>
  <c r="J232" i="27"/>
  <c r="J3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tc={C842FAC9-8F26-4A0A-9D1C-D8E0EF841A68}</author>
    <author>Estudiante</author>
  </authors>
  <commentList>
    <comment ref="B4" authorId="0" shapeId="0" xr:uid="{C842FAC9-8F26-4A0A-9D1C-D8E0EF841A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Descarga al húmedal</t>
      </text>
    </comment>
    <comment ref="M31" authorId="1" shapeId="0" xr:uid="{09B75DA5-8616-4281-BACE-E5B091247840}">
      <text>
        <r>
          <rPr>
            <b/>
            <sz val="9"/>
            <color indexed="81"/>
            <rFont val="Tahoma"/>
            <family val="2"/>
          </rPr>
          <t>Estudiante:</t>
        </r>
        <r>
          <rPr>
            <sz val="9"/>
            <color indexed="81"/>
            <rFont val="Tahoma"/>
            <family val="2"/>
          </rPr>
          <t xml:space="preserve">
Hacer análisis sobre la pendiente adversa, posiblemente generada por un error constructivo.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tc={BFEB437C-663D-4BAA-8783-A65F44C9AAF9}</author>
    <author>tc={7D102069-2A54-4415-AD23-3CFE6FEA1FE5}</author>
    <author>tc={4177E772-C4E5-400A-88BD-70A3393AACDB}</author>
    <author>tc={8DE91B8E-9ABD-4CD7-AFDB-6D2B441730A0}</author>
    <author>tc={9030771A-1B1C-4DBC-B88A-DF3FB3C043CC}</author>
    <author>tc={FB45225D-0E33-4D07-87B0-BEC4C2AC2BA4}</author>
    <author>tc={19FCB467-0E94-46FB-9A5E-0E19AF4404E3}</author>
    <author>tc={F02D8023-5FE2-4C18-B7DE-BDF5244A7758}</author>
    <author>tc={CE11A1AD-8526-44F9-B7CE-72479408BF05}</author>
    <author>tc={DFFCE11C-0F60-44A3-B59B-138BD7715BFA}</author>
  </authors>
  <commentList>
    <comment ref="AF7" authorId="0" shapeId="0" xr:uid="{BFEB437C-663D-4BAA-8783-A65F44C9AA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Solver hasta que el error sea 0, es decir la parte izq y derec. De la ecuación sea la misma.</t>
      </text>
    </comment>
    <comment ref="AG13" authorId="1" shapeId="0" xr:uid="{7D102069-2A54-4415-AD23-3CFE6FEA1F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Solver hasta que el Fr=1 para encontrar la profundidad crítica</t>
      </text>
    </comment>
    <comment ref="Z15" authorId="2" shapeId="0" xr:uid="{4177E772-C4E5-400A-88BD-70A3393AAC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calculan Yc y Yn en el punto 2 del tramo para unirse con los puntos de Yc y Yn del punto 1 y generar las líneas en la gráfica del perfil.</t>
      </text>
    </comment>
    <comment ref="R22" authorId="3" shapeId="0" xr:uid="{8DE91B8E-9ABD-4CD7-AFDB-6D2B441730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Para este caso el control coincide con la condición inicial, sin embargo para los demás perfiles solo será la suposición del control que podría estar.</t>
      </text>
    </comment>
    <comment ref="I28" authorId="4" shapeId="0" xr:uid="{9030771A-1B1C-4DBC-B88A-DF3FB3C043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Perímetro</t>
      </text>
    </comment>
    <comment ref="J28" authorId="5" shapeId="0" xr:uid="{FB45225D-0E33-4D07-87B0-BEC4C2AC2B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Área</t>
      </text>
    </comment>
    <comment ref="K28" authorId="6" shapeId="0" xr:uid="{19FCB467-0E94-46FB-9A5E-0E19AF440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Radio hidráulico</t>
      </text>
    </comment>
    <comment ref="H30" authorId="7" shapeId="0" xr:uid="{F02D8023-5FE2-4C18-B7DE-BDF5244A7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Tomo un y inicial ligeramente mayor al Yc obtenido para que la ecuación no se indetermine.</t>
      </text>
    </comment>
    <comment ref="E31" authorId="8" shapeId="0" xr:uid="{CE11A1AD-8526-44F9-B7CE-72479408B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Realizo las interpolaciones para los deltas del tramo</t>
      </text>
    </comment>
    <comment ref="G31" authorId="9" shapeId="0" xr:uid="{DFFCE11C-0F60-44A3-B59B-138BD7715B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Empiezo con valores de Delta X pequeños y luego voy aumentando, esto debido a la cercanía a la profundidad crítica.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Estudiante</author>
    <author>tc={113CAE63-331B-46DC-B780-0C85AE04B36A}</author>
    <author>tc={865554D2-61B7-41AE-A75F-552CAC3DCA1F}</author>
    <author>tc={05D0352D-8C12-4BFC-BF2A-00CDB053CEE9}</author>
    <author>tc={E0BA71DD-60E3-4F6E-A274-53276F5D5AED}</author>
    <author>tc={FFB692DB-A11E-4C59-A2C9-E7C17047E008}</author>
    <author>tc={EF0F435A-6DC8-4ED8-801A-8724CE4200CF}</author>
    <author>tc={CDF2F2C1-BF0E-48BC-B98B-DB93DD8FCA09}</author>
    <author>tc={CE059A93-541C-4EDF-A2A7-B753BFF208B1}</author>
  </authors>
  <commentList>
    <comment ref="Y10" authorId="0" shapeId="0" xr:uid="{B9A87D7F-C6EB-4F8F-937C-FFE4D82C2D7F}">
      <text>
        <r>
          <rPr>
            <b/>
            <sz val="9"/>
            <color indexed="81"/>
            <rFont val="Tahoma"/>
            <family val="2"/>
          </rPr>
          <t>Estudiante:</t>
        </r>
        <r>
          <rPr>
            <sz val="9"/>
            <color indexed="81"/>
            <rFont val="Tahoma"/>
            <family val="2"/>
          </rPr>
          <t xml:space="preserve">
Cuando la pendiente con respecto a la horizontal es 60°
</t>
        </r>
      </text>
    </comment>
    <comment ref="R13" authorId="1" shapeId="0" xr:uid="{113CAE63-331B-46DC-B780-0C85AE04B3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profundidad normal no se produce en este tipo de perfil</t>
      </text>
    </comment>
    <comment ref="G15" authorId="2" shapeId="0" xr:uid="{865554D2-61B7-41AE-A75F-552CAC3DCA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este caso por el perfil, parto de la compuerta hasta el y subsecuente.</t>
      </text>
    </comment>
    <comment ref="Y19" authorId="0" shapeId="0" xr:uid="{5D2E7626-03D6-4FF9-863D-8DCEC8D57200}">
      <text>
        <r>
          <rPr>
            <b/>
            <sz val="9"/>
            <color indexed="81"/>
            <rFont val="Tahoma"/>
            <family val="2"/>
          </rPr>
          <t>Estudiante:</t>
        </r>
        <r>
          <rPr>
            <sz val="9"/>
            <color indexed="81"/>
            <rFont val="Tahoma"/>
            <family val="2"/>
          </rPr>
          <t xml:space="preserve">
Cuando la pendiente con respecto a la horizontal es 60°
</t>
        </r>
      </text>
    </comment>
    <comment ref="AP30" authorId="3" shapeId="0" xr:uid="{05D0352D-8C12-4BFC-BF2A-00CDB053CE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Definido de forma arbitraria, pero me pueden dar la cota</t>
      </text>
    </comment>
    <comment ref="Z102" authorId="0" shapeId="0" xr:uid="{1CE09216-0F60-4683-A482-B75C29C6973E}">
      <text>
        <r>
          <rPr>
            <b/>
            <sz val="9"/>
            <color indexed="81"/>
            <rFont val="Tahoma"/>
            <family val="2"/>
          </rPr>
          <t>Estudiante:</t>
        </r>
        <r>
          <rPr>
            <sz val="9"/>
            <color indexed="81"/>
            <rFont val="Tahoma"/>
            <family val="2"/>
          </rPr>
          <t xml:space="preserve">
Cuando la pendiente con respecto a la horizontal es 60°
</t>
        </r>
      </text>
    </comment>
    <comment ref="R108" authorId="4" shapeId="0" xr:uid="{E0BA71DD-60E3-4F6E-A274-53276F5D5A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profundidad normal no se produce en este tipo de perfil</t>
      </text>
    </comment>
    <comment ref="G110" authorId="5" shapeId="0" xr:uid="{FFB692DB-A11E-4C59-A2C9-E7C17047E0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este caso por el perfil, parto de la compuerta hasta el y subsecuente.</t>
      </text>
    </comment>
    <comment ref="Z114" authorId="0" shapeId="0" xr:uid="{D1B8F9BE-8EF1-4635-8CDC-1CE957D781A2}">
      <text>
        <r>
          <rPr>
            <b/>
            <sz val="9"/>
            <color indexed="81"/>
            <rFont val="Tahoma"/>
            <family val="2"/>
          </rPr>
          <t>Estudiante:</t>
        </r>
        <r>
          <rPr>
            <sz val="9"/>
            <color indexed="81"/>
            <rFont val="Tahoma"/>
            <family val="2"/>
          </rPr>
          <t xml:space="preserve">
Cuando la pendiente con respecto a la horizontal es 60°
</t>
        </r>
      </text>
    </comment>
    <comment ref="AP125" authorId="6" shapeId="0" xr:uid="{EF0F435A-6DC8-4ED8-801A-8724CE4200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Definido de forma arbitraria, pero me pueden dar la cota</t>
      </text>
    </comment>
    <comment ref="G217" authorId="7" shapeId="0" xr:uid="{CDF2F2C1-BF0E-48BC-B98B-DB93DD8FC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Tanteo los intervalos hasta alcanzar la profundidad subsecuente, pues ahí sonde empieza el resalto hidráulico</t>
      </text>
    </comment>
    <comment ref="G274" authorId="8" shapeId="0" xr:uid="{CE059A93-541C-4EDF-A2A7-B753BFF208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Tanteo los intervalos hasta alcanzar la profundidad subsecuente, pues ahí sonde empieza el resalto hidráulico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tc={563FE8F4-FDD7-4309-9BC1-06213468DD3B}</author>
  </authors>
  <commentList>
    <comment ref="R13" authorId="0" shapeId="0" xr:uid="{563FE8F4-FDD7-4309-9BC1-06213468DD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profundidad normal no se produce en este tipo de perfil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<sst xmlns="http://schemas.openxmlformats.org/spreadsheetml/2006/main" count="2608" uniqueCount="174">
  <si>
    <t>Punto</t>
  </si>
  <si>
    <r>
      <rPr>
        <b/>
        <sz val="11"/>
        <rFont val="Times New Roman"/>
        <family val="1"/>
      </rPr>
      <t>Cota de fondo del
canal (msnm)</t>
    </r>
  </si>
  <si>
    <t>Ancho (m)</t>
  </si>
  <si>
    <t>Pendiente lateral - m</t>
  </si>
  <si>
    <t>Caudal lateral máximo (m³/s)</t>
  </si>
  <si>
    <t>Tramo</t>
  </si>
  <si>
    <t>Distancia (m)</t>
  </si>
  <si>
    <t>n de Manning</t>
  </si>
  <si>
    <t>So</t>
  </si>
  <si>
    <t>Caudal máximo (m³/s)</t>
  </si>
  <si>
    <t>Punto 1</t>
  </si>
  <si>
    <t>-</t>
  </si>
  <si>
    <t>Puntos 1-2</t>
  </si>
  <si>
    <t>Punto 2</t>
  </si>
  <si>
    <t>Puntos 2-3</t>
  </si>
  <si>
    <t>Punto 3</t>
  </si>
  <si>
    <t>Puntos 3-4</t>
  </si>
  <si>
    <t>Punto 4</t>
  </si>
  <si>
    <t>Puntos 4-5</t>
  </si>
  <si>
    <t>Punto 5</t>
  </si>
  <si>
    <t>Puntos 5-6</t>
  </si>
  <si>
    <t>Punto 6</t>
  </si>
  <si>
    <t>Puntos 6-7</t>
  </si>
  <si>
    <t>Punto 7</t>
  </si>
  <si>
    <t>Puntos 7-8</t>
  </si>
  <si>
    <t>Punto 8</t>
  </si>
  <si>
    <t>Puntos 8-9</t>
  </si>
  <si>
    <t>Punto 9</t>
  </si>
  <si>
    <t>Puntos 9-10</t>
  </si>
  <si>
    <t>Punto 10</t>
  </si>
  <si>
    <t>Puntos 10-11</t>
  </si>
  <si>
    <t>Punto 11</t>
  </si>
  <si>
    <t>Puntos 11-12</t>
  </si>
  <si>
    <t>Punto 12</t>
  </si>
  <si>
    <t>Puntos 12-13</t>
  </si>
  <si>
    <t>Punto 13</t>
  </si>
  <si>
    <r>
      <rPr>
        <b/>
        <sz val="12"/>
        <rFont val="Calibri"/>
        <family val="2"/>
        <scheme val="minor"/>
      </rPr>
      <t>Cota de fondo del
canal (msnm)</t>
    </r>
  </si>
  <si>
    <t>Pendiente lateral</t>
  </si>
  <si>
    <t>Pend. Long (So)</t>
  </si>
  <si>
    <t>Caudal TOTAL máximo (m³/s)</t>
  </si>
  <si>
    <t>TRAMO 1-2</t>
  </si>
  <si>
    <t>Pendiente</t>
  </si>
  <si>
    <t>INGRESO DATOS</t>
  </si>
  <si>
    <t>Diseñar canal (sección optima)</t>
  </si>
  <si>
    <t>forma DIRECTA</t>
  </si>
  <si>
    <t xml:space="preserve">Punto </t>
  </si>
  <si>
    <t>n</t>
  </si>
  <si>
    <t>So (canal)</t>
  </si>
  <si>
    <t>m</t>
  </si>
  <si>
    <t>Qn / raiz So</t>
  </si>
  <si>
    <t>Segundo término</t>
  </si>
  <si>
    <t>yn(m)</t>
  </si>
  <si>
    <t>A</t>
  </si>
  <si>
    <t>P</t>
  </si>
  <si>
    <t>Error</t>
  </si>
  <si>
    <t>Fr</t>
  </si>
  <si>
    <t>Tipo de flujo</t>
  </si>
  <si>
    <t>Q (m3/s)</t>
  </si>
  <si>
    <t>B</t>
  </si>
  <si>
    <t>m (lateral)</t>
  </si>
  <si>
    <t>y_ini (m)</t>
  </si>
  <si>
    <t>Base (m)</t>
  </si>
  <si>
    <t>Paso 1</t>
  </si>
  <si>
    <t>yc(m)</t>
  </si>
  <si>
    <t>yn (m)</t>
  </si>
  <si>
    <t>Divisiones</t>
  </si>
  <si>
    <t>Paso 2</t>
  </si>
  <si>
    <t>yc (m)</t>
  </si>
  <si>
    <t>Paso 3</t>
  </si>
  <si>
    <t>M</t>
  </si>
  <si>
    <t>Paso 4</t>
  </si>
  <si>
    <t>Control</t>
  </si>
  <si>
    <t>Aguas abajo caida libre</t>
  </si>
  <si>
    <t>Paso 5</t>
  </si>
  <si>
    <t>Perfil</t>
  </si>
  <si>
    <t>M2</t>
  </si>
  <si>
    <t>De yc a yn</t>
  </si>
  <si>
    <t>X</t>
  </si>
  <si>
    <t>Ancho</t>
  </si>
  <si>
    <t>Yini</t>
  </si>
  <si>
    <t>A1</t>
  </si>
  <si>
    <t>R1</t>
  </si>
  <si>
    <t>T1</t>
  </si>
  <si>
    <t>Sf</t>
  </si>
  <si>
    <t>K1</t>
  </si>
  <si>
    <t>Y2</t>
  </si>
  <si>
    <t>A2</t>
  </si>
  <si>
    <t>R2</t>
  </si>
  <si>
    <t>T2</t>
  </si>
  <si>
    <t>K2</t>
  </si>
  <si>
    <t>Y3</t>
  </si>
  <si>
    <t>A3</t>
  </si>
  <si>
    <t>K3</t>
  </si>
  <si>
    <t>Y4</t>
  </si>
  <si>
    <t>A4</t>
  </si>
  <si>
    <t>R4</t>
  </si>
  <si>
    <t>T4</t>
  </si>
  <si>
    <t>K4</t>
  </si>
  <si>
    <t>Yi + 1</t>
  </si>
  <si>
    <t>∆X</t>
  </si>
  <si>
    <t>Fondo</t>
  </si>
  <si>
    <t>Nivel agua</t>
  </si>
  <si>
    <t>Yn</t>
  </si>
  <si>
    <t>Yc</t>
  </si>
  <si>
    <t>m²</t>
  </si>
  <si>
    <t>(m)</t>
  </si>
  <si>
    <t>Indefinido</t>
  </si>
  <si>
    <t>R3</t>
  </si>
  <si>
    <t>T3</t>
  </si>
  <si>
    <t xml:space="preserve"> </t>
  </si>
  <si>
    <t>TRAMO 1 A 2</t>
  </si>
  <si>
    <t>TRAMO 2 A 3</t>
  </si>
  <si>
    <t>TRAMO 3 A 4</t>
  </si>
  <si>
    <t>TRAMO 4 A 5</t>
  </si>
  <si>
    <t>TRAMO 5 A 6</t>
  </si>
  <si>
    <t>TRAMO 6 A 7</t>
  </si>
  <si>
    <t>TRAMO 8 A 9</t>
  </si>
  <si>
    <t>TRAMO 9 A 10</t>
  </si>
  <si>
    <t>TRAMO 10 A 11</t>
  </si>
  <si>
    <t>TRAMO 11 A 12</t>
  </si>
  <si>
    <t>TRAMO 12 A 13</t>
  </si>
  <si>
    <t>TRAMO 7 A 8</t>
  </si>
  <si>
    <t>Yn (m)</t>
  </si>
  <si>
    <t>Yc (m)</t>
  </si>
  <si>
    <t>X (m)</t>
  </si>
  <si>
    <t>GRAFICA</t>
  </si>
  <si>
    <t>TRAMO 2-3</t>
  </si>
  <si>
    <t>TRAMO 3-4</t>
  </si>
  <si>
    <t>TRAMO 4-5</t>
  </si>
  <si>
    <t>TRAMO 5-6</t>
  </si>
  <si>
    <t>TRAMO 6-7</t>
  </si>
  <si>
    <t>TRAMO 7-8</t>
  </si>
  <si>
    <t>TRAMO 8-9</t>
  </si>
  <si>
    <t>TRAMO 9-10</t>
  </si>
  <si>
    <t>TRAMO 10-11</t>
  </si>
  <si>
    <t>TRAMO 11-12</t>
  </si>
  <si>
    <t>TRAMO 12-13</t>
  </si>
  <si>
    <t>Fondo (msnm)</t>
  </si>
  <si>
    <t>Q (lat) max</t>
  </si>
  <si>
    <t>Izquierda</t>
  </si>
  <si>
    <t>Centro</t>
  </si>
  <si>
    <t>Derecha</t>
  </si>
  <si>
    <t>x (m)</t>
  </si>
  <si>
    <t>y (m)</t>
  </si>
  <si>
    <t>Q max</t>
  </si>
  <si>
    <t>y dere. (m)</t>
  </si>
  <si>
    <t>WS (HEC-RAS)</t>
  </si>
  <si>
    <t>Error (Excel)</t>
  </si>
  <si>
    <t>Error (HEC-RAS)</t>
  </si>
  <si>
    <t>Máx error abs</t>
  </si>
  <si>
    <t>Errores teniendo en cuenta el fondo</t>
  </si>
  <si>
    <t>Errores SIN tener en cuenta el fondo</t>
  </si>
  <si>
    <t>Abscisa</t>
  </si>
  <si>
    <t>Diseñar canal (sección 1)</t>
  </si>
  <si>
    <t>Diseñar canal (sección 2)</t>
  </si>
  <si>
    <t>INGRESO DATOS (Tramo 1-2)</t>
  </si>
  <si>
    <t>Forma DIRECTA (yn, yc) Sección 1</t>
  </si>
  <si>
    <t>Forma DIRECTA (yn, yc) Sección 2</t>
  </si>
  <si>
    <t>M1</t>
  </si>
  <si>
    <t xml:space="preserve">M2 - M1 </t>
  </si>
  <si>
    <t>De yc a yn - De y a yn</t>
  </si>
  <si>
    <t xml:space="preserve">De y a yn </t>
  </si>
  <si>
    <t>M1-M2</t>
  </si>
  <si>
    <t>De y a yn - De yc a yn</t>
  </si>
  <si>
    <t>M2 - M1</t>
  </si>
  <si>
    <t>De y a yn</t>
  </si>
  <si>
    <t>De yc a y</t>
  </si>
  <si>
    <t>De y a yn -De yc a yn</t>
  </si>
  <si>
    <t>CAUDAL MÁXIMO</t>
  </si>
  <si>
    <t>Distancia Acumulada (m)</t>
  </si>
  <si>
    <t>Datos HEC-RAS (Secciones)</t>
  </si>
  <si>
    <t>forma DIRECTA (Solver)</t>
  </si>
  <si>
    <t>Yn y Yc para el punto 1</t>
  </si>
  <si>
    <t>Yn y Yc para el punto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</si>
</sst>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Ancizar Sans"/>
      <family val="2"/>
    </font>
    <font>
      <sz val="12"/>
      <color theme="1"/>
      <name val="Ancizar Sans"/>
      <family val="2"/>
    </font>
    <font>
      <sz val="9"/>
      <color indexed="81"/>
      <name val="Tahoma"/>
      <family val="2"/>
    </font>
    <font>
      <b/>
      <i/>
      <sz val="22"/>
      <color theme="1"/>
      <name val="Ancizar Sans"/>
      <family val="2"/>
    </font>
    <font>
      <b/>
      <sz val="20"/>
      <color theme="1"/>
      <name val="Ancizar Sans"/>
      <family val="2"/>
    </font>
    <font>
      <b/>
      <sz val="9"/>
      <color indexed="81"/>
      <name val="Tahoma"/>
      <family val="2"/>
    </font>
    <font>
      <b/>
      <i/>
      <sz val="18"/>
      <color theme="1"/>
      <name val="Ancizar San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Ancizar Sans"/>
      <family val="2"/>
    </font>
    <font>
      <sz val="11"/>
      <color theme="1"/>
      <name val="Calibri"/>
      <family val="2"/>
      <scheme val="minor"/>
    </font>
    <font>
      <b/>
      <i/>
      <sz val="24"/>
      <color theme="1"/>
      <name val="Ancizar Sans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FD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9" fontId="29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5" fontId="6" fillId="5" borderId="4" xfId="0" applyNumberFormat="1" applyFont="1" applyFill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0" fillId="0" borderId="4" xfId="0" applyBorder="1"/>
    <xf numFmtId="164" fontId="7" fillId="0" borderId="4" xfId="0" applyNumberFormat="1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5" fillId="0" borderId="1" xfId="1" applyNumberFormat="1" applyFont="1" applyBorder="1" applyAlignment="1">
      <alignment horizontal="center" vertical="center" shrinkToFit="1"/>
    </xf>
    <xf numFmtId="164" fontId="15" fillId="0" borderId="2" xfId="1" applyNumberFormat="1" applyFont="1" applyBorder="1" applyAlignment="1">
      <alignment horizontal="center" vertical="center" shrinkToFit="1"/>
    </xf>
    <xf numFmtId="2" fontId="15" fillId="0" borderId="2" xfId="1" applyNumberFormat="1" applyFont="1" applyBorder="1" applyAlignment="1">
      <alignment horizontal="center" vertical="center" shrinkToFit="1"/>
    </xf>
    <xf numFmtId="0" fontId="16" fillId="0" borderId="1" xfId="1" applyFont="1" applyBorder="1" applyAlignment="1">
      <alignment horizontal="center" vertical="center" wrapText="1"/>
    </xf>
    <xf numFmtId="0" fontId="17" fillId="8" borderId="1" xfId="1" applyFont="1" applyFill="1" applyBorder="1" applyAlignment="1">
      <alignment horizontal="center" vertical="center" wrapText="1"/>
    </xf>
    <xf numFmtId="0" fontId="17" fillId="8" borderId="2" xfId="1" applyFont="1" applyFill="1" applyBorder="1" applyAlignment="1">
      <alignment horizontal="center" vertical="center" wrapText="1"/>
    </xf>
    <xf numFmtId="0" fontId="15" fillId="8" borderId="2" xfId="1" applyFont="1" applyFill="1" applyBorder="1" applyAlignment="1">
      <alignment horizontal="center" vertical="center" wrapText="1"/>
    </xf>
    <xf numFmtId="2" fontId="18" fillId="0" borderId="4" xfId="0" applyNumberFormat="1" applyFont="1" applyBorder="1" applyAlignment="1">
      <alignment horizontal="center" vertical="center"/>
    </xf>
    <xf numFmtId="166" fontId="18" fillId="0" borderId="4" xfId="0" applyNumberFormat="1" applyFont="1" applyBorder="1" applyAlignment="1">
      <alignment horizontal="center" vertical="center"/>
    </xf>
    <xf numFmtId="165" fontId="15" fillId="0" borderId="4" xfId="1" applyNumberFormat="1" applyFont="1" applyBorder="1" applyAlignment="1">
      <alignment horizontal="center" vertical="center" shrinkToFit="1"/>
    </xf>
    <xf numFmtId="164" fontId="15" fillId="0" borderId="4" xfId="1" applyNumberFormat="1" applyFont="1" applyBorder="1" applyAlignment="1">
      <alignment horizontal="center" vertical="center" shrinkToFit="1"/>
    </xf>
    <xf numFmtId="0" fontId="16" fillId="0" borderId="4" xfId="1" applyFont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17" fillId="8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6" fillId="9" borderId="4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5" fontId="0" fillId="0" borderId="4" xfId="0" applyNumberFormat="1" applyBorder="1"/>
    <xf numFmtId="1" fontId="7" fillId="0" borderId="4" xfId="0" applyNumberFormat="1" applyFont="1" applyBorder="1" applyAlignment="1">
      <alignment horizontal="center" vertical="center"/>
    </xf>
    <xf numFmtId="165" fontId="6" fillId="10" borderId="4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1" fillId="5" borderId="4" xfId="0" applyNumberFormat="1" applyFon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65" fontId="1" fillId="11" borderId="4" xfId="0" applyNumberFormat="1" applyFont="1" applyFill="1" applyBorder="1" applyAlignment="1">
      <alignment horizontal="center" vertical="center"/>
    </xf>
    <xf numFmtId="165" fontId="0" fillId="11" borderId="4" xfId="0" applyNumberFormat="1" applyFill="1" applyBorder="1" applyAlignment="1">
      <alignment horizontal="center" vertical="center"/>
    </xf>
    <xf numFmtId="165" fontId="1" fillId="12" borderId="4" xfId="0" applyNumberFormat="1" applyFont="1" applyFill="1" applyBorder="1" applyAlignment="1">
      <alignment horizontal="center" vertical="center"/>
    </xf>
    <xf numFmtId="165" fontId="0" fillId="12" borderId="4" xfId="0" applyNumberForma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164" fontId="4" fillId="13" borderId="2" xfId="0" applyNumberFormat="1" applyFont="1" applyFill="1" applyBorder="1" applyAlignment="1">
      <alignment horizontal="center" vertical="center" shrinkToFit="1"/>
    </xf>
    <xf numFmtId="10" fontId="13" fillId="3" borderId="9" xfId="0" applyNumberFormat="1" applyFont="1" applyFill="1" applyBorder="1" applyAlignment="1">
      <alignment horizontal="center" vertical="center"/>
    </xf>
    <xf numFmtId="167" fontId="13" fillId="9" borderId="4" xfId="0" applyNumberFormat="1" applyFont="1" applyFill="1" applyBorder="1" applyAlignment="1">
      <alignment horizontal="center" vertical="center"/>
    </xf>
    <xf numFmtId="167" fontId="13" fillId="8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5" fontId="0" fillId="0" borderId="0" xfId="0" applyNumberFormat="1"/>
    <xf numFmtId="0" fontId="6" fillId="7" borderId="5" xfId="0" applyFon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5" borderId="5" xfId="0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11" borderId="5" xfId="0" applyNumberFormat="1" applyFill="1" applyBorder="1" applyAlignment="1">
      <alignment horizontal="center" vertical="center"/>
    </xf>
    <xf numFmtId="165" fontId="0" fillId="12" borderId="5" xfId="0" applyNumberFormat="1" applyFill="1" applyBorder="1" applyAlignment="1">
      <alignment horizontal="center" vertical="center"/>
    </xf>
    <xf numFmtId="10" fontId="0" fillId="0" borderId="4" xfId="2" applyNumberFormat="1" applyFont="1" applyBorder="1" applyAlignment="1">
      <alignment horizontal="center" vertical="center"/>
    </xf>
    <xf numFmtId="2" fontId="0" fillId="0" borderId="4" xfId="2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 shrinkToFit="1"/>
    </xf>
    <xf numFmtId="2" fontId="4" fillId="0" borderId="3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4" fillId="13" borderId="2" xfId="0" applyNumberFormat="1" applyFont="1" applyFill="1" applyBorder="1" applyAlignment="1">
      <alignment horizontal="center" vertical="center" shrinkToFit="1"/>
    </xf>
    <xf numFmtId="2" fontId="4" fillId="13" borderId="3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textRotation="255"/>
    </xf>
    <xf numFmtId="0" fontId="20" fillId="0" borderId="4" xfId="0" applyFont="1" applyBorder="1" applyAlignment="1">
      <alignment horizontal="center" vertical="center" textRotation="255"/>
    </xf>
    <xf numFmtId="0" fontId="22" fillId="0" borderId="4" xfId="0" applyFont="1" applyBorder="1" applyAlignment="1">
      <alignment horizontal="center" vertical="center" textRotation="255"/>
    </xf>
    <xf numFmtId="0" fontId="26" fillId="0" borderId="4" xfId="0" applyFont="1" applyBorder="1" applyAlignment="1">
      <alignment horizontal="center" vertical="center" textRotation="255"/>
    </xf>
    <xf numFmtId="0" fontId="27" fillId="0" borderId="4" xfId="0" applyFont="1" applyBorder="1" applyAlignment="1">
      <alignment horizontal="center" vertical="center" textRotation="255"/>
    </xf>
    <xf numFmtId="0" fontId="25" fillId="0" borderId="4" xfId="0" applyFont="1" applyBorder="1" applyAlignment="1">
      <alignment horizontal="center" vertical="center" textRotation="255"/>
    </xf>
    <xf numFmtId="0" fontId="13" fillId="9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 textRotation="255"/>
    </xf>
    <xf numFmtId="0" fontId="23" fillId="0" borderId="4" xfId="0" applyFont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shrinkToFit="1"/>
    </xf>
    <xf numFmtId="2" fontId="4" fillId="0" borderId="3" xfId="0" applyNumberFormat="1" applyFont="1" applyFill="1" applyBorder="1" applyAlignment="1">
      <alignment horizontal="center" vertical="center" shrinkToFit="1"/>
    </xf>
    <xf numFmtId="164" fontId="4" fillId="0" borderId="2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8BA23357-8908-44BE-9042-1BB8D0E8E93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1-2 (Caudal Máximo)</a:t>
            </a:r>
          </a:p>
        </c:rich>
      </c:tx>
      <c:layout>
        <c:manualLayout>
          <c:xMode val="edge"/>
          <c:yMode val="edge"/>
          <c:x val="0.39998270167215183"/>
          <c:y val="1.1989435088930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2237789703191801E-2"/>
          <c:y val="7.0427806515379748E-2"/>
          <c:w val="0.91905426039041938"/>
          <c:h val="0.82012452374967992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1-2'!$G$30:$G$84</c:f>
              <c:numCache>
                <c:formatCode>0</c:formatCode>
                <c:ptCount val="5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-50</c:v>
                </c:pt>
                <c:pt idx="22">
                  <c:v>-100</c:v>
                </c:pt>
                <c:pt idx="23">
                  <c:v>-150</c:v>
                </c:pt>
                <c:pt idx="24">
                  <c:v>-200</c:v>
                </c:pt>
                <c:pt idx="25">
                  <c:v>-250</c:v>
                </c:pt>
                <c:pt idx="26">
                  <c:v>-300</c:v>
                </c:pt>
                <c:pt idx="27">
                  <c:v>-350</c:v>
                </c:pt>
                <c:pt idx="28">
                  <c:v>-400</c:v>
                </c:pt>
                <c:pt idx="29">
                  <c:v>-450</c:v>
                </c:pt>
                <c:pt idx="30">
                  <c:v>-500</c:v>
                </c:pt>
                <c:pt idx="31">
                  <c:v>-550</c:v>
                </c:pt>
                <c:pt idx="32">
                  <c:v>-600</c:v>
                </c:pt>
                <c:pt idx="33">
                  <c:v>-650</c:v>
                </c:pt>
                <c:pt idx="34">
                  <c:v>-700</c:v>
                </c:pt>
                <c:pt idx="35">
                  <c:v>-750</c:v>
                </c:pt>
                <c:pt idx="36">
                  <c:v>-800</c:v>
                </c:pt>
                <c:pt idx="37">
                  <c:v>-850</c:v>
                </c:pt>
                <c:pt idx="38">
                  <c:v>-900</c:v>
                </c:pt>
                <c:pt idx="39">
                  <c:v>-950</c:v>
                </c:pt>
                <c:pt idx="40">
                  <c:v>-1000</c:v>
                </c:pt>
                <c:pt idx="41">
                  <c:v>-1050</c:v>
                </c:pt>
                <c:pt idx="42">
                  <c:v>-1100</c:v>
                </c:pt>
                <c:pt idx="43">
                  <c:v>-1150</c:v>
                </c:pt>
                <c:pt idx="44">
                  <c:v>-1200</c:v>
                </c:pt>
                <c:pt idx="45">
                  <c:v>-1250</c:v>
                </c:pt>
                <c:pt idx="46">
                  <c:v>-1300</c:v>
                </c:pt>
                <c:pt idx="47">
                  <c:v>-1350</c:v>
                </c:pt>
                <c:pt idx="48">
                  <c:v>-1400</c:v>
                </c:pt>
                <c:pt idx="49">
                  <c:v>-1450</c:v>
                </c:pt>
                <c:pt idx="50">
                  <c:v>-1500</c:v>
                </c:pt>
                <c:pt idx="51">
                  <c:v>-1550</c:v>
                </c:pt>
                <c:pt idx="52">
                  <c:v>-1600</c:v>
                </c:pt>
                <c:pt idx="53">
                  <c:v>-1650</c:v>
                </c:pt>
                <c:pt idx="54">
                  <c:v>-1677.8</c:v>
                </c:pt>
              </c:numCache>
            </c:numRef>
          </c:xVal>
          <c:yVal>
            <c:numRef>
              <c:f>'De 1-2'!$AP$30:$AP$84</c:f>
              <c:numCache>
                <c:formatCode>0.00</c:formatCode>
                <c:ptCount val="55"/>
                <c:pt idx="0">
                  <c:v>2545.6</c:v>
                </c:pt>
                <c:pt idx="1">
                  <c:v>2545.6004231732031</c:v>
                </c:pt>
                <c:pt idx="2">
                  <c:v>2545.6008463464063</c:v>
                </c:pt>
                <c:pt idx="3">
                  <c:v>2545.6012695196096</c:v>
                </c:pt>
                <c:pt idx="4">
                  <c:v>2545.6016926928128</c:v>
                </c:pt>
                <c:pt idx="5">
                  <c:v>2545.602115866016</c:v>
                </c:pt>
                <c:pt idx="6">
                  <c:v>2545.6025390392192</c:v>
                </c:pt>
                <c:pt idx="7">
                  <c:v>2545.6029622124224</c:v>
                </c:pt>
                <c:pt idx="8">
                  <c:v>2545.6033853856256</c:v>
                </c:pt>
                <c:pt idx="9">
                  <c:v>2545.6038085588289</c:v>
                </c:pt>
                <c:pt idx="10">
                  <c:v>2545.6042317320321</c:v>
                </c:pt>
                <c:pt idx="11">
                  <c:v>2545.6046549052353</c:v>
                </c:pt>
                <c:pt idx="12">
                  <c:v>2545.6050780784385</c:v>
                </c:pt>
                <c:pt idx="13">
                  <c:v>2545.6055012516417</c:v>
                </c:pt>
                <c:pt idx="14">
                  <c:v>2545.6059244248449</c:v>
                </c:pt>
                <c:pt idx="15">
                  <c:v>2545.6063475980482</c:v>
                </c:pt>
                <c:pt idx="16">
                  <c:v>2545.6067707712514</c:v>
                </c:pt>
                <c:pt idx="17">
                  <c:v>2545.6071939444546</c:v>
                </c:pt>
                <c:pt idx="18">
                  <c:v>2545.6076171176578</c:v>
                </c:pt>
                <c:pt idx="19">
                  <c:v>2545.608040290861</c:v>
                </c:pt>
                <c:pt idx="20">
                  <c:v>2545.6084634640642</c:v>
                </c:pt>
                <c:pt idx="21">
                  <c:v>2545.6211586601544</c:v>
                </c:pt>
                <c:pt idx="22">
                  <c:v>2545.6423173203048</c:v>
                </c:pt>
                <c:pt idx="23">
                  <c:v>2545.6634759804551</c:v>
                </c:pt>
                <c:pt idx="24">
                  <c:v>2545.6846346406055</c:v>
                </c:pt>
                <c:pt idx="25">
                  <c:v>2545.7057933007559</c:v>
                </c:pt>
                <c:pt idx="26">
                  <c:v>2545.7269519609063</c:v>
                </c:pt>
                <c:pt idx="27">
                  <c:v>2545.7481106210566</c:v>
                </c:pt>
                <c:pt idx="28">
                  <c:v>2545.769269281207</c:v>
                </c:pt>
                <c:pt idx="29">
                  <c:v>2545.7904279413574</c:v>
                </c:pt>
                <c:pt idx="30">
                  <c:v>2545.8115866015078</c:v>
                </c:pt>
                <c:pt idx="31">
                  <c:v>2545.8327452616581</c:v>
                </c:pt>
                <c:pt idx="32">
                  <c:v>2545.8539039218085</c:v>
                </c:pt>
                <c:pt idx="33">
                  <c:v>2545.8750625819589</c:v>
                </c:pt>
                <c:pt idx="34">
                  <c:v>2545.8962212421093</c:v>
                </c:pt>
                <c:pt idx="35">
                  <c:v>2545.9173799022597</c:v>
                </c:pt>
                <c:pt idx="36">
                  <c:v>2545.93853856241</c:v>
                </c:pt>
                <c:pt idx="37">
                  <c:v>2545.9596972225604</c:v>
                </c:pt>
                <c:pt idx="38">
                  <c:v>2545.9808558827108</c:v>
                </c:pt>
                <c:pt idx="39">
                  <c:v>2546.0020145428612</c:v>
                </c:pt>
                <c:pt idx="40">
                  <c:v>2546.0231732030115</c:v>
                </c:pt>
                <c:pt idx="41">
                  <c:v>2546.0443318631619</c:v>
                </c:pt>
                <c:pt idx="42">
                  <c:v>2546.0654905233123</c:v>
                </c:pt>
                <c:pt idx="43">
                  <c:v>2546.0866491834627</c:v>
                </c:pt>
                <c:pt idx="44">
                  <c:v>2546.107807843613</c:v>
                </c:pt>
                <c:pt idx="45">
                  <c:v>2546.1289665037634</c:v>
                </c:pt>
                <c:pt idx="46">
                  <c:v>2546.1501251639138</c:v>
                </c:pt>
                <c:pt idx="47">
                  <c:v>2546.1712838240642</c:v>
                </c:pt>
                <c:pt idx="48">
                  <c:v>2546.1924424842146</c:v>
                </c:pt>
                <c:pt idx="49">
                  <c:v>2546.2136011443649</c:v>
                </c:pt>
                <c:pt idx="50">
                  <c:v>2546.2347598045153</c:v>
                </c:pt>
                <c:pt idx="51">
                  <c:v>2546.2559184646657</c:v>
                </c:pt>
                <c:pt idx="52">
                  <c:v>2546.2770771248161</c:v>
                </c:pt>
                <c:pt idx="53">
                  <c:v>2546.2982357849664</c:v>
                </c:pt>
                <c:pt idx="54" formatCode="0.000">
                  <c:v>2546.3100000000099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9A-438C-9B43-DDF2F410C0E0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1-2'!$G$30:$G$84</c:f>
              <c:numCache>
                <c:formatCode>0</c:formatCode>
                <c:ptCount val="5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-50</c:v>
                </c:pt>
                <c:pt idx="22">
                  <c:v>-100</c:v>
                </c:pt>
                <c:pt idx="23">
                  <c:v>-150</c:v>
                </c:pt>
                <c:pt idx="24">
                  <c:v>-200</c:v>
                </c:pt>
                <c:pt idx="25">
                  <c:v>-250</c:v>
                </c:pt>
                <c:pt idx="26">
                  <c:v>-300</c:v>
                </c:pt>
                <c:pt idx="27">
                  <c:v>-350</c:v>
                </c:pt>
                <c:pt idx="28">
                  <c:v>-400</c:v>
                </c:pt>
                <c:pt idx="29">
                  <c:v>-450</c:v>
                </c:pt>
                <c:pt idx="30">
                  <c:v>-500</c:v>
                </c:pt>
                <c:pt idx="31">
                  <c:v>-550</c:v>
                </c:pt>
                <c:pt idx="32">
                  <c:v>-600</c:v>
                </c:pt>
                <c:pt idx="33">
                  <c:v>-650</c:v>
                </c:pt>
                <c:pt idx="34">
                  <c:v>-700</c:v>
                </c:pt>
                <c:pt idx="35">
                  <c:v>-750</c:v>
                </c:pt>
                <c:pt idx="36">
                  <c:v>-800</c:v>
                </c:pt>
                <c:pt idx="37">
                  <c:v>-850</c:v>
                </c:pt>
                <c:pt idx="38">
                  <c:v>-900</c:v>
                </c:pt>
                <c:pt idx="39">
                  <c:v>-950</c:v>
                </c:pt>
                <c:pt idx="40">
                  <c:v>-1000</c:v>
                </c:pt>
                <c:pt idx="41">
                  <c:v>-1050</c:v>
                </c:pt>
                <c:pt idx="42">
                  <c:v>-1100</c:v>
                </c:pt>
                <c:pt idx="43">
                  <c:v>-1150</c:v>
                </c:pt>
                <c:pt idx="44">
                  <c:v>-1200</c:v>
                </c:pt>
                <c:pt idx="45">
                  <c:v>-1250</c:v>
                </c:pt>
                <c:pt idx="46">
                  <c:v>-1300</c:v>
                </c:pt>
                <c:pt idx="47">
                  <c:v>-1350</c:v>
                </c:pt>
                <c:pt idx="48">
                  <c:v>-1400</c:v>
                </c:pt>
                <c:pt idx="49">
                  <c:v>-1450</c:v>
                </c:pt>
                <c:pt idx="50">
                  <c:v>-1500</c:v>
                </c:pt>
                <c:pt idx="51">
                  <c:v>-1550</c:v>
                </c:pt>
                <c:pt idx="52">
                  <c:v>-1600</c:v>
                </c:pt>
                <c:pt idx="53">
                  <c:v>-1650</c:v>
                </c:pt>
                <c:pt idx="54">
                  <c:v>-1677.8</c:v>
                </c:pt>
              </c:numCache>
            </c:numRef>
          </c:xVal>
          <c:yVal>
            <c:numRef>
              <c:f>'De 1-2'!$AQ$30:$AQ$84</c:f>
              <c:numCache>
                <c:formatCode>0.000</c:formatCode>
                <c:ptCount val="55"/>
                <c:pt idx="0">
                  <c:v>2546.7449999999999</c:v>
                </c:pt>
                <c:pt idx="1">
                  <c:v>2546.8770893428814</c:v>
                </c:pt>
                <c:pt idx="2">
                  <c:v>2546.8811272583794</c:v>
                </c:pt>
                <c:pt idx="3">
                  <c:v>2546.8850465323821</c:v>
                </c:pt>
                <c:pt idx="4">
                  <c:v>2546.8888566727928</c:v>
                </c:pt>
                <c:pt idx="5">
                  <c:v>2546.8925659917895</c:v>
                </c:pt>
                <c:pt idx="6">
                  <c:v>2546.8961818059911</c:v>
                </c:pt>
                <c:pt idx="7">
                  <c:v>2546.8997105955159</c:v>
                </c:pt>
                <c:pt idx="8">
                  <c:v>2546.9031581318095</c:v>
                </c:pt>
                <c:pt idx="9">
                  <c:v>2546.906529581418</c:v>
                </c:pt>
                <c:pt idx="10">
                  <c:v>2546.9098295910162</c:v>
                </c:pt>
                <c:pt idx="11">
                  <c:v>2546.9130623576739</c:v>
                </c:pt>
                <c:pt idx="12">
                  <c:v>2546.9162316873681</c:v>
                </c:pt>
                <c:pt idx="13">
                  <c:v>2546.9193410440648</c:v>
                </c:pt>
                <c:pt idx="14">
                  <c:v>2546.9223935911609</c:v>
                </c:pt>
                <c:pt idx="15">
                  <c:v>2546.9253922266876</c:v>
                </c:pt>
                <c:pt idx="16">
                  <c:v>2546.9283396133897</c:v>
                </c:pt>
                <c:pt idx="17">
                  <c:v>2546.9312382045641</c:v>
                </c:pt>
                <c:pt idx="18">
                  <c:v>2546.9340902663603</c:v>
                </c:pt>
                <c:pt idx="19">
                  <c:v>2546.9368978971247</c:v>
                </c:pt>
                <c:pt idx="20">
                  <c:v>2546.9396630442479</c:v>
                </c:pt>
                <c:pt idx="21">
                  <c:v>2547.0094259871853</c:v>
                </c:pt>
                <c:pt idx="22">
                  <c:v>2547.0951563040021</c:v>
                </c:pt>
                <c:pt idx="23">
                  <c:v>2547.1630864466811</c:v>
                </c:pt>
                <c:pt idx="24">
                  <c:v>2547.2214249074964</c:v>
                </c:pt>
                <c:pt idx="25">
                  <c:v>2547.2736313002852</c:v>
                </c:pt>
                <c:pt idx="26">
                  <c:v>2547.3215419659778</c:v>
                </c:pt>
                <c:pt idx="27">
                  <c:v>2547.3662651952873</c:v>
                </c:pt>
                <c:pt idx="28">
                  <c:v>2547.4085280948443</c:v>
                </c:pt>
                <c:pt idx="29">
                  <c:v>2547.4488366857113</c:v>
                </c:pt>
                <c:pt idx="30">
                  <c:v>2547.48755899664</c:v>
                </c:pt>
                <c:pt idx="31">
                  <c:v>2547.5249720184624</c:v>
                </c:pt>
                <c:pt idx="32">
                  <c:v>2547.561290013899</c:v>
                </c:pt>
                <c:pt idx="33">
                  <c:v>2547.5966824828884</c:v>
                </c:pt>
                <c:pt idx="34">
                  <c:v>2547.6312860471012</c:v>
                </c:pt>
                <c:pt idx="35">
                  <c:v>2547.6652125874048</c:v>
                </c:pt>
                <c:pt idx="36">
                  <c:v>2547.6985549799369</c:v>
                </c:pt>
                <c:pt idx="37">
                  <c:v>2547.7313912412196</c:v>
                </c:pt>
                <c:pt idx="38">
                  <c:v>2547.7637875887558</c:v>
                </c:pt>
                <c:pt idx="39">
                  <c:v>2547.7958007438269</c:v>
                </c:pt>
                <c:pt idx="40">
                  <c:v>2547.8274796931792</c:v>
                </c:pt>
                <c:pt idx="41">
                  <c:v>2547.8588670568511</c:v>
                </c:pt>
                <c:pt idx="42">
                  <c:v>2547.8900001643833</c:v>
                </c:pt>
                <c:pt idx="43">
                  <c:v>2547.9209119117886</c:v>
                </c:pt>
                <c:pt idx="44">
                  <c:v>2547.951631451398</c:v>
                </c:pt>
                <c:pt idx="45">
                  <c:v>2547.9821847527151</c:v>
                </c:pt>
                <c:pt idx="46">
                  <c:v>2548.0125950625616</c:v>
                </c:pt>
                <c:pt idx="47">
                  <c:v>2548.0428832857779</c:v>
                </c:pt>
                <c:pt idx="48">
                  <c:v>2548.073068302645</c:v>
                </c:pt>
                <c:pt idx="49">
                  <c:v>2548.1031672354661</c:v>
                </c:pt>
                <c:pt idx="50">
                  <c:v>2548.133195673955</c:v>
                </c:pt>
                <c:pt idx="51">
                  <c:v>2548.1631678670092</c:v>
                </c:pt>
                <c:pt idx="52">
                  <c:v>2548.1930968868492</c:v>
                </c:pt>
                <c:pt idx="53">
                  <c:v>2548.2229947702931</c:v>
                </c:pt>
                <c:pt idx="54">
                  <c:v>2548.2395287856098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9A-438C-9B43-DDF2F410C0E0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1-2'!$AK$16:$AK$17</c:f>
              <c:numCache>
                <c:formatCode>General</c:formatCode>
                <c:ptCount val="2"/>
                <c:pt idx="0">
                  <c:v>0</c:v>
                </c:pt>
                <c:pt idx="1">
                  <c:v>-1677.8</c:v>
                </c:pt>
              </c:numCache>
            </c:numRef>
          </c:xVal>
          <c:yVal>
            <c:numRef>
              <c:f>'De 1-2'!$AL$16:$AL$17</c:f>
              <c:numCache>
                <c:formatCode>0.000</c:formatCode>
                <c:ptCount val="2"/>
                <c:pt idx="0" formatCode="0.00">
                  <c:v>2547.4143221481395</c:v>
                </c:pt>
                <c:pt idx="1">
                  <c:v>2548.374130166646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9A-438C-9B43-DDF2F410C0E0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1-2'!$AK$16:$AK$17</c:f>
              <c:numCache>
                <c:formatCode>General</c:formatCode>
                <c:ptCount val="2"/>
                <c:pt idx="0">
                  <c:v>0</c:v>
                </c:pt>
                <c:pt idx="1">
                  <c:v>-1677.8</c:v>
                </c:pt>
              </c:numCache>
            </c:numRef>
          </c:xVal>
          <c:yVal>
            <c:numRef>
              <c:f>'De 1-2'!$AM$16:$AM$17</c:f>
              <c:numCache>
                <c:formatCode>0.00</c:formatCode>
                <c:ptCount val="2"/>
                <c:pt idx="0">
                  <c:v>2546.7434853898094</c:v>
                </c:pt>
                <c:pt idx="1">
                  <c:v>2547.6206145502451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9A-438C-9B43-DDF2F410C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0"/>
          <c:min val="-16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ncizar Sans" panose="020B0602040300000003" pitchFamily="34" charset="0"/>
                  </a:rPr>
                  <a:t>Abscisa (m)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385019846458826"/>
              <c:y val="0.94510013637409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  <c:min val="25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8.5117673031056239E-3"/>
              <c:y val="0.24779136442384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630234285570317E-2"/>
          <c:y val="0.72398461937763903"/>
          <c:w val="6.9029784004323524E-2"/>
          <c:h val="0.14040609567650972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1-2 (Caudal Máximo)</a:t>
            </a:r>
          </a:p>
        </c:rich>
      </c:tx>
      <c:layout>
        <c:manualLayout>
          <c:xMode val="edge"/>
          <c:yMode val="edge"/>
          <c:x val="0.39998270167215183"/>
          <c:y val="1.1989435088930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2237789703191801E-2"/>
          <c:y val="7.0427806515379748E-2"/>
          <c:w val="0.91905426039041938"/>
          <c:h val="0.82012452374967992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latex!$G$30:$G$76</c:f>
              <c:numCache>
                <c:formatCode>0</c:formatCode>
                <c:ptCount val="4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11">
                  <c:v>-1200</c:v>
                </c:pt>
                <c:pt idx="12">
                  <c:v>-1250</c:v>
                </c:pt>
                <c:pt idx="13">
                  <c:v>-1300</c:v>
                </c:pt>
                <c:pt idx="14">
                  <c:v>-1350</c:v>
                </c:pt>
                <c:pt idx="15">
                  <c:v>-1400</c:v>
                </c:pt>
                <c:pt idx="16">
                  <c:v>-1450</c:v>
                </c:pt>
                <c:pt idx="17">
                  <c:v>-1500</c:v>
                </c:pt>
                <c:pt idx="18">
                  <c:v>-1550</c:v>
                </c:pt>
                <c:pt idx="19">
                  <c:v>-1600</c:v>
                </c:pt>
                <c:pt idx="20">
                  <c:v>-1650</c:v>
                </c:pt>
                <c:pt idx="21">
                  <c:v>-1677.8</c:v>
                </c:pt>
              </c:numCache>
            </c:numRef>
          </c:xVal>
          <c:yVal>
            <c:numRef>
              <c:f>latex!$AP$30:$AP$76</c:f>
              <c:numCache>
                <c:formatCode>0.00</c:formatCode>
                <c:ptCount val="47"/>
                <c:pt idx="0">
                  <c:v>2545.6</c:v>
                </c:pt>
                <c:pt idx="1">
                  <c:v>2545.6004231732031</c:v>
                </c:pt>
                <c:pt idx="2">
                  <c:v>2545.6008463464063</c:v>
                </c:pt>
                <c:pt idx="3">
                  <c:v>2545.6012695196096</c:v>
                </c:pt>
                <c:pt idx="4">
                  <c:v>2545.6016926928128</c:v>
                </c:pt>
                <c:pt idx="5">
                  <c:v>2545.602115866016</c:v>
                </c:pt>
                <c:pt idx="6">
                  <c:v>2545.6025390392192</c:v>
                </c:pt>
                <c:pt idx="7">
                  <c:v>2545.6029622124224</c:v>
                </c:pt>
                <c:pt idx="8">
                  <c:v>2545.6033853856256</c:v>
                </c:pt>
                <c:pt idx="11">
                  <c:v>2546.107807843613</c:v>
                </c:pt>
                <c:pt idx="12">
                  <c:v>2546.1289665037634</c:v>
                </c:pt>
                <c:pt idx="13">
                  <c:v>2546.1501251639138</c:v>
                </c:pt>
                <c:pt idx="14">
                  <c:v>2546.1712838240642</c:v>
                </c:pt>
                <c:pt idx="15">
                  <c:v>2546.1924424842146</c:v>
                </c:pt>
                <c:pt idx="16">
                  <c:v>2546.2136011443649</c:v>
                </c:pt>
                <c:pt idx="17">
                  <c:v>2546.2347598045153</c:v>
                </c:pt>
                <c:pt idx="18">
                  <c:v>2546.2559184646657</c:v>
                </c:pt>
                <c:pt idx="19">
                  <c:v>2546.2770771248161</c:v>
                </c:pt>
                <c:pt idx="20">
                  <c:v>2546.2982357849664</c:v>
                </c:pt>
                <c:pt idx="21" formatCode="0.000">
                  <c:v>2546.3100000000099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21-421E-B252-496CAA73996E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latex!$G$30:$G$76</c:f>
              <c:numCache>
                <c:formatCode>0</c:formatCode>
                <c:ptCount val="4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11">
                  <c:v>-1200</c:v>
                </c:pt>
                <c:pt idx="12">
                  <c:v>-1250</c:v>
                </c:pt>
                <c:pt idx="13">
                  <c:v>-1300</c:v>
                </c:pt>
                <c:pt idx="14">
                  <c:v>-1350</c:v>
                </c:pt>
                <c:pt idx="15">
                  <c:v>-1400</c:v>
                </c:pt>
                <c:pt idx="16">
                  <c:v>-1450</c:v>
                </c:pt>
                <c:pt idx="17">
                  <c:v>-1500</c:v>
                </c:pt>
                <c:pt idx="18">
                  <c:v>-1550</c:v>
                </c:pt>
                <c:pt idx="19">
                  <c:v>-1600</c:v>
                </c:pt>
                <c:pt idx="20">
                  <c:v>-1650</c:v>
                </c:pt>
                <c:pt idx="21">
                  <c:v>-1677.8</c:v>
                </c:pt>
              </c:numCache>
            </c:numRef>
          </c:xVal>
          <c:yVal>
            <c:numRef>
              <c:f>latex!$AQ$30:$AQ$76</c:f>
              <c:numCache>
                <c:formatCode>0.000</c:formatCode>
                <c:ptCount val="47"/>
                <c:pt idx="0">
                  <c:v>2546.7449999999999</c:v>
                </c:pt>
                <c:pt idx="1">
                  <c:v>2546.8770893428814</c:v>
                </c:pt>
                <c:pt idx="2">
                  <c:v>2546.8811272583794</c:v>
                </c:pt>
                <c:pt idx="3">
                  <c:v>2546.8850465323821</c:v>
                </c:pt>
                <c:pt idx="4">
                  <c:v>2546.8888566727928</c:v>
                </c:pt>
                <c:pt idx="5">
                  <c:v>2546.8925659917895</c:v>
                </c:pt>
                <c:pt idx="6">
                  <c:v>2546.8961818059911</c:v>
                </c:pt>
                <c:pt idx="7">
                  <c:v>2546.8997105955159</c:v>
                </c:pt>
                <c:pt idx="8">
                  <c:v>2546.9031581318095</c:v>
                </c:pt>
                <c:pt idx="11">
                  <c:v>2547.951631451398</c:v>
                </c:pt>
                <c:pt idx="12">
                  <c:v>2547.9821847527151</c:v>
                </c:pt>
                <c:pt idx="13">
                  <c:v>2548.0125950625616</c:v>
                </c:pt>
                <c:pt idx="14">
                  <c:v>2548.0428832857779</c:v>
                </c:pt>
                <c:pt idx="15">
                  <c:v>2548.073068302645</c:v>
                </c:pt>
                <c:pt idx="16">
                  <c:v>2548.1031672354661</c:v>
                </c:pt>
                <c:pt idx="17">
                  <c:v>2548.133195673955</c:v>
                </c:pt>
                <c:pt idx="18">
                  <c:v>2548.1631678670092</c:v>
                </c:pt>
                <c:pt idx="19">
                  <c:v>2548.1930968868492</c:v>
                </c:pt>
                <c:pt idx="20">
                  <c:v>2548.2229947702931</c:v>
                </c:pt>
                <c:pt idx="21">
                  <c:v>2548.2395287856098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21-421E-B252-496CAA73996E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latex!$AK$16:$AK$17</c:f>
            </c:numRef>
          </c:xVal>
          <c:yVal>
            <c:numRef>
              <c:f>latex!$AL$16:$AL$17</c:f>
            </c:numRef>
          </c:yVal>
          <c:smooth val="1"/>
          <c:extLst>
            <c:ext xmlns:c16="http://schemas.microsoft.com/office/drawing/2014/chart" uri="{C3380CC4-5D6E-409C-BE32-E72D297353CC}">
              <c16:uniqueId val="{00000002-CB21-421E-B252-496CAA73996E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latex!$AK$16:$AK$17</c:f>
            </c:numRef>
          </c:xVal>
          <c:yVal>
            <c:numRef>
              <c:f>latex!$AM$16:$AM$17</c:f>
              <c:numCache>
                <c:formatCode>0.00</c:formatCode>
                <c:ptCount val="2"/>
                <c:pt idx="0">
                  <c:v>2546.7434853898094</c:v>
                </c:pt>
                <c:pt idx="1">
                  <c:v>2547.6206145502451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21-421E-B252-496CAA739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0"/>
          <c:min val="-16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ncizar Sans" panose="020B0602040300000003" pitchFamily="34" charset="0"/>
                  </a:rPr>
                  <a:t>Abscisa (m)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385019846458826"/>
              <c:y val="0.94510013637409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  <c:min val="25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8.5117673031056239E-3"/>
              <c:y val="0.24779136442384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630234285570317E-2"/>
          <c:y val="0.72398461937763903"/>
          <c:w val="6.9029784004323524E-2"/>
          <c:h val="0.14040609567650972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1-2 (Caudal medio)</a:t>
            </a:r>
          </a:p>
        </c:rich>
      </c:tx>
      <c:layout>
        <c:manualLayout>
          <c:xMode val="edge"/>
          <c:yMode val="edge"/>
          <c:x val="0.38330119047619043"/>
          <c:y val="1.2757608695652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8884104993530464E-2"/>
          <c:y val="6.0643230170037615E-2"/>
          <c:w val="0.91885078024081668"/>
          <c:h val="0.84716120616317858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latex!$G$30:$G$76</c:f>
              <c:numCache>
                <c:formatCode>0</c:formatCode>
                <c:ptCount val="4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11">
                  <c:v>-1200</c:v>
                </c:pt>
                <c:pt idx="12">
                  <c:v>-1250</c:v>
                </c:pt>
                <c:pt idx="13">
                  <c:v>-1300</c:v>
                </c:pt>
                <c:pt idx="14">
                  <c:v>-1350</c:v>
                </c:pt>
                <c:pt idx="15">
                  <c:v>-1400</c:v>
                </c:pt>
                <c:pt idx="16">
                  <c:v>-1450</c:v>
                </c:pt>
                <c:pt idx="17">
                  <c:v>-1500</c:v>
                </c:pt>
                <c:pt idx="18">
                  <c:v>-1550</c:v>
                </c:pt>
                <c:pt idx="19">
                  <c:v>-1600</c:v>
                </c:pt>
                <c:pt idx="20">
                  <c:v>-1650</c:v>
                </c:pt>
                <c:pt idx="21">
                  <c:v>-1677.8</c:v>
                </c:pt>
              </c:numCache>
            </c:numRef>
          </c:xVal>
          <c:yVal>
            <c:numRef>
              <c:f>latex!$AP$125:$AP$239</c:f>
              <c:numCache>
                <c:formatCode>0.000</c:formatCode>
                <c:ptCount val="115"/>
                <c:pt idx="0">
                  <c:v>2545.6</c:v>
                </c:pt>
                <c:pt idx="1">
                  <c:v>2545.6004231732031</c:v>
                </c:pt>
                <c:pt idx="2">
                  <c:v>2545.6008463464063</c:v>
                </c:pt>
                <c:pt idx="3">
                  <c:v>2545.6012695196096</c:v>
                </c:pt>
                <c:pt idx="4">
                  <c:v>2545.6016926928128</c:v>
                </c:pt>
                <c:pt idx="5">
                  <c:v>2545.602115866016</c:v>
                </c:pt>
                <c:pt idx="6">
                  <c:v>2545.6025390392192</c:v>
                </c:pt>
                <c:pt idx="7">
                  <c:v>2545.6029622124224</c:v>
                </c:pt>
                <c:pt idx="8">
                  <c:v>2545.6033853856256</c:v>
                </c:pt>
                <c:pt idx="9">
                  <c:v>2545.6038085588289</c:v>
                </c:pt>
                <c:pt idx="10">
                  <c:v>2545.6042317320321</c:v>
                </c:pt>
                <c:pt idx="13">
                  <c:v>2546.1501251639138</c:v>
                </c:pt>
                <c:pt idx="14">
                  <c:v>2546.1712838240642</c:v>
                </c:pt>
                <c:pt idx="15">
                  <c:v>2546.1924424842146</c:v>
                </c:pt>
                <c:pt idx="16">
                  <c:v>2546.2136011443649</c:v>
                </c:pt>
                <c:pt idx="17">
                  <c:v>2546.2347598045153</c:v>
                </c:pt>
                <c:pt idx="18">
                  <c:v>2546.2559184646657</c:v>
                </c:pt>
                <c:pt idx="19">
                  <c:v>2546.2770771248161</c:v>
                </c:pt>
                <c:pt idx="20">
                  <c:v>2546.2982357849664</c:v>
                </c:pt>
                <c:pt idx="21">
                  <c:v>2546.3100000000099</c:v>
                </c:pt>
                <c:pt idx="64" formatCode="0.00">
                  <c:v>2545.6038085588289</c:v>
                </c:pt>
                <c:pt idx="65" formatCode="0.00">
                  <c:v>2545.6042317320321</c:v>
                </c:pt>
                <c:pt idx="66" formatCode="0.00">
                  <c:v>2545.6046549052353</c:v>
                </c:pt>
                <c:pt idx="67" formatCode="0.00">
                  <c:v>2545.6050780784385</c:v>
                </c:pt>
                <c:pt idx="68" formatCode="0.00">
                  <c:v>2545.6055012516417</c:v>
                </c:pt>
                <c:pt idx="69" formatCode="0.00">
                  <c:v>2545.6059244248449</c:v>
                </c:pt>
                <c:pt idx="70" formatCode="0.00">
                  <c:v>2545.6063475980482</c:v>
                </c:pt>
                <c:pt idx="71" formatCode="0.00">
                  <c:v>2545.6067707712514</c:v>
                </c:pt>
                <c:pt idx="72" formatCode="0.00">
                  <c:v>2545.6071939444546</c:v>
                </c:pt>
                <c:pt idx="73" formatCode="0.00">
                  <c:v>2545.6076171176578</c:v>
                </c:pt>
                <c:pt idx="74" formatCode="0.00">
                  <c:v>2545.608040290861</c:v>
                </c:pt>
                <c:pt idx="75" formatCode="0.00">
                  <c:v>2545.6084634640642</c:v>
                </c:pt>
                <c:pt idx="76" formatCode="0.00">
                  <c:v>2545.6211586601544</c:v>
                </c:pt>
                <c:pt idx="77" formatCode="0.00">
                  <c:v>2545.6423173203048</c:v>
                </c:pt>
                <c:pt idx="78" formatCode="0.00">
                  <c:v>2545.6634759804551</c:v>
                </c:pt>
                <c:pt idx="79" formatCode="0.00">
                  <c:v>2545.6846346406055</c:v>
                </c:pt>
                <c:pt idx="80" formatCode="0.00">
                  <c:v>2545.7057933007559</c:v>
                </c:pt>
                <c:pt idx="84" formatCode="0.00">
                  <c:v>2545.7269519609063</c:v>
                </c:pt>
                <c:pt idx="85" formatCode="0.00">
                  <c:v>2545.7481106210566</c:v>
                </c:pt>
                <c:pt idx="86" formatCode="0.00">
                  <c:v>2545.769269281207</c:v>
                </c:pt>
                <c:pt idx="87" formatCode="0.00">
                  <c:v>2545.7904279413574</c:v>
                </c:pt>
                <c:pt idx="88" formatCode="0.00">
                  <c:v>2545.8115866015078</c:v>
                </c:pt>
                <c:pt idx="89" formatCode="0.00">
                  <c:v>2545.8327452616581</c:v>
                </c:pt>
                <c:pt idx="90" formatCode="0.00">
                  <c:v>2545.8539039218085</c:v>
                </c:pt>
                <c:pt idx="91" formatCode="0.00">
                  <c:v>2545.8750625819589</c:v>
                </c:pt>
                <c:pt idx="92" formatCode="0.00">
                  <c:v>2545.8962212421093</c:v>
                </c:pt>
                <c:pt idx="93" formatCode="0.00">
                  <c:v>2545.9173799022597</c:v>
                </c:pt>
                <c:pt idx="96" formatCode="0.00">
                  <c:v>2545.93853856241</c:v>
                </c:pt>
                <c:pt idx="97" formatCode="0.00">
                  <c:v>2545.9596972225604</c:v>
                </c:pt>
                <c:pt idx="98" formatCode="0.00">
                  <c:v>2545.9808558827108</c:v>
                </c:pt>
                <c:pt idx="99" formatCode="0.00">
                  <c:v>2546.0020145428612</c:v>
                </c:pt>
                <c:pt idx="100" formatCode="0.00">
                  <c:v>2546.0231732030115</c:v>
                </c:pt>
                <c:pt idx="101" formatCode="0.00">
                  <c:v>2546.0443318631619</c:v>
                </c:pt>
                <c:pt idx="102" formatCode="0.00">
                  <c:v>2546.0654905233123</c:v>
                </c:pt>
                <c:pt idx="103" formatCode="0.00">
                  <c:v>2546.0866491834627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B5-45B6-A3CC-9A9DC7FDF487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latex!$G$30:$G$76</c:f>
              <c:numCache>
                <c:formatCode>0</c:formatCode>
                <c:ptCount val="4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11">
                  <c:v>-1200</c:v>
                </c:pt>
                <c:pt idx="12">
                  <c:v>-1250</c:v>
                </c:pt>
                <c:pt idx="13">
                  <c:v>-1300</c:v>
                </c:pt>
                <c:pt idx="14">
                  <c:v>-1350</c:v>
                </c:pt>
                <c:pt idx="15">
                  <c:v>-1400</c:v>
                </c:pt>
                <c:pt idx="16">
                  <c:v>-1450</c:v>
                </c:pt>
                <c:pt idx="17">
                  <c:v>-1500</c:v>
                </c:pt>
                <c:pt idx="18">
                  <c:v>-1550</c:v>
                </c:pt>
                <c:pt idx="19">
                  <c:v>-1600</c:v>
                </c:pt>
                <c:pt idx="20">
                  <c:v>-1650</c:v>
                </c:pt>
                <c:pt idx="21">
                  <c:v>-1677.8</c:v>
                </c:pt>
              </c:numCache>
            </c:numRef>
          </c:xVal>
          <c:yVal>
            <c:numRef>
              <c:f>latex!$AQ$125:$AQ$239</c:f>
              <c:numCache>
                <c:formatCode>0.000</c:formatCode>
                <c:ptCount val="115"/>
                <c:pt idx="0">
                  <c:v>2546.5099999999998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64">
                  <c:v>2546.906529581418</c:v>
                </c:pt>
                <c:pt idx="65">
                  <c:v>2546.9098295910162</c:v>
                </c:pt>
                <c:pt idx="66">
                  <c:v>2546.9130623576739</c:v>
                </c:pt>
                <c:pt idx="67">
                  <c:v>2546.9162316873681</c:v>
                </c:pt>
                <c:pt idx="68">
                  <c:v>2546.9193410440648</c:v>
                </c:pt>
                <c:pt idx="69">
                  <c:v>2546.9223935911609</c:v>
                </c:pt>
                <c:pt idx="70">
                  <c:v>2546.9253922266876</c:v>
                </c:pt>
                <c:pt idx="71">
                  <c:v>2546.9283396133897</c:v>
                </c:pt>
                <c:pt idx="72">
                  <c:v>2546.9312382045641</c:v>
                </c:pt>
                <c:pt idx="73">
                  <c:v>2546.9340902663603</c:v>
                </c:pt>
                <c:pt idx="74">
                  <c:v>2546.9368978971247</c:v>
                </c:pt>
                <c:pt idx="75">
                  <c:v>2546.9396630442479</c:v>
                </c:pt>
                <c:pt idx="76">
                  <c:v>2547.0094259871853</c:v>
                </c:pt>
                <c:pt idx="77">
                  <c:v>2547.0951563040021</c:v>
                </c:pt>
                <c:pt idx="78">
                  <c:v>2547.1630864466811</c:v>
                </c:pt>
                <c:pt idx="79">
                  <c:v>2547.2214249074964</c:v>
                </c:pt>
                <c:pt idx="80">
                  <c:v>2547.2736313002852</c:v>
                </c:pt>
                <c:pt idx="84">
                  <c:v>2547.3215419659778</c:v>
                </c:pt>
                <c:pt idx="85">
                  <c:v>2547.3662651952873</c:v>
                </c:pt>
                <c:pt idx="86">
                  <c:v>2547.4085280948443</c:v>
                </c:pt>
                <c:pt idx="87">
                  <c:v>2547.4488366857113</c:v>
                </c:pt>
                <c:pt idx="88">
                  <c:v>2547.48755899664</c:v>
                </c:pt>
                <c:pt idx="89">
                  <c:v>2547.5249720184624</c:v>
                </c:pt>
                <c:pt idx="90">
                  <c:v>2547.561290013899</c:v>
                </c:pt>
                <c:pt idx="91">
                  <c:v>2547.5966824828884</c:v>
                </c:pt>
                <c:pt idx="92">
                  <c:v>2547.6312860471012</c:v>
                </c:pt>
                <c:pt idx="93">
                  <c:v>2547.6652125874048</c:v>
                </c:pt>
                <c:pt idx="96">
                  <c:v>2547.6985549799369</c:v>
                </c:pt>
                <c:pt idx="97">
                  <c:v>2547.7313912412196</c:v>
                </c:pt>
                <c:pt idx="98">
                  <c:v>2547.7637875887558</c:v>
                </c:pt>
                <c:pt idx="99">
                  <c:v>2547.7958007438269</c:v>
                </c:pt>
                <c:pt idx="100">
                  <c:v>2547.8274796931792</c:v>
                </c:pt>
                <c:pt idx="101">
                  <c:v>2547.8588670568511</c:v>
                </c:pt>
                <c:pt idx="102">
                  <c:v>2547.8900001643833</c:v>
                </c:pt>
                <c:pt idx="103">
                  <c:v>2547.9209119117886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B5-45B6-A3CC-9A9DC7FDF487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latex!$AK$111:$AK$112</c:f>
            </c:numRef>
          </c:xVal>
          <c:yVal>
            <c:numRef>
              <c:f>latex!$AL$111:$AL$112</c:f>
            </c:numRef>
          </c:yVal>
          <c:smooth val="1"/>
          <c:extLst>
            <c:ext xmlns:c16="http://schemas.microsoft.com/office/drawing/2014/chart" uri="{C3380CC4-5D6E-409C-BE32-E72D297353CC}">
              <c16:uniqueId val="{00000002-BBB5-45B6-A3CC-9A9DC7FDF487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latex!$AK$111:$AK$112</c:f>
            </c:numRef>
          </c:xVal>
          <c:yVal>
            <c:numRef>
              <c:f>latex!$AM$111:$AM$112</c:f>
              <c:numCache>
                <c:formatCode>0.00</c:formatCode>
                <c:ptCount val="2"/>
                <c:pt idx="0">
                  <c:v>2546.4813465413736</c:v>
                </c:pt>
                <c:pt idx="1">
                  <c:v>2547.3230401340934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B5-45B6-A3CC-9A9DC7FDF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0"/>
          <c:min val="-16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8306583114806001"/>
              <c:y val="0.9542683145208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  <c:min val="25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6001058201058203E-2"/>
              <c:y val="0.27391425120772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4328811256112418E-2"/>
          <c:y val="0.71796929671353649"/>
          <c:w val="7.4911394809397222E-2"/>
          <c:h val="0.12778107879446315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2-3 (Caudal Máximo)</a:t>
            </a:r>
          </a:p>
        </c:rich>
      </c:tx>
      <c:layout>
        <c:manualLayout>
          <c:xMode val="edge"/>
          <c:yMode val="edge"/>
          <c:x val="0.40681444518744575"/>
          <c:y val="2.2803214503027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6423566544737324E-2"/>
          <c:y val="8.0592052419057869E-2"/>
          <c:w val="0.92552955633667677"/>
          <c:h val="0.79718916345910029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2-3'!$G$30:$G$64</c:f>
              <c:numCache>
                <c:formatCode>General</c:formatCode>
                <c:ptCount val="35"/>
                <c:pt idx="0" formatCode="0">
                  <c:v>-1677.8</c:v>
                </c:pt>
                <c:pt idx="1">
                  <c:v>-1727.8</c:v>
                </c:pt>
                <c:pt idx="2">
                  <c:v>-1777.8</c:v>
                </c:pt>
                <c:pt idx="3">
                  <c:v>-1827.8</c:v>
                </c:pt>
                <c:pt idx="4">
                  <c:v>-1877.8</c:v>
                </c:pt>
                <c:pt idx="5">
                  <c:v>-1927.8</c:v>
                </c:pt>
                <c:pt idx="6">
                  <c:v>-1977.8</c:v>
                </c:pt>
                <c:pt idx="7">
                  <c:v>-2027.8</c:v>
                </c:pt>
                <c:pt idx="8">
                  <c:v>-2077.8000000000002</c:v>
                </c:pt>
                <c:pt idx="9">
                  <c:v>-2127.8000000000002</c:v>
                </c:pt>
                <c:pt idx="10">
                  <c:v>-2177.8000000000002</c:v>
                </c:pt>
                <c:pt idx="11">
                  <c:v>-2216.1</c:v>
                </c:pt>
              </c:numCache>
            </c:numRef>
          </c:xVal>
          <c:yVal>
            <c:numRef>
              <c:f>'De 2-3'!$AP$30:$AP$64</c:f>
              <c:numCache>
                <c:formatCode>0.000</c:formatCode>
                <c:ptCount val="35"/>
                <c:pt idx="0">
                  <c:v>2546.3100000000099</c:v>
                </c:pt>
                <c:pt idx="1">
                  <c:v>2546.3276481515982</c:v>
                </c:pt>
                <c:pt idx="2">
                  <c:v>2546.3452963031864</c:v>
                </c:pt>
                <c:pt idx="3">
                  <c:v>2546.3629444547746</c:v>
                </c:pt>
                <c:pt idx="4">
                  <c:v>2546.3805926063628</c:v>
                </c:pt>
                <c:pt idx="5">
                  <c:v>2546.398240757951</c:v>
                </c:pt>
                <c:pt idx="6">
                  <c:v>2546.4158889095393</c:v>
                </c:pt>
                <c:pt idx="7">
                  <c:v>2546.4335370611275</c:v>
                </c:pt>
                <c:pt idx="8">
                  <c:v>2546.4511852127157</c:v>
                </c:pt>
                <c:pt idx="9">
                  <c:v>2546.4688333643039</c:v>
                </c:pt>
                <c:pt idx="10">
                  <c:v>2546.4864815158921</c:v>
                </c:pt>
                <c:pt idx="11">
                  <c:v>2546.5000000000086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AC-4ACE-8CF5-2E07CE838BF6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2-3'!$G$30:$G$64</c:f>
              <c:numCache>
                <c:formatCode>General</c:formatCode>
                <c:ptCount val="35"/>
                <c:pt idx="0" formatCode="0">
                  <c:v>-1677.8</c:v>
                </c:pt>
                <c:pt idx="1">
                  <c:v>-1727.8</c:v>
                </c:pt>
                <c:pt idx="2">
                  <c:v>-1777.8</c:v>
                </c:pt>
                <c:pt idx="3">
                  <c:v>-1827.8</c:v>
                </c:pt>
                <c:pt idx="4">
                  <c:v>-1877.8</c:v>
                </c:pt>
                <c:pt idx="5">
                  <c:v>-1927.8</c:v>
                </c:pt>
                <c:pt idx="6">
                  <c:v>-1977.8</c:v>
                </c:pt>
                <c:pt idx="7">
                  <c:v>-2027.8</c:v>
                </c:pt>
                <c:pt idx="8">
                  <c:v>-2077.8000000000002</c:v>
                </c:pt>
                <c:pt idx="9">
                  <c:v>-2127.8000000000002</c:v>
                </c:pt>
                <c:pt idx="10">
                  <c:v>-2177.8000000000002</c:v>
                </c:pt>
                <c:pt idx="11">
                  <c:v>-2216.1</c:v>
                </c:pt>
              </c:numCache>
            </c:numRef>
          </c:xVal>
          <c:yVal>
            <c:numRef>
              <c:f>'De 2-3'!$AQ$30:$AQ$64</c:f>
              <c:numCache>
                <c:formatCode>0.000</c:formatCode>
                <c:ptCount val="35"/>
                <c:pt idx="0">
                  <c:v>2548.2395287856098</c:v>
                </c:pt>
                <c:pt idx="1">
                  <c:v>2548.2589459663691</c:v>
                </c:pt>
                <c:pt idx="2">
                  <c:v>2548.2769382602924</c:v>
                </c:pt>
                <c:pt idx="3">
                  <c:v>2548.2937123971028</c:v>
                </c:pt>
                <c:pt idx="4">
                  <c:v>2548.3094386468183</c:v>
                </c:pt>
                <c:pt idx="5">
                  <c:v>2548.324261255158</c:v>
                </c:pt>
                <c:pt idx="6">
                  <c:v>2548.3383061359573</c:v>
                </c:pt>
                <c:pt idx="7">
                  <c:v>2548.3516868926022</c:v>
                </c:pt>
                <c:pt idx="8">
                  <c:v>2548.3645098203242</c:v>
                </c:pt>
                <c:pt idx="9">
                  <c:v>2548.376878209639</c:v>
                </c:pt>
                <c:pt idx="10">
                  <c:v>2548.3888958841662</c:v>
                </c:pt>
                <c:pt idx="11">
                  <c:v>2548.3979619184111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AC-4ACE-8CF5-2E07CE838BF6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2-3'!$AK$16:$AK$17</c:f>
              <c:numCache>
                <c:formatCode>General</c:formatCode>
                <c:ptCount val="2"/>
                <c:pt idx="0">
                  <c:v>-1677.8</c:v>
                </c:pt>
                <c:pt idx="1">
                  <c:v>-2216.1</c:v>
                </c:pt>
              </c:numCache>
            </c:numRef>
          </c:xVal>
          <c:yVal>
            <c:numRef>
              <c:f>'De 2-3'!$AL$16:$AL$17</c:f>
              <c:numCache>
                <c:formatCode>0.000</c:formatCode>
                <c:ptCount val="2"/>
                <c:pt idx="0" formatCode="0.00">
                  <c:v>2548.3133792444555</c:v>
                </c:pt>
                <c:pt idx="1">
                  <c:v>2548.2059493842389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AC-4ACE-8CF5-2E07CE838BF6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2-3'!$AK$16:$AK$17</c:f>
              <c:numCache>
                <c:formatCode>General</c:formatCode>
                <c:ptCount val="2"/>
                <c:pt idx="0">
                  <c:v>-1677.8</c:v>
                </c:pt>
                <c:pt idx="1">
                  <c:v>-2216.1</c:v>
                </c:pt>
              </c:numCache>
            </c:numRef>
          </c:xVal>
          <c:yVal>
            <c:numRef>
              <c:f>'De 2-3'!$AM$16:$AM$17</c:f>
              <c:numCache>
                <c:formatCode>0.00</c:formatCode>
                <c:ptCount val="2"/>
                <c:pt idx="0">
                  <c:v>2547.5109119900158</c:v>
                </c:pt>
                <c:pt idx="1">
                  <c:v>2547.4256832138567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AC-4ACE-8CF5-2E07CE838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1670"/>
          <c:min val="-22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195926960525792E-2"/>
              <c:y val="0.27930962724675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9578108465608466E-2"/>
          <c:y val="0.52653792270531397"/>
          <c:w val="7.2528902116402102E-2"/>
          <c:h val="0.14743200483091784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Caudal 3-4 (Caudal Máximo)</a:t>
            </a:r>
          </a:p>
        </c:rich>
      </c:tx>
      <c:layout>
        <c:manualLayout>
          <c:xMode val="edge"/>
          <c:yMode val="edge"/>
          <c:x val="0.40956876606932391"/>
          <c:y val="1.9770922892501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9487232122678602E-2"/>
          <c:y val="8.5627189932735562E-2"/>
          <c:w val="0.92039630620360857"/>
          <c:h val="0.79091053096773234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3-4'!$G$30:$G$64</c:f>
              <c:numCache>
                <c:formatCode>General</c:formatCode>
                <c:ptCount val="35"/>
                <c:pt idx="0">
                  <c:v>-2216.1</c:v>
                </c:pt>
                <c:pt idx="1">
                  <c:v>-2266.1</c:v>
                </c:pt>
                <c:pt idx="2">
                  <c:v>-2316.1</c:v>
                </c:pt>
                <c:pt idx="3">
                  <c:v>-2366.1</c:v>
                </c:pt>
                <c:pt idx="4">
                  <c:v>-2416.1</c:v>
                </c:pt>
                <c:pt idx="5">
                  <c:v>-2466.1</c:v>
                </c:pt>
                <c:pt idx="6">
                  <c:v>-2516.1</c:v>
                </c:pt>
                <c:pt idx="7">
                  <c:v>-2566.1</c:v>
                </c:pt>
                <c:pt idx="8">
                  <c:v>-2616.1</c:v>
                </c:pt>
                <c:pt idx="9">
                  <c:v>-2659.7999999999997</c:v>
                </c:pt>
              </c:numCache>
            </c:numRef>
          </c:xVal>
          <c:yVal>
            <c:numRef>
              <c:f>'De 3-4'!$AP$30:$AP$64</c:f>
              <c:numCache>
                <c:formatCode>0.000</c:formatCode>
                <c:ptCount val="35"/>
                <c:pt idx="0">
                  <c:v>2546.5000000000086</c:v>
                </c:pt>
                <c:pt idx="1">
                  <c:v>2546.5653594771329</c:v>
                </c:pt>
                <c:pt idx="2">
                  <c:v>2546.6307189542572</c:v>
                </c:pt>
                <c:pt idx="3">
                  <c:v>2546.6960784313815</c:v>
                </c:pt>
                <c:pt idx="4">
                  <c:v>2546.7614379085057</c:v>
                </c:pt>
                <c:pt idx="5">
                  <c:v>2546.82679738563</c:v>
                </c:pt>
                <c:pt idx="6">
                  <c:v>2546.8921568627543</c:v>
                </c:pt>
                <c:pt idx="7">
                  <c:v>2546.9575163398786</c:v>
                </c:pt>
                <c:pt idx="8">
                  <c:v>2547.0228758170028</c:v>
                </c:pt>
                <c:pt idx="9">
                  <c:v>2547.0800000000095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62-4C62-A458-720F2DF2DC91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3-4'!$G$30:$G$64</c:f>
              <c:numCache>
                <c:formatCode>General</c:formatCode>
                <c:ptCount val="35"/>
                <c:pt idx="0">
                  <c:v>-2216.1</c:v>
                </c:pt>
                <c:pt idx="1">
                  <c:v>-2266.1</c:v>
                </c:pt>
                <c:pt idx="2">
                  <c:v>-2316.1</c:v>
                </c:pt>
                <c:pt idx="3">
                  <c:v>-2366.1</c:v>
                </c:pt>
                <c:pt idx="4">
                  <c:v>-2416.1</c:v>
                </c:pt>
                <c:pt idx="5">
                  <c:v>-2466.1</c:v>
                </c:pt>
                <c:pt idx="6">
                  <c:v>-2516.1</c:v>
                </c:pt>
                <c:pt idx="7">
                  <c:v>-2566.1</c:v>
                </c:pt>
                <c:pt idx="8">
                  <c:v>-2616.1</c:v>
                </c:pt>
                <c:pt idx="9">
                  <c:v>-2659.7999999999997</c:v>
                </c:pt>
              </c:numCache>
            </c:numRef>
          </c:xVal>
          <c:yVal>
            <c:numRef>
              <c:f>'De 3-4'!$AQ$30:$AQ$64</c:f>
              <c:numCache>
                <c:formatCode>0.000</c:formatCode>
                <c:ptCount val="35"/>
                <c:pt idx="0">
                  <c:v>2548.3979619184111</c:v>
                </c:pt>
                <c:pt idx="1">
                  <c:v>2548.4035623129134</c:v>
                </c:pt>
                <c:pt idx="2">
                  <c:v>2548.4102846235492</c:v>
                </c:pt>
                <c:pt idx="3">
                  <c:v>2548.4185416428027</c:v>
                </c:pt>
                <c:pt idx="4">
                  <c:v>2548.4289127952447</c:v>
                </c:pt>
                <c:pt idx="5">
                  <c:v>2548.4422284759357</c:v>
                </c:pt>
                <c:pt idx="6">
                  <c:v>2548.459700387768</c:v>
                </c:pt>
                <c:pt idx="7">
                  <c:v>2548.4831139674452</c:v>
                </c:pt>
                <c:pt idx="8">
                  <c:v>2548.5150709170016</c:v>
                </c:pt>
                <c:pt idx="9">
                  <c:v>2548.552379642992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62-4C62-A458-720F2DF2DC91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3-4'!$AK$16:$AK$17</c:f>
              <c:numCache>
                <c:formatCode>General</c:formatCode>
                <c:ptCount val="2"/>
                <c:pt idx="0">
                  <c:v>-2216.1</c:v>
                </c:pt>
                <c:pt idx="1">
                  <c:v>-2659.7999999999997</c:v>
                </c:pt>
              </c:numCache>
            </c:numRef>
          </c:xVal>
          <c:yVal>
            <c:numRef>
              <c:f>'De 3-4'!$AL$16:$AL$17</c:f>
              <c:numCache>
                <c:formatCode>0.000</c:formatCode>
                <c:ptCount val="2"/>
                <c:pt idx="0" formatCode="0.00">
                  <c:v>2547.5939591526703</c:v>
                </c:pt>
                <c:pt idx="1">
                  <c:v>2548.4811518316528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62-4C62-A458-720F2DF2DC91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3-4'!$AK$16:$AK$17</c:f>
              <c:numCache>
                <c:formatCode>General</c:formatCode>
                <c:ptCount val="2"/>
                <c:pt idx="0">
                  <c:v>-2216.1</c:v>
                </c:pt>
                <c:pt idx="1">
                  <c:v>-2659.7999999999997</c:v>
                </c:pt>
              </c:numCache>
            </c:numRef>
          </c:xVal>
          <c:yVal>
            <c:numRef>
              <c:f>'De 3-4'!$AM$16:$AM$17</c:f>
              <c:numCache>
                <c:formatCode>0.00</c:formatCode>
                <c:ptCount val="2"/>
                <c:pt idx="0">
                  <c:v>2547.388337970036</c:v>
                </c:pt>
                <c:pt idx="1">
                  <c:v>2548.2642997054786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62-4C62-A458-720F2DF2D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22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9578108465608466E-2"/>
          <c:y val="0.61511702898550724"/>
          <c:w val="8.0986767690553935E-2"/>
          <c:h val="0.2214375191023116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4-5 (Caudal Máximo)</a:t>
            </a:r>
          </a:p>
        </c:rich>
      </c:tx>
      <c:layout>
        <c:manualLayout>
          <c:xMode val="edge"/>
          <c:yMode val="edge"/>
          <c:x val="0.41307759173553893"/>
          <c:y val="2.9271749076445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6294447500827992E-2"/>
          <c:y val="8.549620221967609E-2"/>
          <c:w val="0.89563082202212407"/>
          <c:h val="0.77818826083422699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4-5'!$G$30:$G$61</c:f>
              <c:numCache>
                <c:formatCode>General</c:formatCode>
                <c:ptCount val="32"/>
                <c:pt idx="0">
                  <c:v>-2659.7999999999997</c:v>
                </c:pt>
                <c:pt idx="1">
                  <c:v>-2709.7999999999997</c:v>
                </c:pt>
                <c:pt idx="2">
                  <c:v>-2759.7999999999997</c:v>
                </c:pt>
                <c:pt idx="3">
                  <c:v>-2809.7999999999997</c:v>
                </c:pt>
                <c:pt idx="4">
                  <c:v>-2859.7999999999997</c:v>
                </c:pt>
                <c:pt idx="5">
                  <c:v>-2909.7999999999997</c:v>
                </c:pt>
                <c:pt idx="6">
                  <c:v>-2959.7999999999997</c:v>
                </c:pt>
                <c:pt idx="7">
                  <c:v>-3007.7999999999997</c:v>
                </c:pt>
              </c:numCache>
            </c:numRef>
          </c:xVal>
          <c:yVal>
            <c:numRef>
              <c:f>'De 4-5'!$AP$30:$AP$61</c:f>
              <c:numCache>
                <c:formatCode>0.000</c:formatCode>
                <c:ptCount val="32"/>
                <c:pt idx="0">
                  <c:v>2547.0800000000095</c:v>
                </c:pt>
                <c:pt idx="1">
                  <c:v>2547.098678160929</c:v>
                </c:pt>
                <c:pt idx="2">
                  <c:v>2547.1173563218485</c:v>
                </c:pt>
                <c:pt idx="3">
                  <c:v>2547.1360344827681</c:v>
                </c:pt>
                <c:pt idx="4">
                  <c:v>2547.1547126436876</c:v>
                </c:pt>
                <c:pt idx="5">
                  <c:v>2547.1733908046072</c:v>
                </c:pt>
                <c:pt idx="6">
                  <c:v>2547.1920689655267</c:v>
                </c:pt>
                <c:pt idx="7">
                  <c:v>2547.2100000000096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1-49DC-AC8D-4EFF1D98EF68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4-5'!$G$30:$G$61</c:f>
              <c:numCache>
                <c:formatCode>General</c:formatCode>
                <c:ptCount val="32"/>
                <c:pt idx="0">
                  <c:v>-2659.7999999999997</c:v>
                </c:pt>
                <c:pt idx="1">
                  <c:v>-2709.7999999999997</c:v>
                </c:pt>
                <c:pt idx="2">
                  <c:v>-2759.7999999999997</c:v>
                </c:pt>
                <c:pt idx="3">
                  <c:v>-2809.7999999999997</c:v>
                </c:pt>
                <c:pt idx="4">
                  <c:v>-2859.7999999999997</c:v>
                </c:pt>
                <c:pt idx="5">
                  <c:v>-2909.7999999999997</c:v>
                </c:pt>
                <c:pt idx="6">
                  <c:v>-2959.7999999999997</c:v>
                </c:pt>
                <c:pt idx="7">
                  <c:v>-3007.7999999999997</c:v>
                </c:pt>
              </c:numCache>
            </c:numRef>
          </c:xVal>
          <c:yVal>
            <c:numRef>
              <c:f>'De 4-5'!$AQ$30:$AQ$61</c:f>
              <c:numCache>
                <c:formatCode>0.000</c:formatCode>
                <c:ptCount val="32"/>
                <c:pt idx="0">
                  <c:v>2548.552379642992</c:v>
                </c:pt>
                <c:pt idx="1">
                  <c:v>2548.6212384267083</c:v>
                </c:pt>
                <c:pt idx="2">
                  <c:v>2548.67912412649</c:v>
                </c:pt>
                <c:pt idx="3">
                  <c:v>2548.7300226857019</c:v>
                </c:pt>
                <c:pt idx="4">
                  <c:v>2548.7760107539384</c:v>
                </c:pt>
                <c:pt idx="5">
                  <c:v>2548.8183282952268</c:v>
                </c:pt>
                <c:pt idx="6">
                  <c:v>2548.8577833353747</c:v>
                </c:pt>
                <c:pt idx="7">
                  <c:v>2548.8934883601996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11-49DC-AC8D-4EFF1D98EF68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4-5'!$AK$16:$AK$17</c:f>
              <c:numCache>
                <c:formatCode>General</c:formatCode>
                <c:ptCount val="2"/>
                <c:pt idx="0">
                  <c:v>-2659.7999999999997</c:v>
                </c:pt>
                <c:pt idx="1">
                  <c:v>-3007.7999999999997</c:v>
                </c:pt>
              </c:numCache>
            </c:numRef>
          </c:xVal>
          <c:yVal>
            <c:numRef>
              <c:f>'De 4-5'!$AL$16:$AL$17</c:f>
              <c:numCache>
                <c:formatCode>0.000</c:formatCode>
                <c:ptCount val="2"/>
                <c:pt idx="0" formatCode="0.00">
                  <c:v>2549.0172485525381</c:v>
                </c:pt>
                <c:pt idx="1">
                  <c:v>2549.1472482201593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11-49DC-AC8D-4EFF1D98EF68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4-5'!$AK$16:$AK$17</c:f>
              <c:numCache>
                <c:formatCode>General</c:formatCode>
                <c:ptCount val="2"/>
                <c:pt idx="0">
                  <c:v>-2659.7999999999997</c:v>
                </c:pt>
                <c:pt idx="1">
                  <c:v>-3007.7999999999997</c:v>
                </c:pt>
              </c:numCache>
            </c:numRef>
          </c:xVal>
          <c:yVal>
            <c:numRef>
              <c:f>'De 4-5'!$AM$16:$AM$17</c:f>
              <c:numCache>
                <c:formatCode>0.00</c:formatCode>
                <c:ptCount val="2"/>
                <c:pt idx="0">
                  <c:v>2548.2361664356381</c:v>
                </c:pt>
                <c:pt idx="1">
                  <c:v>2548.3661293626933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11-49DC-AC8D-4EFF1D98E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2660"/>
          <c:min val="-3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7221633393528547E-2"/>
              <c:y val="0.2268099431840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0131084656084673E-2"/>
          <c:y val="0.44354371980676321"/>
          <c:w val="7.1503439153439152E-2"/>
          <c:h val="0.17275760869565218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5-6 (Caudal Máximo)</a:t>
            </a:r>
          </a:p>
        </c:rich>
      </c:tx>
      <c:layout>
        <c:manualLayout>
          <c:xMode val="edge"/>
          <c:yMode val="edge"/>
          <c:x val="0.38904126743222223"/>
          <c:y val="2.5941977462237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227859777124947E-2"/>
          <c:y val="8.1869990590016983E-2"/>
          <c:w val="0.92155731681133879"/>
          <c:h val="0.79397321719988234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5-6'!$G$30:$G$64</c:f>
              <c:numCache>
                <c:formatCode>General</c:formatCode>
                <c:ptCount val="35"/>
                <c:pt idx="0">
                  <c:v>-3007.7999999999997</c:v>
                </c:pt>
                <c:pt idx="1">
                  <c:v>-3027.7999999999997</c:v>
                </c:pt>
                <c:pt idx="2">
                  <c:v>-3047.7999999999997</c:v>
                </c:pt>
                <c:pt idx="3">
                  <c:v>-3067.7999999999997</c:v>
                </c:pt>
                <c:pt idx="4">
                  <c:v>-3087.7999999999997</c:v>
                </c:pt>
                <c:pt idx="5">
                  <c:v>-3107.7999999999997</c:v>
                </c:pt>
                <c:pt idx="6">
                  <c:v>-3127.7999999999997</c:v>
                </c:pt>
                <c:pt idx="7">
                  <c:v>-3147.7999999999997</c:v>
                </c:pt>
                <c:pt idx="8">
                  <c:v>-3167.7999999999997</c:v>
                </c:pt>
                <c:pt idx="9">
                  <c:v>-3187.7999999999997</c:v>
                </c:pt>
                <c:pt idx="10">
                  <c:v>-3207.7999999999997</c:v>
                </c:pt>
                <c:pt idx="11">
                  <c:v>-3220.4999999999995</c:v>
                </c:pt>
              </c:numCache>
            </c:numRef>
          </c:xVal>
          <c:yVal>
            <c:numRef>
              <c:f>'De 5-6'!$AP$30:$AP$64</c:f>
              <c:numCache>
                <c:formatCode>0.000</c:formatCode>
                <c:ptCount val="35"/>
                <c:pt idx="0">
                  <c:v>2547.2100000000096</c:v>
                </c:pt>
                <c:pt idx="1">
                  <c:v>2547.2128208744807</c:v>
                </c:pt>
                <c:pt idx="2">
                  <c:v>2547.2156417489518</c:v>
                </c:pt>
                <c:pt idx="3">
                  <c:v>2547.218462623423</c:v>
                </c:pt>
                <c:pt idx="4">
                  <c:v>2547.2212834978941</c:v>
                </c:pt>
                <c:pt idx="5">
                  <c:v>2547.2241043723652</c:v>
                </c:pt>
                <c:pt idx="6">
                  <c:v>2547.2269252468363</c:v>
                </c:pt>
                <c:pt idx="7">
                  <c:v>2547.2297461213075</c:v>
                </c:pt>
                <c:pt idx="8">
                  <c:v>2547.2325669957786</c:v>
                </c:pt>
                <c:pt idx="9">
                  <c:v>2547.2353878702497</c:v>
                </c:pt>
                <c:pt idx="10">
                  <c:v>2547.2382087447209</c:v>
                </c:pt>
                <c:pt idx="11">
                  <c:v>2547.2400000000098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0E-4F46-BEA8-B09050AA22E8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5-6'!$G$30:$G$64</c:f>
              <c:numCache>
                <c:formatCode>General</c:formatCode>
                <c:ptCount val="35"/>
                <c:pt idx="0">
                  <c:v>-3007.7999999999997</c:v>
                </c:pt>
                <c:pt idx="1">
                  <c:v>-3027.7999999999997</c:v>
                </c:pt>
                <c:pt idx="2">
                  <c:v>-3047.7999999999997</c:v>
                </c:pt>
                <c:pt idx="3">
                  <c:v>-3067.7999999999997</c:v>
                </c:pt>
                <c:pt idx="4">
                  <c:v>-3087.7999999999997</c:v>
                </c:pt>
                <c:pt idx="5">
                  <c:v>-3107.7999999999997</c:v>
                </c:pt>
                <c:pt idx="6">
                  <c:v>-3127.7999999999997</c:v>
                </c:pt>
                <c:pt idx="7">
                  <c:v>-3147.7999999999997</c:v>
                </c:pt>
                <c:pt idx="8">
                  <c:v>-3167.7999999999997</c:v>
                </c:pt>
                <c:pt idx="9">
                  <c:v>-3187.7999999999997</c:v>
                </c:pt>
                <c:pt idx="10">
                  <c:v>-3207.7999999999997</c:v>
                </c:pt>
                <c:pt idx="11">
                  <c:v>-3220.4999999999995</c:v>
                </c:pt>
              </c:numCache>
            </c:numRef>
          </c:xVal>
          <c:yVal>
            <c:numRef>
              <c:f>'De 5-6'!$AQ$30:$AQ$64</c:f>
              <c:numCache>
                <c:formatCode>0.000</c:formatCode>
                <c:ptCount val="35"/>
                <c:pt idx="0">
                  <c:v>2548.8934883601996</c:v>
                </c:pt>
                <c:pt idx="1">
                  <c:v>2548.9009948350099</c:v>
                </c:pt>
                <c:pt idx="2">
                  <c:v>2548.908413716249</c:v>
                </c:pt>
                <c:pt idx="3">
                  <c:v>2548.9157479640312</c:v>
                </c:pt>
                <c:pt idx="4">
                  <c:v>2548.9230003853822</c:v>
                </c:pt>
                <c:pt idx="5">
                  <c:v>2548.9301736448938</c:v>
                </c:pt>
                <c:pt idx="6">
                  <c:v>2548.9372702744486</c:v>
                </c:pt>
                <c:pt idx="7">
                  <c:v>2548.944292682123</c:v>
                </c:pt>
                <c:pt idx="8">
                  <c:v>2548.9512431603348</c:v>
                </c:pt>
                <c:pt idx="9">
                  <c:v>2548.9581238933288</c:v>
                </c:pt>
                <c:pt idx="10">
                  <c:v>2548.9649369640497</c:v>
                </c:pt>
                <c:pt idx="11">
                  <c:v>2548.9692290498224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0E-4F46-BEA8-B09050AA22E8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5-6'!$AK$16:$AK$17</c:f>
              <c:numCache>
                <c:formatCode>General</c:formatCode>
                <c:ptCount val="2"/>
                <c:pt idx="0">
                  <c:v>-3007.7999999999997</c:v>
                </c:pt>
                <c:pt idx="1">
                  <c:v>-3220.4999999999995</c:v>
                </c:pt>
              </c:numCache>
            </c:numRef>
          </c:xVal>
          <c:yVal>
            <c:numRef>
              <c:f>'De 5-6'!$AL$16:$AL$17</c:f>
              <c:numCache>
                <c:formatCode>0.000</c:formatCode>
                <c:ptCount val="2"/>
                <c:pt idx="0" formatCode="0.00">
                  <c:v>2549.3502713516191</c:v>
                </c:pt>
                <c:pt idx="1">
                  <c:v>2549.380271351612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0E-4F46-BEA8-B09050AA22E8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5-6'!$AK$16:$AK$17</c:f>
              <c:numCache>
                <c:formatCode>General</c:formatCode>
                <c:ptCount val="2"/>
                <c:pt idx="0">
                  <c:v>-3007.7999999999997</c:v>
                </c:pt>
                <c:pt idx="1">
                  <c:v>-3220.4999999999995</c:v>
                </c:pt>
              </c:numCache>
            </c:numRef>
          </c:xVal>
          <c:yVal>
            <c:numRef>
              <c:f>'De 5-6'!$AM$16:$AM$17</c:f>
              <c:numCache>
                <c:formatCode>0.00</c:formatCode>
                <c:ptCount val="2"/>
                <c:pt idx="0">
                  <c:v>2548.1702721489478</c:v>
                </c:pt>
                <c:pt idx="1">
                  <c:v>2548.2002720824125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0E-4F46-BEA8-B09050AA2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797757936507938E-2"/>
          <c:y val="0.5353496376811594"/>
          <c:w val="8.0450859788359794E-2"/>
          <c:h val="0.14322185990338163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6-7 (Caudal Máximo)</a:t>
            </a:r>
          </a:p>
        </c:rich>
      </c:tx>
      <c:layout>
        <c:manualLayout>
          <c:xMode val="edge"/>
          <c:yMode val="edge"/>
          <c:x val="0.38851599469618958"/>
          <c:y val="2.4133969411855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4715277285168498E-2"/>
          <c:y val="9.2845967350436848E-2"/>
          <c:w val="0.92720998835949398"/>
          <c:h val="0.78081613942476757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6-7'!$G$30:$G$58</c:f>
              <c:numCache>
                <c:formatCode>General</c:formatCode>
                <c:ptCount val="29"/>
                <c:pt idx="0">
                  <c:v>-3220.4999999999995</c:v>
                </c:pt>
                <c:pt idx="1">
                  <c:v>-3270.4999999999995</c:v>
                </c:pt>
                <c:pt idx="2">
                  <c:v>-3320.4999999999995</c:v>
                </c:pt>
                <c:pt idx="3">
                  <c:v>-3370.4999999999995</c:v>
                </c:pt>
                <c:pt idx="4">
                  <c:v>-3420.4999999999995</c:v>
                </c:pt>
                <c:pt idx="5">
                  <c:v>-3470.4999999999995</c:v>
                </c:pt>
                <c:pt idx="6">
                  <c:v>-3520.4999999999995</c:v>
                </c:pt>
                <c:pt idx="7">
                  <c:v>-3570.4999999999995</c:v>
                </c:pt>
                <c:pt idx="8">
                  <c:v>-3620.4999999999995</c:v>
                </c:pt>
                <c:pt idx="9">
                  <c:v>-3670.4999999999995</c:v>
                </c:pt>
                <c:pt idx="10">
                  <c:v>-3720.4999999999995</c:v>
                </c:pt>
                <c:pt idx="11">
                  <c:v>-3770.4999999999995</c:v>
                </c:pt>
                <c:pt idx="12">
                  <c:v>-3820.4999999999995</c:v>
                </c:pt>
                <c:pt idx="13">
                  <c:v>-3870.4999999999995</c:v>
                </c:pt>
                <c:pt idx="14">
                  <c:v>-3920.4999999999995</c:v>
                </c:pt>
                <c:pt idx="15">
                  <c:v>-3970.4999999999995</c:v>
                </c:pt>
                <c:pt idx="16">
                  <c:v>-4020.4999999999995</c:v>
                </c:pt>
                <c:pt idx="17">
                  <c:v>-4070.4999999999995</c:v>
                </c:pt>
                <c:pt idx="18">
                  <c:v>-4078.8999999999996</c:v>
                </c:pt>
              </c:numCache>
            </c:numRef>
          </c:xVal>
          <c:yVal>
            <c:numRef>
              <c:f>'De 6-7'!$AP$30:$AP$58</c:f>
              <c:numCache>
                <c:formatCode>0.000</c:formatCode>
                <c:ptCount val="29"/>
                <c:pt idx="0">
                  <c:v>2547.2400000000098</c:v>
                </c:pt>
                <c:pt idx="1">
                  <c:v>2547.3232945014079</c:v>
                </c:pt>
                <c:pt idx="2">
                  <c:v>2547.406589002806</c:v>
                </c:pt>
                <c:pt idx="3">
                  <c:v>2547.489883504204</c:v>
                </c:pt>
                <c:pt idx="4">
                  <c:v>2547.5731780056021</c:v>
                </c:pt>
                <c:pt idx="5">
                  <c:v>2547.6564725070002</c:v>
                </c:pt>
                <c:pt idx="6">
                  <c:v>2547.7397670083983</c:v>
                </c:pt>
                <c:pt idx="7">
                  <c:v>2547.8230615097964</c:v>
                </c:pt>
                <c:pt idx="8">
                  <c:v>2547.9063560111945</c:v>
                </c:pt>
                <c:pt idx="9">
                  <c:v>2547.9896505125926</c:v>
                </c:pt>
                <c:pt idx="10">
                  <c:v>2548.0729450139906</c:v>
                </c:pt>
                <c:pt idx="11">
                  <c:v>2548.1562395153887</c:v>
                </c:pt>
                <c:pt idx="12">
                  <c:v>2548.2395340167868</c:v>
                </c:pt>
                <c:pt idx="13">
                  <c:v>2548.3228285181849</c:v>
                </c:pt>
                <c:pt idx="14">
                  <c:v>2548.406123019583</c:v>
                </c:pt>
                <c:pt idx="15">
                  <c:v>2548.4894175209811</c:v>
                </c:pt>
                <c:pt idx="16">
                  <c:v>2548.5727120223792</c:v>
                </c:pt>
                <c:pt idx="17">
                  <c:v>2548.6560065237773</c:v>
                </c:pt>
                <c:pt idx="18">
                  <c:v>2548.6700000000119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FD-4181-844F-F972E2A34F44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6-7'!$G$30:$G$58</c:f>
              <c:numCache>
                <c:formatCode>General</c:formatCode>
                <c:ptCount val="29"/>
                <c:pt idx="0">
                  <c:v>-3220.4999999999995</c:v>
                </c:pt>
                <c:pt idx="1">
                  <c:v>-3270.4999999999995</c:v>
                </c:pt>
                <c:pt idx="2">
                  <c:v>-3320.4999999999995</c:v>
                </c:pt>
                <c:pt idx="3">
                  <c:v>-3370.4999999999995</c:v>
                </c:pt>
                <c:pt idx="4">
                  <c:v>-3420.4999999999995</c:v>
                </c:pt>
                <c:pt idx="5">
                  <c:v>-3470.4999999999995</c:v>
                </c:pt>
                <c:pt idx="6">
                  <c:v>-3520.4999999999995</c:v>
                </c:pt>
                <c:pt idx="7">
                  <c:v>-3570.4999999999995</c:v>
                </c:pt>
                <c:pt idx="8">
                  <c:v>-3620.4999999999995</c:v>
                </c:pt>
                <c:pt idx="9">
                  <c:v>-3670.4999999999995</c:v>
                </c:pt>
                <c:pt idx="10">
                  <c:v>-3720.4999999999995</c:v>
                </c:pt>
                <c:pt idx="11">
                  <c:v>-3770.4999999999995</c:v>
                </c:pt>
                <c:pt idx="12">
                  <c:v>-3820.4999999999995</c:v>
                </c:pt>
                <c:pt idx="13">
                  <c:v>-3870.4999999999995</c:v>
                </c:pt>
                <c:pt idx="14">
                  <c:v>-3920.4999999999995</c:v>
                </c:pt>
                <c:pt idx="15">
                  <c:v>-3970.4999999999995</c:v>
                </c:pt>
                <c:pt idx="16">
                  <c:v>-4020.4999999999995</c:v>
                </c:pt>
                <c:pt idx="17">
                  <c:v>-4070.4999999999995</c:v>
                </c:pt>
                <c:pt idx="18">
                  <c:v>-4078.8999999999996</c:v>
                </c:pt>
              </c:numCache>
            </c:numRef>
          </c:xVal>
          <c:yVal>
            <c:numRef>
              <c:f>'De 6-7'!$AQ$30:$AQ$58</c:f>
              <c:numCache>
                <c:formatCode>0.000</c:formatCode>
                <c:ptCount val="29"/>
                <c:pt idx="0">
                  <c:v>2548.9692290498224</c:v>
                </c:pt>
                <c:pt idx="1">
                  <c:v>2548.9690978371709</c:v>
                </c:pt>
                <c:pt idx="2">
                  <c:v>2548.9691510630369</c:v>
                </c:pt>
                <c:pt idx="3">
                  <c:v>2548.9695322580483</c:v>
                </c:pt>
                <c:pt idx="4">
                  <c:v>2548.9704900787256</c:v>
                </c:pt>
                <c:pt idx="5">
                  <c:v>2548.9724729559916</c:v>
                </c:pt>
                <c:pt idx="6">
                  <c:v>2548.9763391979545</c:v>
                </c:pt>
                <c:pt idx="7">
                  <c:v>2548.9838792572973</c:v>
                </c:pt>
                <c:pt idx="8">
                  <c:v>2548.9992862478225</c:v>
                </c:pt>
                <c:pt idx="9">
                  <c:v>2549.033238791435</c:v>
                </c:pt>
                <c:pt idx="10">
                  <c:v>2549.1033141559669</c:v>
                </c:pt>
                <c:pt idx="11">
                  <c:v>2549.1994676609152</c:v>
                </c:pt>
                <c:pt idx="12">
                  <c:v>2549.3070444055197</c:v>
                </c:pt>
                <c:pt idx="13">
                  <c:v>2549.4122251633776</c:v>
                </c:pt>
                <c:pt idx="14">
                  <c:v>2549.521869345529</c:v>
                </c:pt>
                <c:pt idx="15">
                  <c:v>2549.6342511946118</c:v>
                </c:pt>
                <c:pt idx="16">
                  <c:v>2549.7503334235098</c:v>
                </c:pt>
                <c:pt idx="17">
                  <c:v>2549.8707203674103</c:v>
                </c:pt>
                <c:pt idx="18">
                  <c:v>2549.8888388588698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FD-4181-844F-F972E2A34F44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6-7'!$AK$16:$AK$17</c:f>
              <c:numCache>
                <c:formatCode>General</c:formatCode>
                <c:ptCount val="2"/>
                <c:pt idx="0">
                  <c:v>-3220.4999999999995</c:v>
                </c:pt>
                <c:pt idx="1">
                  <c:v>-4078.8999999999996</c:v>
                </c:pt>
              </c:numCache>
            </c:numRef>
          </c:xVal>
          <c:yVal>
            <c:numRef>
              <c:f>'De 6-7'!$AL$16:$AL$17</c:f>
              <c:numCache>
                <c:formatCode>0.000</c:formatCode>
                <c:ptCount val="2"/>
                <c:pt idx="0" formatCode="0.00">
                  <c:v>2548.1256902633208</c:v>
                </c:pt>
                <c:pt idx="1">
                  <c:v>2549.9183447577993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FD-4181-844F-F972E2A34F44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6-7'!$AK$16:$AK$17</c:f>
              <c:numCache>
                <c:formatCode>General</c:formatCode>
                <c:ptCount val="2"/>
                <c:pt idx="0">
                  <c:v>-3220.4999999999995</c:v>
                </c:pt>
                <c:pt idx="1">
                  <c:v>-4078.8999999999996</c:v>
                </c:pt>
              </c:numCache>
            </c:numRef>
          </c:xVal>
          <c:yVal>
            <c:numRef>
              <c:f>'De 6-7'!$AM$16:$AM$17</c:f>
              <c:numCache>
                <c:formatCode>0.00</c:formatCode>
                <c:ptCount val="2"/>
                <c:pt idx="0">
                  <c:v>2548.0877313685537</c:v>
                </c:pt>
                <c:pt idx="1">
                  <c:v>2549.7677756052067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FD-4181-844F-F972E2A3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3220"/>
          <c:min val="-4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2751653439153426E-2"/>
          <c:y val="0.6212433574879227"/>
          <c:w val="9.2390308451651096E-2"/>
          <c:h val="0.21755622276415126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7-8 (Caudal Máximo)</a:t>
            </a:r>
          </a:p>
        </c:rich>
      </c:tx>
      <c:layout>
        <c:manualLayout>
          <c:xMode val="edge"/>
          <c:yMode val="edge"/>
          <c:x val="0.38438418736342389"/>
          <c:y val="2.3876990257306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8151009274121354E-2"/>
          <c:y val="9.5717549515483127E-2"/>
          <c:w val="0.91141541500006995"/>
          <c:h val="0.76205267939124055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7-8'!$G$30:$G$54</c:f>
              <c:numCache>
                <c:formatCode>0.0</c:formatCode>
                <c:ptCount val="25"/>
                <c:pt idx="0" formatCode="General">
                  <c:v>-4078.8999999999996</c:v>
                </c:pt>
                <c:pt idx="1">
                  <c:v>-4128.8999999999996</c:v>
                </c:pt>
                <c:pt idx="2">
                  <c:v>-4178.8999999999996</c:v>
                </c:pt>
                <c:pt idx="3">
                  <c:v>-4228.8999999999996</c:v>
                </c:pt>
                <c:pt idx="4">
                  <c:v>-4278.8999999999996</c:v>
                </c:pt>
                <c:pt idx="5">
                  <c:v>-4328.8999999999996</c:v>
                </c:pt>
                <c:pt idx="6">
                  <c:v>-4378.8999999999996</c:v>
                </c:pt>
                <c:pt idx="7">
                  <c:v>-4428.8999999999996</c:v>
                </c:pt>
                <c:pt idx="8">
                  <c:v>-4478.8999999999996</c:v>
                </c:pt>
                <c:pt idx="9">
                  <c:v>-4528.8999999999996</c:v>
                </c:pt>
                <c:pt idx="10">
                  <c:v>-4578.8999999999996</c:v>
                </c:pt>
                <c:pt idx="11">
                  <c:v>-4628.8999999999996</c:v>
                </c:pt>
                <c:pt idx="12">
                  <c:v>-4678.8999999999996</c:v>
                </c:pt>
                <c:pt idx="13">
                  <c:v>-4728.8999999999996</c:v>
                </c:pt>
                <c:pt idx="14">
                  <c:v>-4775.8999999999996</c:v>
                </c:pt>
              </c:numCache>
            </c:numRef>
          </c:xVal>
          <c:yVal>
            <c:numRef>
              <c:f>'De 7-8'!$AP$30:$AP$54</c:f>
              <c:numCache>
                <c:formatCode>0.000</c:formatCode>
                <c:ptCount val="25"/>
                <c:pt idx="0">
                  <c:v>2548.6700000000119</c:v>
                </c:pt>
                <c:pt idx="1">
                  <c:v>2548.6994117647178</c:v>
                </c:pt>
                <c:pt idx="2">
                  <c:v>2548.7288235294236</c:v>
                </c:pt>
                <c:pt idx="3">
                  <c:v>2548.7582352941295</c:v>
                </c:pt>
                <c:pt idx="4">
                  <c:v>2548.7876470588353</c:v>
                </c:pt>
                <c:pt idx="5">
                  <c:v>2548.8170588235412</c:v>
                </c:pt>
                <c:pt idx="6">
                  <c:v>2548.846470588247</c:v>
                </c:pt>
                <c:pt idx="7">
                  <c:v>2548.8758823529529</c:v>
                </c:pt>
                <c:pt idx="8">
                  <c:v>2548.9052941176587</c:v>
                </c:pt>
                <c:pt idx="9">
                  <c:v>2548.9347058823646</c:v>
                </c:pt>
                <c:pt idx="10">
                  <c:v>2548.9641176470705</c:v>
                </c:pt>
                <c:pt idx="11">
                  <c:v>2548.9935294117763</c:v>
                </c:pt>
                <c:pt idx="12">
                  <c:v>2549.0229411764822</c:v>
                </c:pt>
                <c:pt idx="13">
                  <c:v>2549.052352941188</c:v>
                </c:pt>
                <c:pt idx="14">
                  <c:v>2549.0800000000118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9-4045-9536-897108D9396C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7-8'!$G$30:$G$54</c:f>
              <c:numCache>
                <c:formatCode>0.0</c:formatCode>
                <c:ptCount val="25"/>
                <c:pt idx="0" formatCode="General">
                  <c:v>-4078.8999999999996</c:v>
                </c:pt>
                <c:pt idx="1">
                  <c:v>-4128.8999999999996</c:v>
                </c:pt>
                <c:pt idx="2">
                  <c:v>-4178.8999999999996</c:v>
                </c:pt>
                <c:pt idx="3">
                  <c:v>-4228.8999999999996</c:v>
                </c:pt>
                <c:pt idx="4">
                  <c:v>-4278.8999999999996</c:v>
                </c:pt>
                <c:pt idx="5">
                  <c:v>-4328.8999999999996</c:v>
                </c:pt>
                <c:pt idx="6">
                  <c:v>-4378.8999999999996</c:v>
                </c:pt>
                <c:pt idx="7">
                  <c:v>-4428.8999999999996</c:v>
                </c:pt>
                <c:pt idx="8">
                  <c:v>-4478.8999999999996</c:v>
                </c:pt>
                <c:pt idx="9">
                  <c:v>-4528.8999999999996</c:v>
                </c:pt>
                <c:pt idx="10">
                  <c:v>-4578.8999999999996</c:v>
                </c:pt>
                <c:pt idx="11">
                  <c:v>-4628.8999999999996</c:v>
                </c:pt>
                <c:pt idx="12">
                  <c:v>-4678.8999999999996</c:v>
                </c:pt>
                <c:pt idx="13">
                  <c:v>-4728.8999999999996</c:v>
                </c:pt>
                <c:pt idx="14">
                  <c:v>-4775.8999999999996</c:v>
                </c:pt>
              </c:numCache>
            </c:numRef>
          </c:xVal>
          <c:yVal>
            <c:numRef>
              <c:f>'De 7-8'!$AQ$30:$AQ$54</c:f>
              <c:numCache>
                <c:formatCode>0.000</c:formatCode>
                <c:ptCount val="25"/>
                <c:pt idx="0">
                  <c:v>2549.8888388588698</c:v>
                </c:pt>
                <c:pt idx="1">
                  <c:v>2550.0149020169169</c:v>
                </c:pt>
                <c:pt idx="2">
                  <c:v>2550.0779866760618</c:v>
                </c:pt>
                <c:pt idx="3">
                  <c:v>2550.1199092724319</c:v>
                </c:pt>
                <c:pt idx="4">
                  <c:v>2550.1509722763994</c:v>
                </c:pt>
                <c:pt idx="5">
                  <c:v>2550.1755116182962</c:v>
                </c:pt>
                <c:pt idx="6">
                  <c:v>2550.1957689038131</c:v>
                </c:pt>
                <c:pt idx="7">
                  <c:v>2550.2130472871627</c:v>
                </c:pt>
                <c:pt idx="8">
                  <c:v>2550.2281660865601</c:v>
                </c:pt>
                <c:pt idx="9">
                  <c:v>2550.2416708466644</c:v>
                </c:pt>
                <c:pt idx="10">
                  <c:v>2550.2539414522148</c:v>
                </c:pt>
                <c:pt idx="11">
                  <c:v>2550.2652522953931</c:v>
                </c:pt>
                <c:pt idx="12">
                  <c:v>2550.2758078251677</c:v>
                </c:pt>
                <c:pt idx="13">
                  <c:v>2550.285764577563</c:v>
                </c:pt>
                <c:pt idx="14">
                  <c:v>2550.2947162062273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69-4045-9536-897108D9396C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7-8'!$AK$16:$AK$17</c:f>
              <c:numCache>
                <c:formatCode>0.0</c:formatCode>
                <c:ptCount val="2"/>
                <c:pt idx="0" formatCode="General">
                  <c:v>-4078.8999999999996</c:v>
                </c:pt>
                <c:pt idx="1">
                  <c:v>-4775.8999999999996</c:v>
                </c:pt>
              </c:numCache>
            </c:numRef>
          </c:xVal>
          <c:yVal>
            <c:numRef>
              <c:f>'De 7-8'!$AL$16:$AL$17</c:f>
              <c:numCache>
                <c:formatCode>0.000</c:formatCode>
                <c:ptCount val="2"/>
                <c:pt idx="0" formatCode="0.00">
                  <c:v>2550.6353173930102</c:v>
                </c:pt>
                <c:pt idx="1">
                  <c:v>2550.0062777836274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69-4045-9536-897108D9396C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7-8'!$AK$16:$AK$17</c:f>
              <c:numCache>
                <c:formatCode>0.0</c:formatCode>
                <c:ptCount val="2"/>
                <c:pt idx="0" formatCode="General">
                  <c:v>-4078.8999999999996</c:v>
                </c:pt>
                <c:pt idx="1">
                  <c:v>-4775.8999999999996</c:v>
                </c:pt>
              </c:numCache>
            </c:numRef>
          </c:xVal>
          <c:yVal>
            <c:numRef>
              <c:f>'De 7-8'!$AM$16:$AM$17</c:f>
              <c:numCache>
                <c:formatCode>0.00</c:formatCode>
                <c:ptCount val="2"/>
                <c:pt idx="0">
                  <c:v>2549.7595155141698</c:v>
                </c:pt>
                <c:pt idx="1">
                  <c:v>2549.6624535724404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69-4045-9536-897108D93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4078"/>
          <c:min val="-47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862740874521561E-2"/>
          <c:y val="0.11276615013672851"/>
          <c:w val="7.28418471327026E-2"/>
          <c:h val="0.17003981299067894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8-9 (Caudal Total)</a:t>
            </a:r>
          </a:p>
        </c:rich>
      </c:tx>
      <c:layout>
        <c:manualLayout>
          <c:xMode val="edge"/>
          <c:yMode val="edge"/>
          <c:x val="0.39793928481504598"/>
          <c:y val="2.5941941990991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656214833547187E-2"/>
          <c:y val="0.10001834194351601"/>
          <c:w val="0.92530725012007631"/>
          <c:h val="0.75609340527383018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8-9'!$G$30:$G$50</c:f>
              <c:numCache>
                <c:formatCode>General</c:formatCode>
                <c:ptCount val="21"/>
                <c:pt idx="0">
                  <c:v>-4775.8999999999996</c:v>
                </c:pt>
                <c:pt idx="1">
                  <c:v>-4785.8999999999996</c:v>
                </c:pt>
                <c:pt idx="2">
                  <c:v>-4795.8999999999996</c:v>
                </c:pt>
                <c:pt idx="3">
                  <c:v>-4805.8999999999996</c:v>
                </c:pt>
                <c:pt idx="4">
                  <c:v>-4815.8999999999996</c:v>
                </c:pt>
                <c:pt idx="5">
                  <c:v>-4825.8999999999996</c:v>
                </c:pt>
                <c:pt idx="6">
                  <c:v>-4835.8999999999996</c:v>
                </c:pt>
                <c:pt idx="7">
                  <c:v>-4845.8999999999996</c:v>
                </c:pt>
                <c:pt idx="8">
                  <c:v>-4855.8999999999996</c:v>
                </c:pt>
                <c:pt idx="9">
                  <c:v>-4865.8999999999996</c:v>
                </c:pt>
                <c:pt idx="10">
                  <c:v>-4868.5999999999995</c:v>
                </c:pt>
              </c:numCache>
            </c:numRef>
          </c:xVal>
          <c:yVal>
            <c:numRef>
              <c:f>'De 8-9'!$AP$30:$AP$50</c:f>
              <c:numCache>
                <c:formatCode>0.000</c:formatCode>
                <c:ptCount val="21"/>
                <c:pt idx="0">
                  <c:v>2549.0800000000118</c:v>
                </c:pt>
                <c:pt idx="1">
                  <c:v>2549.0875512405728</c:v>
                </c:pt>
                <c:pt idx="2">
                  <c:v>2549.0951024811338</c:v>
                </c:pt>
                <c:pt idx="3">
                  <c:v>2549.1026537216949</c:v>
                </c:pt>
                <c:pt idx="4">
                  <c:v>2549.1102049622559</c:v>
                </c:pt>
                <c:pt idx="5">
                  <c:v>2549.117756202817</c:v>
                </c:pt>
                <c:pt idx="6">
                  <c:v>2549.125307443378</c:v>
                </c:pt>
                <c:pt idx="7">
                  <c:v>2549.132858683939</c:v>
                </c:pt>
                <c:pt idx="8">
                  <c:v>2549.1404099245001</c:v>
                </c:pt>
                <c:pt idx="9">
                  <c:v>2549.1479611650611</c:v>
                </c:pt>
                <c:pt idx="10">
                  <c:v>2549.1500000000124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0-49AC-8C84-C7AF0E60C255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8-9'!$G$30:$G$50</c:f>
              <c:numCache>
                <c:formatCode>General</c:formatCode>
                <c:ptCount val="21"/>
                <c:pt idx="0">
                  <c:v>-4775.8999999999996</c:v>
                </c:pt>
                <c:pt idx="1">
                  <c:v>-4785.8999999999996</c:v>
                </c:pt>
                <c:pt idx="2">
                  <c:v>-4795.8999999999996</c:v>
                </c:pt>
                <c:pt idx="3">
                  <c:v>-4805.8999999999996</c:v>
                </c:pt>
                <c:pt idx="4">
                  <c:v>-4815.8999999999996</c:v>
                </c:pt>
                <c:pt idx="5">
                  <c:v>-4825.8999999999996</c:v>
                </c:pt>
                <c:pt idx="6">
                  <c:v>-4835.8999999999996</c:v>
                </c:pt>
                <c:pt idx="7">
                  <c:v>-4845.8999999999996</c:v>
                </c:pt>
                <c:pt idx="8">
                  <c:v>-4855.8999999999996</c:v>
                </c:pt>
                <c:pt idx="9">
                  <c:v>-4865.8999999999996</c:v>
                </c:pt>
                <c:pt idx="10">
                  <c:v>-4868.5999999999995</c:v>
                </c:pt>
              </c:numCache>
            </c:numRef>
          </c:xVal>
          <c:yVal>
            <c:numRef>
              <c:f>'De 8-9'!$AQ$30:$AQ$50</c:f>
              <c:numCache>
                <c:formatCode>0.000</c:formatCode>
                <c:ptCount val="21"/>
                <c:pt idx="0">
                  <c:v>2550.2947162062273</c:v>
                </c:pt>
                <c:pt idx="1">
                  <c:v>2550.2964050337196</c:v>
                </c:pt>
                <c:pt idx="2">
                  <c:v>2550.2981254838355</c:v>
                </c:pt>
                <c:pt idx="3">
                  <c:v>2550.2998781739539</c:v>
                </c:pt>
                <c:pt idx="4">
                  <c:v>2550.3016637301344</c:v>
                </c:pt>
                <c:pt idx="5">
                  <c:v>2550.3034827869428</c:v>
                </c:pt>
                <c:pt idx="6">
                  <c:v>2550.3053359872547</c:v>
                </c:pt>
                <c:pt idx="7">
                  <c:v>2550.3072239820294</c:v>
                </c:pt>
                <c:pt idx="8">
                  <c:v>2550.3091474300577</c:v>
                </c:pt>
                <c:pt idx="9">
                  <c:v>2550.3111069976821</c:v>
                </c:pt>
                <c:pt idx="10">
                  <c:v>2550.3116423608626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0-49AC-8C84-C7AF0E60C255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8-9'!$AK$16:$AK$17</c:f>
              <c:numCache>
                <c:formatCode>0.0</c:formatCode>
                <c:ptCount val="2"/>
                <c:pt idx="0" formatCode="General">
                  <c:v>-4775.8999999999996</c:v>
                </c:pt>
                <c:pt idx="1">
                  <c:v>-4868.5999999999995</c:v>
                </c:pt>
              </c:numCache>
            </c:numRef>
          </c:xVal>
          <c:yVal>
            <c:numRef>
              <c:f>'De 8-9'!$AL$16:$AL$17</c:f>
              <c:numCache>
                <c:formatCode>0.000</c:formatCode>
                <c:ptCount val="2"/>
                <c:pt idx="0" formatCode="0.00">
                  <c:v>2549.927343095309</c:v>
                </c:pt>
                <c:pt idx="1">
                  <c:v>2549.9973383542156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70-49AC-8C84-C7AF0E60C255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8-9'!$AK$16:$AK$17</c:f>
              <c:numCache>
                <c:formatCode>0.0</c:formatCode>
                <c:ptCount val="2"/>
                <c:pt idx="0" formatCode="General">
                  <c:v>-4775.8999999999996</c:v>
                </c:pt>
                <c:pt idx="1">
                  <c:v>-4868.5999999999995</c:v>
                </c:pt>
              </c:numCache>
            </c:numRef>
          </c:xVal>
          <c:yVal>
            <c:numRef>
              <c:f>'De 8-9'!$AM$16:$AM$17</c:f>
              <c:numCache>
                <c:formatCode>0.00</c:formatCode>
                <c:ptCount val="2"/>
                <c:pt idx="0">
                  <c:v>2549.6533521052879</c:v>
                </c:pt>
                <c:pt idx="1">
                  <c:v>2549.7231158708641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70-49AC-8C84-C7AF0E60C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47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2053563317099181E-2"/>
          <c:y val="0.53739259629041924"/>
          <c:w val="6.9475423367844735E-2"/>
          <c:h val="0.17165718768385957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9-10 (Caudal Máximo)</a:t>
            </a:r>
          </a:p>
        </c:rich>
      </c:tx>
      <c:layout>
        <c:manualLayout>
          <c:xMode val="edge"/>
          <c:yMode val="edge"/>
          <c:x val="0.37766825268017901"/>
          <c:y val="2.71407902850908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1835818602352805E-2"/>
          <c:y val="0.10838272382935218"/>
          <c:w val="0.92003357985319534"/>
          <c:h val="0.76338978226839338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9-10'!$G$30:$G$50</c:f>
              <c:numCache>
                <c:formatCode>General</c:formatCode>
                <c:ptCount val="21"/>
                <c:pt idx="0">
                  <c:v>-4868.5999999999995</c:v>
                </c:pt>
                <c:pt idx="1">
                  <c:v>-4888.5999999999995</c:v>
                </c:pt>
                <c:pt idx="2">
                  <c:v>-4908.5999999999995</c:v>
                </c:pt>
                <c:pt idx="3">
                  <c:v>-4928.5999999999995</c:v>
                </c:pt>
                <c:pt idx="4">
                  <c:v>-4948.5999999999995</c:v>
                </c:pt>
                <c:pt idx="5">
                  <c:v>-4968.5999999999995</c:v>
                </c:pt>
                <c:pt idx="6">
                  <c:v>-4988.5999999999995</c:v>
                </c:pt>
                <c:pt idx="7">
                  <c:v>-5008.5999999999995</c:v>
                </c:pt>
                <c:pt idx="8">
                  <c:v>-5028.5999999999995</c:v>
                </c:pt>
                <c:pt idx="9">
                  <c:v>-5048.5999999999995</c:v>
                </c:pt>
                <c:pt idx="10">
                  <c:v>-5068.5999999999995</c:v>
                </c:pt>
                <c:pt idx="11">
                  <c:v>-5088.5999999999995</c:v>
                </c:pt>
                <c:pt idx="12">
                  <c:v>-5108.5999999999995</c:v>
                </c:pt>
                <c:pt idx="13">
                  <c:v>-5128.5999999999995</c:v>
                </c:pt>
                <c:pt idx="14">
                  <c:v>-5148.5999999999995</c:v>
                </c:pt>
                <c:pt idx="15">
                  <c:v>-5157.7</c:v>
                </c:pt>
              </c:numCache>
            </c:numRef>
          </c:xVal>
          <c:yVal>
            <c:numRef>
              <c:f>'De 9-10'!$AP$30:$AP$50</c:f>
              <c:numCache>
                <c:formatCode>0.000</c:formatCode>
                <c:ptCount val="21"/>
                <c:pt idx="0">
                  <c:v>2549.1500000000124</c:v>
                </c:pt>
                <c:pt idx="1">
                  <c:v>2549.1603770321813</c:v>
                </c:pt>
                <c:pt idx="2">
                  <c:v>2549.1707540643501</c:v>
                </c:pt>
                <c:pt idx="3">
                  <c:v>2549.181131096519</c:v>
                </c:pt>
                <c:pt idx="4">
                  <c:v>2549.1915081286879</c:v>
                </c:pt>
                <c:pt idx="5">
                  <c:v>2549.2018851608568</c:v>
                </c:pt>
                <c:pt idx="6">
                  <c:v>2549.2122621930257</c:v>
                </c:pt>
                <c:pt idx="7">
                  <c:v>2549.2226392251946</c:v>
                </c:pt>
                <c:pt idx="8">
                  <c:v>2549.2330162573635</c:v>
                </c:pt>
                <c:pt idx="9">
                  <c:v>2549.2433932895324</c:v>
                </c:pt>
                <c:pt idx="10">
                  <c:v>2549.2537703217013</c:v>
                </c:pt>
                <c:pt idx="11">
                  <c:v>2549.2641473538702</c:v>
                </c:pt>
                <c:pt idx="12">
                  <c:v>2549.274524386039</c:v>
                </c:pt>
                <c:pt idx="13">
                  <c:v>2549.2849014182079</c:v>
                </c:pt>
                <c:pt idx="14">
                  <c:v>2549.2952784503768</c:v>
                </c:pt>
                <c:pt idx="15">
                  <c:v>2549.3000000000138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54-4A9D-9DE8-CD6636F0C56A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9-10'!$G$30:$G$50</c:f>
              <c:numCache>
                <c:formatCode>General</c:formatCode>
                <c:ptCount val="21"/>
                <c:pt idx="0">
                  <c:v>-4868.5999999999995</c:v>
                </c:pt>
                <c:pt idx="1">
                  <c:v>-4888.5999999999995</c:v>
                </c:pt>
                <c:pt idx="2">
                  <c:v>-4908.5999999999995</c:v>
                </c:pt>
                <c:pt idx="3">
                  <c:v>-4928.5999999999995</c:v>
                </c:pt>
                <c:pt idx="4">
                  <c:v>-4948.5999999999995</c:v>
                </c:pt>
                <c:pt idx="5">
                  <c:v>-4968.5999999999995</c:v>
                </c:pt>
                <c:pt idx="6">
                  <c:v>-4988.5999999999995</c:v>
                </c:pt>
                <c:pt idx="7">
                  <c:v>-5008.5999999999995</c:v>
                </c:pt>
                <c:pt idx="8">
                  <c:v>-5028.5999999999995</c:v>
                </c:pt>
                <c:pt idx="9">
                  <c:v>-5048.5999999999995</c:v>
                </c:pt>
                <c:pt idx="10">
                  <c:v>-5068.5999999999995</c:v>
                </c:pt>
                <c:pt idx="11">
                  <c:v>-5088.5999999999995</c:v>
                </c:pt>
                <c:pt idx="12">
                  <c:v>-5108.5999999999995</c:v>
                </c:pt>
                <c:pt idx="13">
                  <c:v>-5128.5999999999995</c:v>
                </c:pt>
                <c:pt idx="14">
                  <c:v>-5148.5999999999995</c:v>
                </c:pt>
                <c:pt idx="15">
                  <c:v>-5157.7</c:v>
                </c:pt>
              </c:numCache>
            </c:numRef>
          </c:xVal>
          <c:yVal>
            <c:numRef>
              <c:f>'De 9-10'!$AQ$30:$AQ$50</c:f>
              <c:numCache>
                <c:formatCode>0.000</c:formatCode>
                <c:ptCount val="21"/>
                <c:pt idx="0">
                  <c:v>2550.3116423608626</c:v>
                </c:pt>
                <c:pt idx="1">
                  <c:v>2550.3145929759676</c:v>
                </c:pt>
                <c:pt idx="2">
                  <c:v>2550.3176355617684</c:v>
                </c:pt>
                <c:pt idx="3">
                  <c:v>2550.3207732188966</c:v>
                </c:pt>
                <c:pt idx="4">
                  <c:v>2550.324009102957</c:v>
                </c:pt>
                <c:pt idx="5">
                  <c:v>2550.3273464203926</c:v>
                </c:pt>
                <c:pt idx="6">
                  <c:v>2550.3307884236442</c:v>
                </c:pt>
                <c:pt idx="7">
                  <c:v>2550.3343384055697</c:v>
                </c:pt>
                <c:pt idx="8">
                  <c:v>2550.3379996930748</c:v>
                </c:pt>
                <c:pt idx="9">
                  <c:v>2550.3417756399153</c:v>
                </c:pt>
                <c:pt idx="10">
                  <c:v>2550.3456696186422</c:v>
                </c:pt>
                <c:pt idx="11">
                  <c:v>2550.3496850116571</c:v>
                </c:pt>
                <c:pt idx="12">
                  <c:v>2550.3538252013605</c:v>
                </c:pt>
                <c:pt idx="13">
                  <c:v>2550.3580935593782</c:v>
                </c:pt>
                <c:pt idx="14">
                  <c:v>2550.3624934348709</c:v>
                </c:pt>
                <c:pt idx="15">
                  <c:v>2550.364535665813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54-4A9D-9DE8-CD6636F0C56A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9-10'!$AK$16:$AK$17</c:f>
              <c:numCache>
                <c:formatCode>0.0</c:formatCode>
                <c:ptCount val="2"/>
                <c:pt idx="0" formatCode="General">
                  <c:v>-4868.5999999999995</c:v>
                </c:pt>
                <c:pt idx="1">
                  <c:v>-5157.7</c:v>
                </c:pt>
              </c:numCache>
            </c:numRef>
          </c:xVal>
          <c:yVal>
            <c:numRef>
              <c:f>'De 9-10'!$AL$16:$AL$17</c:f>
              <c:numCache>
                <c:formatCode>0.000</c:formatCode>
                <c:ptCount val="2"/>
                <c:pt idx="0" formatCode="0.00">
                  <c:v>2550.0038892312423</c:v>
                </c:pt>
                <c:pt idx="1">
                  <c:v>2550.179099322821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54-4A9D-9DE8-CD6636F0C56A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9-10'!$AK$16:$AK$17</c:f>
              <c:numCache>
                <c:formatCode>0.0</c:formatCode>
                <c:ptCount val="2"/>
                <c:pt idx="0" formatCode="General">
                  <c:v>-4868.5999999999995</c:v>
                </c:pt>
                <c:pt idx="1">
                  <c:v>-5157.7</c:v>
                </c:pt>
              </c:numCache>
            </c:numRef>
          </c:xVal>
          <c:yVal>
            <c:numRef>
              <c:f>'De 9-10'!$AM$16:$AM$17</c:f>
              <c:numCache>
                <c:formatCode>0.00</c:formatCode>
                <c:ptCount val="2"/>
                <c:pt idx="0">
                  <c:v>2549.7112383060467</c:v>
                </c:pt>
                <c:pt idx="1">
                  <c:v>2549.8824979927776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54-4A9D-9DE8-CD6636F0C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4868"/>
          <c:min val="-51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52586837826796E-2"/>
          <c:y val="0.48987049950192119"/>
          <c:w val="6.61166035653203E-2"/>
          <c:h val="0.14918160903182959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10-11 (Caudal Máximo)</a:t>
            </a:r>
          </a:p>
        </c:rich>
      </c:tx>
      <c:layout>
        <c:manualLayout>
          <c:xMode val="edge"/>
          <c:yMode val="edge"/>
          <c:x val="0.38081498276021958"/>
          <c:y val="2.594187292674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4472653735793269E-2"/>
          <c:y val="8.3246535356645224E-2"/>
          <c:w val="0.91739674471975496"/>
          <c:h val="0.78078264714426993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10-11'!$G$30:$G$59</c:f>
              <c:numCache>
                <c:formatCode>General</c:formatCode>
                <c:ptCount val="30"/>
                <c:pt idx="0">
                  <c:v>-5157.7</c:v>
                </c:pt>
                <c:pt idx="1">
                  <c:v>-5167.7</c:v>
                </c:pt>
                <c:pt idx="2">
                  <c:v>-5177.7</c:v>
                </c:pt>
                <c:pt idx="3">
                  <c:v>-5187.7</c:v>
                </c:pt>
                <c:pt idx="4">
                  <c:v>-5197.7</c:v>
                </c:pt>
                <c:pt idx="5">
                  <c:v>-5207.7</c:v>
                </c:pt>
                <c:pt idx="6">
                  <c:v>-5217.7</c:v>
                </c:pt>
                <c:pt idx="7">
                  <c:v>-5227.7</c:v>
                </c:pt>
                <c:pt idx="8">
                  <c:v>-5237.7</c:v>
                </c:pt>
                <c:pt idx="9">
                  <c:v>-5247.7</c:v>
                </c:pt>
                <c:pt idx="10">
                  <c:v>-5257.7</c:v>
                </c:pt>
                <c:pt idx="11">
                  <c:v>-5267.7</c:v>
                </c:pt>
                <c:pt idx="12">
                  <c:v>-5277.7</c:v>
                </c:pt>
                <c:pt idx="13">
                  <c:v>-5287.7</c:v>
                </c:pt>
                <c:pt idx="14">
                  <c:v>-5297.7</c:v>
                </c:pt>
                <c:pt idx="15">
                  <c:v>-5307.7</c:v>
                </c:pt>
                <c:pt idx="16">
                  <c:v>-5317.7</c:v>
                </c:pt>
                <c:pt idx="17">
                  <c:v>-5327.7</c:v>
                </c:pt>
                <c:pt idx="18">
                  <c:v>-5337.7</c:v>
                </c:pt>
                <c:pt idx="19">
                  <c:v>-5347.7</c:v>
                </c:pt>
                <c:pt idx="20">
                  <c:v>-5357.7</c:v>
                </c:pt>
                <c:pt idx="21">
                  <c:v>-5367.7</c:v>
                </c:pt>
                <c:pt idx="22">
                  <c:v>-5377.7</c:v>
                </c:pt>
                <c:pt idx="23">
                  <c:v>-5387.7</c:v>
                </c:pt>
                <c:pt idx="24">
                  <c:v>-5397.7</c:v>
                </c:pt>
                <c:pt idx="25">
                  <c:v>-5401.3</c:v>
                </c:pt>
              </c:numCache>
            </c:numRef>
          </c:xVal>
          <c:yVal>
            <c:numRef>
              <c:f>'De 10-11'!$AP$30:$AP$59</c:f>
              <c:numCache>
                <c:formatCode>0.000</c:formatCode>
                <c:ptCount val="30"/>
                <c:pt idx="0">
                  <c:v>2549.3000000000138</c:v>
                </c:pt>
                <c:pt idx="1">
                  <c:v>2549.3090311987003</c:v>
                </c:pt>
                <c:pt idx="2">
                  <c:v>2549.3180623973867</c:v>
                </c:pt>
                <c:pt idx="3">
                  <c:v>2549.3270935960732</c:v>
                </c:pt>
                <c:pt idx="4">
                  <c:v>2549.3361247947596</c:v>
                </c:pt>
                <c:pt idx="5">
                  <c:v>2549.345155993446</c:v>
                </c:pt>
                <c:pt idx="6">
                  <c:v>2549.3541871921325</c:v>
                </c:pt>
                <c:pt idx="7">
                  <c:v>2549.3632183908189</c:v>
                </c:pt>
                <c:pt idx="8">
                  <c:v>2549.3722495895054</c:v>
                </c:pt>
                <c:pt idx="9">
                  <c:v>2549.3812807881918</c:v>
                </c:pt>
                <c:pt idx="10">
                  <c:v>2549.3903119868783</c:v>
                </c:pt>
                <c:pt idx="11">
                  <c:v>2549.3993431855647</c:v>
                </c:pt>
                <c:pt idx="12">
                  <c:v>2549.4083743842511</c:v>
                </c:pt>
                <c:pt idx="13">
                  <c:v>2549.4174055829376</c:v>
                </c:pt>
                <c:pt idx="14">
                  <c:v>2549.426436781624</c:v>
                </c:pt>
                <c:pt idx="15">
                  <c:v>2549.4354679803105</c:v>
                </c:pt>
                <c:pt idx="16">
                  <c:v>2549.4444991789969</c:v>
                </c:pt>
                <c:pt idx="17">
                  <c:v>2549.4535303776834</c:v>
                </c:pt>
                <c:pt idx="18">
                  <c:v>2549.4625615763698</c:v>
                </c:pt>
                <c:pt idx="19">
                  <c:v>2549.4715927750563</c:v>
                </c:pt>
                <c:pt idx="20">
                  <c:v>2549.4806239737427</c:v>
                </c:pt>
                <c:pt idx="21">
                  <c:v>2549.4896551724291</c:v>
                </c:pt>
                <c:pt idx="22">
                  <c:v>2549.4986863711156</c:v>
                </c:pt>
                <c:pt idx="23">
                  <c:v>2549.507717569802</c:v>
                </c:pt>
                <c:pt idx="24">
                  <c:v>2549.5167487684885</c:v>
                </c:pt>
                <c:pt idx="25">
                  <c:v>2549.5200000000154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BD-427D-B4CD-BD1B7E765176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10-11'!$G$30:$G$59</c:f>
              <c:numCache>
                <c:formatCode>General</c:formatCode>
                <c:ptCount val="30"/>
                <c:pt idx="0">
                  <c:v>-5157.7</c:v>
                </c:pt>
                <c:pt idx="1">
                  <c:v>-5167.7</c:v>
                </c:pt>
                <c:pt idx="2">
                  <c:v>-5177.7</c:v>
                </c:pt>
                <c:pt idx="3">
                  <c:v>-5187.7</c:v>
                </c:pt>
                <c:pt idx="4">
                  <c:v>-5197.7</c:v>
                </c:pt>
                <c:pt idx="5">
                  <c:v>-5207.7</c:v>
                </c:pt>
                <c:pt idx="6">
                  <c:v>-5217.7</c:v>
                </c:pt>
                <c:pt idx="7">
                  <c:v>-5227.7</c:v>
                </c:pt>
                <c:pt idx="8">
                  <c:v>-5237.7</c:v>
                </c:pt>
                <c:pt idx="9">
                  <c:v>-5247.7</c:v>
                </c:pt>
                <c:pt idx="10">
                  <c:v>-5257.7</c:v>
                </c:pt>
                <c:pt idx="11">
                  <c:v>-5267.7</c:v>
                </c:pt>
                <c:pt idx="12">
                  <c:v>-5277.7</c:v>
                </c:pt>
                <c:pt idx="13">
                  <c:v>-5287.7</c:v>
                </c:pt>
                <c:pt idx="14">
                  <c:v>-5297.7</c:v>
                </c:pt>
                <c:pt idx="15">
                  <c:v>-5307.7</c:v>
                </c:pt>
                <c:pt idx="16">
                  <c:v>-5317.7</c:v>
                </c:pt>
                <c:pt idx="17">
                  <c:v>-5327.7</c:v>
                </c:pt>
                <c:pt idx="18">
                  <c:v>-5337.7</c:v>
                </c:pt>
                <c:pt idx="19">
                  <c:v>-5347.7</c:v>
                </c:pt>
                <c:pt idx="20">
                  <c:v>-5357.7</c:v>
                </c:pt>
                <c:pt idx="21">
                  <c:v>-5367.7</c:v>
                </c:pt>
                <c:pt idx="22">
                  <c:v>-5377.7</c:v>
                </c:pt>
                <c:pt idx="23">
                  <c:v>-5387.7</c:v>
                </c:pt>
                <c:pt idx="24">
                  <c:v>-5397.7</c:v>
                </c:pt>
                <c:pt idx="25">
                  <c:v>-5401.3</c:v>
                </c:pt>
              </c:numCache>
            </c:numRef>
          </c:xVal>
          <c:yVal>
            <c:numRef>
              <c:f>'De 10-11'!$AQ$30:$AQ$59</c:f>
              <c:numCache>
                <c:formatCode>0.000</c:formatCode>
                <c:ptCount val="30"/>
                <c:pt idx="0">
                  <c:v>2550.364535665813</c:v>
                </c:pt>
                <c:pt idx="1">
                  <c:v>2550.3652989017401</c:v>
                </c:pt>
                <c:pt idx="2">
                  <c:v>2550.3661190853904</c:v>
                </c:pt>
                <c:pt idx="3">
                  <c:v>2550.3670014643726</c:v>
                </c:pt>
                <c:pt idx="4">
                  <c:v>2550.3679518750223</c:v>
                </c:pt>
                <c:pt idx="5">
                  <c:v>2550.3689768217632</c:v>
                </c:pt>
                <c:pt idx="6">
                  <c:v>2550.3700835691293</c:v>
                </c:pt>
                <c:pt idx="7">
                  <c:v>2550.3712802488076</c:v>
                </c:pt>
                <c:pt idx="8">
                  <c:v>2550.372575984542</c:v>
                </c:pt>
                <c:pt idx="9">
                  <c:v>2550.3739810383595</c:v>
                </c:pt>
                <c:pt idx="10">
                  <c:v>2550.3755069823342</c:v>
                </c:pt>
                <c:pt idx="11">
                  <c:v>2550.3771669010375</c:v>
                </c:pt>
                <c:pt idx="12">
                  <c:v>2550.3789756309875</c:v>
                </c:pt>
                <c:pt idx="13">
                  <c:v>2550.3809500448347</c:v>
                </c:pt>
                <c:pt idx="14">
                  <c:v>2550.3831093898093</c:v>
                </c:pt>
                <c:pt idx="15">
                  <c:v>2550.3854756921196</c:v>
                </c:pt>
                <c:pt idx="16">
                  <c:v>2550.38807424166</c:v>
                </c:pt>
                <c:pt idx="17">
                  <c:v>2550.3909341745893</c:v>
                </c:pt>
                <c:pt idx="18">
                  <c:v>2550.3940891751172</c:v>
                </c:pt>
                <c:pt idx="19">
                  <c:v>2550.3975783221272</c:v>
                </c:pt>
                <c:pt idx="20">
                  <c:v>2550.4014471108294</c:v>
                </c:pt>
                <c:pt idx="21">
                  <c:v>2550.4057486838933</c:v>
                </c:pt>
                <c:pt idx="22">
                  <c:v>2550.4105453091724</c:v>
                </c:pt>
                <c:pt idx="23">
                  <c:v>2550.415910139749</c:v>
                </c:pt>
                <c:pt idx="24">
                  <c:v>2550.4219292820635</c:v>
                </c:pt>
                <c:pt idx="25">
                  <c:v>2550.424202808822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BD-427D-B4CD-BD1B7E765176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10-11'!$AK$16:$AK$17</c:f>
              <c:numCache>
                <c:formatCode>0.0</c:formatCode>
                <c:ptCount val="2"/>
                <c:pt idx="0" formatCode="General">
                  <c:v>-5157.7</c:v>
                </c:pt>
                <c:pt idx="1">
                  <c:v>-5401.3</c:v>
                </c:pt>
              </c:numCache>
            </c:numRef>
          </c:xVal>
          <c:yVal>
            <c:numRef>
              <c:f>'De 10-11'!$AL$16:$AL$17</c:f>
              <c:numCache>
                <c:formatCode>0.000</c:formatCode>
                <c:ptCount val="2"/>
                <c:pt idx="0" formatCode="0.00">
                  <c:v>2549.9097346786466</c:v>
                </c:pt>
                <c:pt idx="1">
                  <c:v>2550.3714998825922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BD-427D-B4CD-BD1B7E765176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10-11'!$AK$16:$AK$17</c:f>
              <c:numCache>
                <c:formatCode>0.0</c:formatCode>
                <c:ptCount val="2"/>
                <c:pt idx="0" formatCode="General">
                  <c:v>-5157.7</c:v>
                </c:pt>
                <c:pt idx="1">
                  <c:v>-5401.3</c:v>
                </c:pt>
              </c:numCache>
            </c:numRef>
          </c:xVal>
          <c:yVal>
            <c:numRef>
              <c:f>'De 10-11'!$AM$16:$AM$17</c:f>
              <c:numCache>
                <c:formatCode>0.00</c:formatCode>
                <c:ptCount val="2"/>
                <c:pt idx="0">
                  <c:v>2549.7664281550137</c:v>
                </c:pt>
                <c:pt idx="1">
                  <c:v>2550.1851459972495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BD-427D-B4CD-BD1B7E765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5157"/>
          <c:min val="-54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8119391534391537"/>
              <c:y val="0.93004528985507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169252645502645"/>
          <c:y val="0.42250833333333326"/>
          <c:w val="6.6872420634920632E-2"/>
          <c:h val="0.17696582125603863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11-12 (Caudal Máximo)</a:t>
            </a:r>
          </a:p>
        </c:rich>
      </c:tx>
      <c:layout>
        <c:manualLayout>
          <c:xMode val="edge"/>
          <c:yMode val="edge"/>
          <c:x val="0.37202553231541807"/>
          <c:y val="2.5941908237501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956873557872651E-2"/>
          <c:y val="9.2630173276516639E-2"/>
          <c:w val="0.92091252489767561"/>
          <c:h val="0.77230652152484713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11-12'!$G$30:$G$55</c:f>
              <c:numCache>
                <c:formatCode>General</c:formatCode>
                <c:ptCount val="26"/>
                <c:pt idx="0">
                  <c:v>-5401.3</c:v>
                </c:pt>
                <c:pt idx="1">
                  <c:v>-5411.3</c:v>
                </c:pt>
                <c:pt idx="2">
                  <c:v>-5421.3</c:v>
                </c:pt>
                <c:pt idx="3">
                  <c:v>-5431.3</c:v>
                </c:pt>
                <c:pt idx="4">
                  <c:v>-5441.3</c:v>
                </c:pt>
                <c:pt idx="5">
                  <c:v>-5451.3</c:v>
                </c:pt>
                <c:pt idx="6">
                  <c:v>-5461.3</c:v>
                </c:pt>
                <c:pt idx="7">
                  <c:v>-5471.3</c:v>
                </c:pt>
                <c:pt idx="8">
                  <c:v>-5481.3</c:v>
                </c:pt>
                <c:pt idx="9">
                  <c:v>-5491.3</c:v>
                </c:pt>
                <c:pt idx="10">
                  <c:v>-5501.3</c:v>
                </c:pt>
                <c:pt idx="11">
                  <c:v>-5511.3</c:v>
                </c:pt>
                <c:pt idx="12">
                  <c:v>-5521.3</c:v>
                </c:pt>
                <c:pt idx="13">
                  <c:v>-5531.3</c:v>
                </c:pt>
                <c:pt idx="14">
                  <c:v>-5541.3</c:v>
                </c:pt>
                <c:pt idx="15">
                  <c:v>-5551.3</c:v>
                </c:pt>
                <c:pt idx="16">
                  <c:v>-5561.3</c:v>
                </c:pt>
                <c:pt idx="17">
                  <c:v>-5571.3</c:v>
                </c:pt>
                <c:pt idx="18">
                  <c:v>-5581.3</c:v>
                </c:pt>
                <c:pt idx="19">
                  <c:v>-5591.3</c:v>
                </c:pt>
                <c:pt idx="20">
                  <c:v>-5601.3</c:v>
                </c:pt>
                <c:pt idx="21">
                  <c:v>-5602.7</c:v>
                </c:pt>
              </c:numCache>
            </c:numRef>
          </c:xVal>
          <c:yVal>
            <c:numRef>
              <c:f>'De 11-12'!$AP$30:$AP$55</c:f>
              <c:numCache>
                <c:formatCode>0.000</c:formatCode>
                <c:ptCount val="26"/>
                <c:pt idx="0">
                  <c:v>2549.5200000000154</c:v>
                </c:pt>
                <c:pt idx="1">
                  <c:v>2549.5175173783668</c:v>
                </c:pt>
                <c:pt idx="2">
                  <c:v>2549.5150347567183</c:v>
                </c:pt>
                <c:pt idx="3">
                  <c:v>2549.5125521350697</c:v>
                </c:pt>
                <c:pt idx="4">
                  <c:v>2549.5100695134211</c:v>
                </c:pt>
                <c:pt idx="5">
                  <c:v>2549.5075868917725</c:v>
                </c:pt>
                <c:pt idx="6">
                  <c:v>2549.5051042701239</c:v>
                </c:pt>
                <c:pt idx="7">
                  <c:v>2549.5026216484753</c:v>
                </c:pt>
                <c:pt idx="8">
                  <c:v>2549.5001390268267</c:v>
                </c:pt>
                <c:pt idx="9">
                  <c:v>2549.4976564051781</c:v>
                </c:pt>
                <c:pt idx="10">
                  <c:v>2549.4951737835295</c:v>
                </c:pt>
                <c:pt idx="11">
                  <c:v>2549.4926911618809</c:v>
                </c:pt>
                <c:pt idx="12">
                  <c:v>2549.4902085402323</c:v>
                </c:pt>
                <c:pt idx="13">
                  <c:v>2549.4877259185837</c:v>
                </c:pt>
                <c:pt idx="14">
                  <c:v>2549.4852432969351</c:v>
                </c:pt>
                <c:pt idx="15">
                  <c:v>2549.4827606752865</c:v>
                </c:pt>
                <c:pt idx="16">
                  <c:v>2549.4802780536379</c:v>
                </c:pt>
                <c:pt idx="17">
                  <c:v>2549.4777954319893</c:v>
                </c:pt>
                <c:pt idx="18">
                  <c:v>2549.4753128103407</c:v>
                </c:pt>
                <c:pt idx="19">
                  <c:v>2549.4728301886921</c:v>
                </c:pt>
                <c:pt idx="20">
                  <c:v>2549.4703475670435</c:v>
                </c:pt>
                <c:pt idx="21">
                  <c:v>2549.4700000000125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91-4E6D-AAA7-1E8B7062D510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11-12'!$G$30:$G$55</c:f>
              <c:numCache>
                <c:formatCode>General</c:formatCode>
                <c:ptCount val="26"/>
                <c:pt idx="0">
                  <c:v>-5401.3</c:v>
                </c:pt>
                <c:pt idx="1">
                  <c:v>-5411.3</c:v>
                </c:pt>
                <c:pt idx="2">
                  <c:v>-5421.3</c:v>
                </c:pt>
                <c:pt idx="3">
                  <c:v>-5431.3</c:v>
                </c:pt>
                <c:pt idx="4">
                  <c:v>-5441.3</c:v>
                </c:pt>
                <c:pt idx="5">
                  <c:v>-5451.3</c:v>
                </c:pt>
                <c:pt idx="6">
                  <c:v>-5461.3</c:v>
                </c:pt>
                <c:pt idx="7">
                  <c:v>-5471.3</c:v>
                </c:pt>
                <c:pt idx="8">
                  <c:v>-5481.3</c:v>
                </c:pt>
                <c:pt idx="9">
                  <c:v>-5491.3</c:v>
                </c:pt>
                <c:pt idx="10">
                  <c:v>-5501.3</c:v>
                </c:pt>
                <c:pt idx="11">
                  <c:v>-5511.3</c:v>
                </c:pt>
                <c:pt idx="12">
                  <c:v>-5521.3</c:v>
                </c:pt>
                <c:pt idx="13">
                  <c:v>-5531.3</c:v>
                </c:pt>
                <c:pt idx="14">
                  <c:v>-5541.3</c:v>
                </c:pt>
                <c:pt idx="15">
                  <c:v>-5551.3</c:v>
                </c:pt>
                <c:pt idx="16">
                  <c:v>-5561.3</c:v>
                </c:pt>
                <c:pt idx="17">
                  <c:v>-5571.3</c:v>
                </c:pt>
                <c:pt idx="18">
                  <c:v>-5581.3</c:v>
                </c:pt>
                <c:pt idx="19">
                  <c:v>-5591.3</c:v>
                </c:pt>
                <c:pt idx="20">
                  <c:v>-5601.3</c:v>
                </c:pt>
                <c:pt idx="21">
                  <c:v>-5602.7</c:v>
                </c:pt>
              </c:numCache>
            </c:numRef>
          </c:xVal>
          <c:yVal>
            <c:numRef>
              <c:f>'De 11-12'!$AQ$30:$AQ$55</c:f>
              <c:numCache>
                <c:formatCode>0.000</c:formatCode>
                <c:ptCount val="26"/>
                <c:pt idx="0">
                  <c:v>2550.424202808822</c:v>
                </c:pt>
                <c:pt idx="1">
                  <c:v>2550.4369809509244</c:v>
                </c:pt>
                <c:pt idx="2">
                  <c:v>2550.4491513597791</c:v>
                </c:pt>
                <c:pt idx="3">
                  <c:v>2550.4607972563981</c:v>
                </c:pt>
                <c:pt idx="4">
                  <c:v>2550.4719857967157</c:v>
                </c:pt>
                <c:pt idx="5">
                  <c:v>2550.482772079089</c:v>
                </c:pt>
                <c:pt idx="6">
                  <c:v>2550.4932019566886</c:v>
                </c:pt>
                <c:pt idx="7">
                  <c:v>2550.5033140625687</c:v>
                </c:pt>
                <c:pt idx="8">
                  <c:v>2550.5131413005042</c:v>
                </c:pt>
                <c:pt idx="9">
                  <c:v>2550.5227119639253</c:v>
                </c:pt>
                <c:pt idx="10">
                  <c:v>2550.5320505901173</c:v>
                </c:pt>
                <c:pt idx="11">
                  <c:v>2550.5411786221975</c:v>
                </c:pt>
                <c:pt idx="12">
                  <c:v>2550.5501149290708</c:v>
                </c:pt>
                <c:pt idx="13">
                  <c:v>2550.5588762187799</c:v>
                </c:pt>
                <c:pt idx="14">
                  <c:v>2550.5674773707096</c:v>
                </c:pt>
                <c:pt idx="15">
                  <c:v>2550.5759317052175</c:v>
                </c:pt>
                <c:pt idx="16">
                  <c:v>2550.5842512044546</c:v>
                </c:pt>
                <c:pt idx="17">
                  <c:v>2550.5924466947076</c:v>
                </c:pt>
                <c:pt idx="18">
                  <c:v>2550.6005279980986</c:v>
                </c:pt>
                <c:pt idx="19">
                  <c:v>2550.6085040596763</c:v>
                </c:pt>
                <c:pt idx="20">
                  <c:v>2550.6163830545679</c:v>
                </c:pt>
                <c:pt idx="21">
                  <c:v>2550.6174650327894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91-4E6D-AAA7-1E8B7062D510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11-12'!$G$30:$G$55</c:f>
              <c:numCache>
                <c:formatCode>General</c:formatCode>
                <c:ptCount val="26"/>
                <c:pt idx="0">
                  <c:v>-5401.3</c:v>
                </c:pt>
                <c:pt idx="1">
                  <c:v>-5411.3</c:v>
                </c:pt>
                <c:pt idx="2">
                  <c:v>-5421.3</c:v>
                </c:pt>
                <c:pt idx="3">
                  <c:v>-5431.3</c:v>
                </c:pt>
                <c:pt idx="4">
                  <c:v>-5441.3</c:v>
                </c:pt>
                <c:pt idx="5">
                  <c:v>-5451.3</c:v>
                </c:pt>
                <c:pt idx="6">
                  <c:v>-5461.3</c:v>
                </c:pt>
                <c:pt idx="7">
                  <c:v>-5471.3</c:v>
                </c:pt>
                <c:pt idx="8">
                  <c:v>-5481.3</c:v>
                </c:pt>
                <c:pt idx="9">
                  <c:v>-5491.3</c:v>
                </c:pt>
                <c:pt idx="10">
                  <c:v>-5501.3</c:v>
                </c:pt>
                <c:pt idx="11">
                  <c:v>-5511.3</c:v>
                </c:pt>
                <c:pt idx="12">
                  <c:v>-5521.3</c:v>
                </c:pt>
                <c:pt idx="13">
                  <c:v>-5531.3</c:v>
                </c:pt>
                <c:pt idx="14">
                  <c:v>-5541.3</c:v>
                </c:pt>
                <c:pt idx="15">
                  <c:v>-5551.3</c:v>
                </c:pt>
                <c:pt idx="16">
                  <c:v>-5561.3</c:v>
                </c:pt>
                <c:pt idx="17">
                  <c:v>-5571.3</c:v>
                </c:pt>
                <c:pt idx="18">
                  <c:v>-5581.3</c:v>
                </c:pt>
                <c:pt idx="19">
                  <c:v>-5591.3</c:v>
                </c:pt>
                <c:pt idx="20">
                  <c:v>-5601.3</c:v>
                </c:pt>
                <c:pt idx="21">
                  <c:v>-5602.7</c:v>
                </c:pt>
              </c:numCache>
            </c:numRef>
          </c:xVal>
          <c:yVal>
            <c:numRef>
              <c:f>'De 11-12'!#REF!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91-4E6D-AAA7-1E8B7062D510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11-12'!$AK$16:$AK$17</c:f>
              <c:numCache>
                <c:formatCode>0.0</c:formatCode>
                <c:ptCount val="2"/>
                <c:pt idx="0" formatCode="General">
                  <c:v>-5401.3</c:v>
                </c:pt>
                <c:pt idx="1">
                  <c:v>-5602.7</c:v>
                </c:pt>
              </c:numCache>
            </c:numRef>
          </c:xVal>
          <c:yVal>
            <c:numRef>
              <c:f>'De 11-12'!$AM$16:$AM$17</c:f>
              <c:numCache>
                <c:formatCode>0.00</c:formatCode>
                <c:ptCount val="2"/>
                <c:pt idx="0">
                  <c:v>2550.1449886475043</c:v>
                </c:pt>
                <c:pt idx="1">
                  <c:v>2550.1963798760157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91-4E6D-AAA7-1E8B7062D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5400"/>
          <c:min val="-56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x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  <c:min val="25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2835624879801376E-2"/>
              <c:y val="0.2118259806981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0425727513227518E-2"/>
          <c:y val="0.40702632850241544"/>
          <c:w val="9.8457416842801723E-2"/>
          <c:h val="0.22298032519565328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/>
              <a:t>Tramo 12-13 (Caudal Máximo) </a:t>
            </a:r>
          </a:p>
        </c:rich>
      </c:tx>
      <c:layout>
        <c:manualLayout>
          <c:xMode val="edge"/>
          <c:yMode val="edge"/>
          <c:x val="0.41462599156204399"/>
          <c:y val="1.7435420263769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3155650111082288E-2"/>
          <c:y val="8.736558293532723E-2"/>
          <c:w val="0.92181686178698485"/>
          <c:h val="0.78184478625956955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'De 12-13'!$G$30:$G$51</c:f>
              <c:numCache>
                <c:formatCode>General</c:formatCode>
                <c:ptCount val="22"/>
                <c:pt idx="0">
                  <c:v>-5602.7</c:v>
                </c:pt>
                <c:pt idx="1">
                  <c:v>-5652.7</c:v>
                </c:pt>
                <c:pt idx="2" formatCode="0.0">
                  <c:v>-5702.7</c:v>
                </c:pt>
                <c:pt idx="3" formatCode="0.0">
                  <c:v>-5752.7</c:v>
                </c:pt>
                <c:pt idx="4" formatCode="0.0">
                  <c:v>-5802.7</c:v>
                </c:pt>
                <c:pt idx="5" formatCode="0.0">
                  <c:v>-5852.7</c:v>
                </c:pt>
                <c:pt idx="6" formatCode="0.0">
                  <c:v>-5902.7</c:v>
                </c:pt>
                <c:pt idx="7" formatCode="0.0">
                  <c:v>-5952.7</c:v>
                </c:pt>
                <c:pt idx="8" formatCode="0.0">
                  <c:v>-6002.7</c:v>
                </c:pt>
                <c:pt idx="9" formatCode="0.0">
                  <c:v>-6052.7</c:v>
                </c:pt>
                <c:pt idx="10" formatCode="0.0">
                  <c:v>-6102.7</c:v>
                </c:pt>
                <c:pt idx="11" formatCode="0.0">
                  <c:v>-6152.7</c:v>
                </c:pt>
                <c:pt idx="12" formatCode="0.0">
                  <c:v>-6202.7</c:v>
                </c:pt>
                <c:pt idx="13" formatCode="0.0">
                  <c:v>-6252.7</c:v>
                </c:pt>
                <c:pt idx="14" formatCode="0.0">
                  <c:v>-6302.7</c:v>
                </c:pt>
                <c:pt idx="15" formatCode="0.0">
                  <c:v>-6352.7</c:v>
                </c:pt>
                <c:pt idx="16" formatCode="0.0">
                  <c:v>-6402.7</c:v>
                </c:pt>
                <c:pt idx="17" formatCode="0.0">
                  <c:v>-6452.7</c:v>
                </c:pt>
                <c:pt idx="18" formatCode="0.0">
                  <c:v>-6502.7</c:v>
                </c:pt>
                <c:pt idx="19" formatCode="0.0">
                  <c:v>-6552.7</c:v>
                </c:pt>
                <c:pt idx="20" formatCode="0.0">
                  <c:v>-6589.3</c:v>
                </c:pt>
              </c:numCache>
            </c:numRef>
          </c:xVal>
          <c:yVal>
            <c:numRef>
              <c:f>'De 12-13'!$AP$30:$AP$51</c:f>
              <c:numCache>
                <c:formatCode>0.000</c:formatCode>
                <c:ptCount val="22"/>
                <c:pt idx="0">
                  <c:v>2549.4700000000125</c:v>
                </c:pt>
                <c:pt idx="1">
                  <c:v>2549.5201723089522</c:v>
                </c:pt>
                <c:pt idx="2">
                  <c:v>2549.5703446178918</c:v>
                </c:pt>
                <c:pt idx="3">
                  <c:v>2549.6205169268314</c:v>
                </c:pt>
                <c:pt idx="4">
                  <c:v>2549.6706892357711</c:v>
                </c:pt>
                <c:pt idx="5">
                  <c:v>2549.7208615447107</c:v>
                </c:pt>
                <c:pt idx="6">
                  <c:v>2549.7710338536504</c:v>
                </c:pt>
                <c:pt idx="7">
                  <c:v>2549.82120616259</c:v>
                </c:pt>
                <c:pt idx="8">
                  <c:v>2549.8713784715296</c:v>
                </c:pt>
                <c:pt idx="9">
                  <c:v>2549.9215507804693</c:v>
                </c:pt>
                <c:pt idx="10">
                  <c:v>2549.9717230894089</c:v>
                </c:pt>
                <c:pt idx="11">
                  <c:v>2550.0218953983485</c:v>
                </c:pt>
                <c:pt idx="12">
                  <c:v>2550.0720677072882</c:v>
                </c:pt>
                <c:pt idx="13">
                  <c:v>2550.1222400162278</c:v>
                </c:pt>
                <c:pt idx="14">
                  <c:v>2550.1724123251674</c:v>
                </c:pt>
                <c:pt idx="15">
                  <c:v>2550.2225846341071</c:v>
                </c:pt>
                <c:pt idx="16">
                  <c:v>2550.2727569430467</c:v>
                </c:pt>
                <c:pt idx="17">
                  <c:v>2550.3229292519864</c:v>
                </c:pt>
                <c:pt idx="18">
                  <c:v>2550.373101560926</c:v>
                </c:pt>
                <c:pt idx="19">
                  <c:v>2550.4232738698656</c:v>
                </c:pt>
                <c:pt idx="20">
                  <c:v>2550.4600000000096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FE-4F5C-B98A-F0B11CA04D77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'De 12-13'!$G$30:$G$51</c:f>
              <c:numCache>
                <c:formatCode>General</c:formatCode>
                <c:ptCount val="22"/>
                <c:pt idx="0">
                  <c:v>-5602.7</c:v>
                </c:pt>
                <c:pt idx="1">
                  <c:v>-5652.7</c:v>
                </c:pt>
                <c:pt idx="2" formatCode="0.0">
                  <c:v>-5702.7</c:v>
                </c:pt>
                <c:pt idx="3" formatCode="0.0">
                  <c:v>-5752.7</c:v>
                </c:pt>
                <c:pt idx="4" formatCode="0.0">
                  <c:v>-5802.7</c:v>
                </c:pt>
                <c:pt idx="5" formatCode="0.0">
                  <c:v>-5852.7</c:v>
                </c:pt>
                <c:pt idx="6" formatCode="0.0">
                  <c:v>-5902.7</c:v>
                </c:pt>
                <c:pt idx="7" formatCode="0.0">
                  <c:v>-5952.7</c:v>
                </c:pt>
                <c:pt idx="8" formatCode="0.0">
                  <c:v>-6002.7</c:v>
                </c:pt>
                <c:pt idx="9" formatCode="0.0">
                  <c:v>-6052.7</c:v>
                </c:pt>
                <c:pt idx="10" formatCode="0.0">
                  <c:v>-6102.7</c:v>
                </c:pt>
                <c:pt idx="11" formatCode="0.0">
                  <c:v>-6152.7</c:v>
                </c:pt>
                <c:pt idx="12" formatCode="0.0">
                  <c:v>-6202.7</c:v>
                </c:pt>
                <c:pt idx="13" formatCode="0.0">
                  <c:v>-6252.7</c:v>
                </c:pt>
                <c:pt idx="14" formatCode="0.0">
                  <c:v>-6302.7</c:v>
                </c:pt>
                <c:pt idx="15" formatCode="0.0">
                  <c:v>-6352.7</c:v>
                </c:pt>
                <c:pt idx="16" formatCode="0.0">
                  <c:v>-6402.7</c:v>
                </c:pt>
                <c:pt idx="17" formatCode="0.0">
                  <c:v>-6452.7</c:v>
                </c:pt>
                <c:pt idx="18" formatCode="0.0">
                  <c:v>-6502.7</c:v>
                </c:pt>
                <c:pt idx="19" formatCode="0.0">
                  <c:v>-6552.7</c:v>
                </c:pt>
                <c:pt idx="20" formatCode="0.0">
                  <c:v>-6589.3</c:v>
                </c:pt>
              </c:numCache>
            </c:numRef>
          </c:xVal>
          <c:yVal>
            <c:numRef>
              <c:f>'De 12-13'!$AQ$30:$AQ$51</c:f>
              <c:numCache>
                <c:formatCode>0.000</c:formatCode>
                <c:ptCount val="22"/>
                <c:pt idx="0">
                  <c:v>2550.6174650327894</c:v>
                </c:pt>
                <c:pt idx="1">
                  <c:v>2550.6280128709</c:v>
                </c:pt>
                <c:pt idx="2">
                  <c:v>2550.6411717766496</c:v>
                </c:pt>
                <c:pt idx="3">
                  <c:v>2550.6576004539588</c:v>
                </c:pt>
                <c:pt idx="4">
                  <c:v>2550.6780696318506</c:v>
                </c:pt>
                <c:pt idx="5">
                  <c:v>2550.7034214145492</c:v>
                </c:pt>
                <c:pt idx="6">
                  <c:v>2550.7344760720007</c:v>
                </c:pt>
                <c:pt idx="7">
                  <c:v>2550.7718827013164</c:v>
                </c:pt>
                <c:pt idx="8">
                  <c:v>2550.8159503319898</c:v>
                </c:pt>
                <c:pt idx="9">
                  <c:v>2550.8665424638825</c:v>
                </c:pt>
                <c:pt idx="10">
                  <c:v>2550.9231140036409</c:v>
                </c:pt>
                <c:pt idx="11">
                  <c:v>2550.9848863816665</c:v>
                </c:pt>
                <c:pt idx="12">
                  <c:v>2551.0510663880868</c:v>
                </c:pt>
                <c:pt idx="13">
                  <c:v>2551.1210096093382</c:v>
                </c:pt>
                <c:pt idx="14">
                  <c:v>2551.194294907672</c:v>
                </c:pt>
                <c:pt idx="15">
                  <c:v>2551.2707330431995</c:v>
                </c:pt>
                <c:pt idx="16">
                  <c:v>2551.3503469122502</c:v>
                </c:pt>
                <c:pt idx="17">
                  <c:v>2551.4333503946209</c:v>
                </c:pt>
                <c:pt idx="18">
                  <c:v>2551.5201395554418</c:v>
                </c:pt>
                <c:pt idx="19">
                  <c:v>2551.6113024145416</c:v>
                </c:pt>
                <c:pt idx="20">
                  <c:v>2551.6793097574123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FE-4F5C-B98A-F0B11CA04D77}"/>
            </c:ext>
          </c:extLst>
        </c:ser>
        <c:ser>
          <c:idx val="2"/>
          <c:order val="2"/>
          <c:tx>
            <c:v>Yn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 12-13'!$AK$16:$AK$17</c:f>
              <c:numCache>
                <c:formatCode>0.0</c:formatCode>
                <c:ptCount val="2"/>
                <c:pt idx="0" formatCode="General">
                  <c:v>-5602.7</c:v>
                </c:pt>
                <c:pt idx="1">
                  <c:v>-6589.3</c:v>
                </c:pt>
              </c:numCache>
            </c:numRef>
          </c:xVal>
          <c:yVal>
            <c:numRef>
              <c:f>'De 12-13'!$AL$16:$AL$17</c:f>
              <c:numCache>
                <c:formatCode>0.000</c:formatCode>
                <c:ptCount val="2"/>
                <c:pt idx="0" formatCode="0.00">
                  <c:v>2550.2661615123411</c:v>
                </c:pt>
                <c:pt idx="1">
                  <c:v>2551.8143643483972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FE-4F5C-B98A-F0B11CA04D77}"/>
            </c:ext>
          </c:extLst>
        </c:ser>
        <c:ser>
          <c:idx val="3"/>
          <c:order val="3"/>
          <c:tx>
            <c:v>Yc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 12-13'!$AK$16:$AK$17</c:f>
              <c:numCache>
                <c:formatCode>0.0</c:formatCode>
                <c:ptCount val="2"/>
                <c:pt idx="0" formatCode="General">
                  <c:v>-5602.7</c:v>
                </c:pt>
                <c:pt idx="1">
                  <c:v>-6589.3</c:v>
                </c:pt>
              </c:numCache>
            </c:numRef>
          </c:xVal>
          <c:yVal>
            <c:numRef>
              <c:f>'De 12-13'!$AM$16:$AM$17</c:f>
              <c:numCache>
                <c:formatCode>0.00</c:formatCode>
                <c:ptCount val="2"/>
                <c:pt idx="0">
                  <c:v>2550.0567832311258</c:v>
                </c:pt>
                <c:pt idx="1">
                  <c:v>2551.3976932159512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FE-4F5C-B98A-F0B11CA04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72143"/>
        <c:axId val="1449095663"/>
      </c:scatterChart>
      <c:valAx>
        <c:axId val="1449072143"/>
        <c:scaling>
          <c:orientation val="minMax"/>
          <c:max val="-5602"/>
          <c:min val="-66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Abscisa (m)</a:t>
                </a:r>
              </a:p>
            </c:rich>
          </c:tx>
          <c:layout>
            <c:manualLayout>
              <c:xMode val="edge"/>
              <c:yMode val="edge"/>
              <c:x val="0.47531430676941333"/>
              <c:y val="0.93311293660408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95663"/>
        <c:crosses val="autoZero"/>
        <c:crossBetween val="midCat"/>
      </c:valAx>
      <c:valAx>
        <c:axId val="14490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/>
                  <a:t>Nivel del fondo y de la superficie libre (m)</a:t>
                </a:r>
              </a:p>
            </c:rich>
          </c:tx>
          <c:layout>
            <c:manualLayout>
              <c:xMode val="edge"/>
              <c:yMode val="edge"/>
              <c:x val="1.9873511321551345E-2"/>
              <c:y val="0.21352730016226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44907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8607142857142862E-2"/>
          <c:y val="0.62977632850241549"/>
          <c:w val="9.9401668515626485E-2"/>
          <c:h val="0.19230398550724634"/>
        </c:manualLayout>
      </c:layout>
      <c:overlay val="1"/>
      <c:spPr>
        <a:solidFill>
          <a:schemeClr val="bg1"/>
        </a:solidFill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 sz="1800"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800"/>
              <a:t>Perfil de flujo caudal</a:t>
            </a:r>
            <a:r>
              <a:rPr lang="es-CO" sz="2800" baseline="0"/>
              <a:t> máximo</a:t>
            </a:r>
            <a:endParaRPr lang="es-CO" sz="2800"/>
          </a:p>
        </c:rich>
      </c:tx>
      <c:layout>
        <c:manualLayout>
          <c:xMode val="edge"/>
          <c:yMode val="edge"/>
          <c:x val="0.42328033536253379"/>
          <c:y val="1.2356960661788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2819927439030533E-2"/>
          <c:y val="6.6881269092312998E-2"/>
          <c:w val="0.95660658488663186"/>
          <c:h val="0.86501129646743868"/>
        </c:manualLayout>
      </c:layout>
      <c:scatterChart>
        <c:scatterStyle val="smoothMarker"/>
        <c:varyColors val="0"/>
        <c:ser>
          <c:idx val="0"/>
          <c:order val="0"/>
          <c:tx>
            <c:v>Fondo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'Perfil total'!$C$6:$C$232</c:f>
              <c:numCache>
                <c:formatCode>0.000</c:formatCode>
                <c:ptCount val="22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-50</c:v>
                </c:pt>
                <c:pt idx="22">
                  <c:v>-100</c:v>
                </c:pt>
                <c:pt idx="23">
                  <c:v>-150</c:v>
                </c:pt>
                <c:pt idx="24">
                  <c:v>-200</c:v>
                </c:pt>
                <c:pt idx="25">
                  <c:v>-250</c:v>
                </c:pt>
                <c:pt idx="26">
                  <c:v>-300</c:v>
                </c:pt>
                <c:pt idx="27">
                  <c:v>-350</c:v>
                </c:pt>
                <c:pt idx="28">
                  <c:v>-400</c:v>
                </c:pt>
                <c:pt idx="29">
                  <c:v>-450</c:v>
                </c:pt>
                <c:pt idx="30">
                  <c:v>-500</c:v>
                </c:pt>
                <c:pt idx="31">
                  <c:v>-550</c:v>
                </c:pt>
                <c:pt idx="32">
                  <c:v>-600</c:v>
                </c:pt>
                <c:pt idx="33">
                  <c:v>-650</c:v>
                </c:pt>
                <c:pt idx="34">
                  <c:v>-700</c:v>
                </c:pt>
                <c:pt idx="35">
                  <c:v>-750</c:v>
                </c:pt>
                <c:pt idx="36">
                  <c:v>-800</c:v>
                </c:pt>
                <c:pt idx="37">
                  <c:v>-850</c:v>
                </c:pt>
                <c:pt idx="38">
                  <c:v>-900</c:v>
                </c:pt>
                <c:pt idx="39">
                  <c:v>-950</c:v>
                </c:pt>
                <c:pt idx="40">
                  <c:v>-1000</c:v>
                </c:pt>
                <c:pt idx="41">
                  <c:v>-1050</c:v>
                </c:pt>
                <c:pt idx="42">
                  <c:v>-1100</c:v>
                </c:pt>
                <c:pt idx="43">
                  <c:v>-1150</c:v>
                </c:pt>
                <c:pt idx="44">
                  <c:v>-1200</c:v>
                </c:pt>
                <c:pt idx="45">
                  <c:v>-1250</c:v>
                </c:pt>
                <c:pt idx="46">
                  <c:v>-1300</c:v>
                </c:pt>
                <c:pt idx="47">
                  <c:v>-1350</c:v>
                </c:pt>
                <c:pt idx="48">
                  <c:v>-1400</c:v>
                </c:pt>
                <c:pt idx="49">
                  <c:v>-1450</c:v>
                </c:pt>
                <c:pt idx="50">
                  <c:v>-1500</c:v>
                </c:pt>
                <c:pt idx="51">
                  <c:v>-1550</c:v>
                </c:pt>
                <c:pt idx="52">
                  <c:v>-1600</c:v>
                </c:pt>
                <c:pt idx="53">
                  <c:v>-1650</c:v>
                </c:pt>
                <c:pt idx="54">
                  <c:v>-1677.8</c:v>
                </c:pt>
                <c:pt idx="55">
                  <c:v>-1677.8</c:v>
                </c:pt>
                <c:pt idx="56">
                  <c:v>-1727.8</c:v>
                </c:pt>
                <c:pt idx="57">
                  <c:v>-1777.8</c:v>
                </c:pt>
                <c:pt idx="58">
                  <c:v>-1827.8</c:v>
                </c:pt>
                <c:pt idx="59">
                  <c:v>-1877.8</c:v>
                </c:pt>
                <c:pt idx="60">
                  <c:v>-1927.8</c:v>
                </c:pt>
                <c:pt idx="61">
                  <c:v>-1977.8</c:v>
                </c:pt>
                <c:pt idx="62">
                  <c:v>-2027.8</c:v>
                </c:pt>
                <c:pt idx="63">
                  <c:v>-2077.8000000000002</c:v>
                </c:pt>
                <c:pt idx="64">
                  <c:v>-2127.8000000000002</c:v>
                </c:pt>
                <c:pt idx="65">
                  <c:v>-2177.8000000000002</c:v>
                </c:pt>
                <c:pt idx="66">
                  <c:v>-2216.1</c:v>
                </c:pt>
                <c:pt idx="67">
                  <c:v>-2216.1</c:v>
                </c:pt>
                <c:pt idx="68">
                  <c:v>-2266.1</c:v>
                </c:pt>
                <c:pt idx="69">
                  <c:v>-2316.1</c:v>
                </c:pt>
                <c:pt idx="70">
                  <c:v>-2366.1</c:v>
                </c:pt>
                <c:pt idx="71">
                  <c:v>-2416.1</c:v>
                </c:pt>
                <c:pt idx="72">
                  <c:v>-2466.1</c:v>
                </c:pt>
                <c:pt idx="73">
                  <c:v>-2516.1</c:v>
                </c:pt>
                <c:pt idx="74">
                  <c:v>-2566.1</c:v>
                </c:pt>
                <c:pt idx="75">
                  <c:v>-2616.1</c:v>
                </c:pt>
                <c:pt idx="76">
                  <c:v>-2659.7999999999997</c:v>
                </c:pt>
                <c:pt idx="77">
                  <c:v>-2659.7999999999997</c:v>
                </c:pt>
                <c:pt idx="78">
                  <c:v>-2709.7999999999997</c:v>
                </c:pt>
                <c:pt idx="79">
                  <c:v>-2759.7999999999997</c:v>
                </c:pt>
                <c:pt idx="80">
                  <c:v>-2809.7999999999997</c:v>
                </c:pt>
                <c:pt idx="81">
                  <c:v>-2859.7999999999997</c:v>
                </c:pt>
                <c:pt idx="82">
                  <c:v>-2909.7999999999997</c:v>
                </c:pt>
                <c:pt idx="83">
                  <c:v>-2959.7999999999997</c:v>
                </c:pt>
                <c:pt idx="84">
                  <c:v>-3007.7999999999997</c:v>
                </c:pt>
                <c:pt idx="85">
                  <c:v>-3007.7999999999997</c:v>
                </c:pt>
                <c:pt idx="86">
                  <c:v>-3027.7999999999997</c:v>
                </c:pt>
                <c:pt idx="87">
                  <c:v>-3047.7999999999997</c:v>
                </c:pt>
                <c:pt idx="88">
                  <c:v>-3067.7999999999997</c:v>
                </c:pt>
                <c:pt idx="89">
                  <c:v>-3087.7999999999997</c:v>
                </c:pt>
                <c:pt idx="90">
                  <c:v>-3107.7999999999997</c:v>
                </c:pt>
                <c:pt idx="91">
                  <c:v>-3127.7999999999997</c:v>
                </c:pt>
                <c:pt idx="92">
                  <c:v>-3147.7999999999997</c:v>
                </c:pt>
                <c:pt idx="93">
                  <c:v>-3167.7999999999997</c:v>
                </c:pt>
                <c:pt idx="94">
                  <c:v>-3187.7999999999997</c:v>
                </c:pt>
                <c:pt idx="95">
                  <c:v>-3207.7999999999997</c:v>
                </c:pt>
                <c:pt idx="96">
                  <c:v>-3220.4999999999995</c:v>
                </c:pt>
                <c:pt idx="97">
                  <c:v>-3220.4999999999995</c:v>
                </c:pt>
                <c:pt idx="98">
                  <c:v>-3270.4999999999995</c:v>
                </c:pt>
                <c:pt idx="99">
                  <c:v>-3320.4999999999995</c:v>
                </c:pt>
                <c:pt idx="100">
                  <c:v>-3370.4999999999995</c:v>
                </c:pt>
                <c:pt idx="101">
                  <c:v>-3420.4999999999995</c:v>
                </c:pt>
                <c:pt idx="102">
                  <c:v>-3470.4999999999995</c:v>
                </c:pt>
                <c:pt idx="103">
                  <c:v>-3520.4999999999995</c:v>
                </c:pt>
                <c:pt idx="104">
                  <c:v>-3570.4999999999995</c:v>
                </c:pt>
                <c:pt idx="105">
                  <c:v>-3620.4999999999995</c:v>
                </c:pt>
                <c:pt idx="106">
                  <c:v>-3670.4999999999995</c:v>
                </c:pt>
                <c:pt idx="107">
                  <c:v>-3720.4999999999995</c:v>
                </c:pt>
                <c:pt idx="108">
                  <c:v>-3770.4999999999995</c:v>
                </c:pt>
                <c:pt idx="109">
                  <c:v>-3820.4999999999995</c:v>
                </c:pt>
                <c:pt idx="110">
                  <c:v>-3870.4999999999995</c:v>
                </c:pt>
                <c:pt idx="111">
                  <c:v>-3920.4999999999995</c:v>
                </c:pt>
                <c:pt idx="112">
                  <c:v>-3970.4999999999995</c:v>
                </c:pt>
                <c:pt idx="113">
                  <c:v>-4020.4999999999995</c:v>
                </c:pt>
                <c:pt idx="114">
                  <c:v>-4070.4999999999995</c:v>
                </c:pt>
                <c:pt idx="115">
                  <c:v>-4078.8999999999996</c:v>
                </c:pt>
                <c:pt idx="116">
                  <c:v>-4078.8999999999996</c:v>
                </c:pt>
                <c:pt idx="117">
                  <c:v>-4128.8999999999996</c:v>
                </c:pt>
                <c:pt idx="118">
                  <c:v>-4178.8999999999996</c:v>
                </c:pt>
                <c:pt idx="119">
                  <c:v>-4228.8999999999996</c:v>
                </c:pt>
                <c:pt idx="120">
                  <c:v>-4278.8999999999996</c:v>
                </c:pt>
                <c:pt idx="121">
                  <c:v>-4328.8999999999996</c:v>
                </c:pt>
                <c:pt idx="122">
                  <c:v>-4378.8999999999996</c:v>
                </c:pt>
                <c:pt idx="123">
                  <c:v>-4428.8999999999996</c:v>
                </c:pt>
                <c:pt idx="124">
                  <c:v>-4478.8999999999996</c:v>
                </c:pt>
                <c:pt idx="125">
                  <c:v>-4528.8999999999996</c:v>
                </c:pt>
                <c:pt idx="126">
                  <c:v>-4578.8999999999996</c:v>
                </c:pt>
                <c:pt idx="127">
                  <c:v>-4628.8999999999996</c:v>
                </c:pt>
                <c:pt idx="128">
                  <c:v>-4678.8999999999996</c:v>
                </c:pt>
                <c:pt idx="129">
                  <c:v>-4728.8999999999996</c:v>
                </c:pt>
                <c:pt idx="130">
                  <c:v>-4775.8999999999996</c:v>
                </c:pt>
                <c:pt idx="131">
                  <c:v>-4775.8999999999996</c:v>
                </c:pt>
                <c:pt idx="132">
                  <c:v>-4785.8999999999996</c:v>
                </c:pt>
                <c:pt idx="133">
                  <c:v>-4795.8999999999996</c:v>
                </c:pt>
                <c:pt idx="134">
                  <c:v>-4805.8999999999996</c:v>
                </c:pt>
                <c:pt idx="135">
                  <c:v>-4815.8999999999996</c:v>
                </c:pt>
                <c:pt idx="136">
                  <c:v>-4825.8999999999996</c:v>
                </c:pt>
                <c:pt idx="137">
                  <c:v>-4835.8999999999996</c:v>
                </c:pt>
                <c:pt idx="138">
                  <c:v>-4845.8999999999996</c:v>
                </c:pt>
                <c:pt idx="139">
                  <c:v>-4855.8999999999996</c:v>
                </c:pt>
                <c:pt idx="140">
                  <c:v>-4865.8999999999996</c:v>
                </c:pt>
                <c:pt idx="141">
                  <c:v>-4868.5999999999995</c:v>
                </c:pt>
                <c:pt idx="142">
                  <c:v>-4868.5999999999995</c:v>
                </c:pt>
                <c:pt idx="143">
                  <c:v>-4888.5999999999995</c:v>
                </c:pt>
                <c:pt idx="144">
                  <c:v>-4908.5999999999995</c:v>
                </c:pt>
                <c:pt idx="145">
                  <c:v>-4928.5999999999995</c:v>
                </c:pt>
                <c:pt idx="146">
                  <c:v>-4948.5999999999995</c:v>
                </c:pt>
                <c:pt idx="147">
                  <c:v>-4968.5999999999995</c:v>
                </c:pt>
                <c:pt idx="148">
                  <c:v>-4988.5999999999995</c:v>
                </c:pt>
                <c:pt idx="149">
                  <c:v>-5008.5999999999995</c:v>
                </c:pt>
                <c:pt idx="150">
                  <c:v>-5028.5999999999995</c:v>
                </c:pt>
                <c:pt idx="151">
                  <c:v>-5048.5999999999995</c:v>
                </c:pt>
                <c:pt idx="152">
                  <c:v>-5068.5999999999995</c:v>
                </c:pt>
                <c:pt idx="153">
                  <c:v>-5088.5999999999995</c:v>
                </c:pt>
                <c:pt idx="154">
                  <c:v>-5108.5999999999995</c:v>
                </c:pt>
                <c:pt idx="155">
                  <c:v>-5128.5999999999995</c:v>
                </c:pt>
                <c:pt idx="156">
                  <c:v>-5148.5999999999995</c:v>
                </c:pt>
                <c:pt idx="157">
                  <c:v>-5157.7</c:v>
                </c:pt>
                <c:pt idx="158">
                  <c:v>-5157.7</c:v>
                </c:pt>
                <c:pt idx="159">
                  <c:v>-5167.7</c:v>
                </c:pt>
                <c:pt idx="160">
                  <c:v>-5177.7</c:v>
                </c:pt>
                <c:pt idx="161">
                  <c:v>-5187.7</c:v>
                </c:pt>
                <c:pt idx="162">
                  <c:v>-5197.7</c:v>
                </c:pt>
                <c:pt idx="163">
                  <c:v>-5207.7</c:v>
                </c:pt>
                <c:pt idx="164">
                  <c:v>-5217.7</c:v>
                </c:pt>
                <c:pt idx="165">
                  <c:v>-5227.7</c:v>
                </c:pt>
                <c:pt idx="166">
                  <c:v>-5237.7</c:v>
                </c:pt>
                <c:pt idx="167">
                  <c:v>-5247.7</c:v>
                </c:pt>
                <c:pt idx="168">
                  <c:v>-5257.7</c:v>
                </c:pt>
                <c:pt idx="169">
                  <c:v>-5267.7</c:v>
                </c:pt>
                <c:pt idx="170">
                  <c:v>-5277.7</c:v>
                </c:pt>
                <c:pt idx="171">
                  <c:v>-5287.7</c:v>
                </c:pt>
                <c:pt idx="172">
                  <c:v>-5297.7</c:v>
                </c:pt>
                <c:pt idx="173">
                  <c:v>-5307.7</c:v>
                </c:pt>
                <c:pt idx="174">
                  <c:v>-5317.7</c:v>
                </c:pt>
                <c:pt idx="175">
                  <c:v>-5327.7</c:v>
                </c:pt>
                <c:pt idx="176">
                  <c:v>-5337.7</c:v>
                </c:pt>
                <c:pt idx="177">
                  <c:v>-5347.7</c:v>
                </c:pt>
                <c:pt idx="178">
                  <c:v>-5357.7</c:v>
                </c:pt>
                <c:pt idx="179">
                  <c:v>-5367.7</c:v>
                </c:pt>
                <c:pt idx="180">
                  <c:v>-5377.7</c:v>
                </c:pt>
                <c:pt idx="181">
                  <c:v>-5387.7</c:v>
                </c:pt>
                <c:pt idx="182">
                  <c:v>-5397.7</c:v>
                </c:pt>
                <c:pt idx="183">
                  <c:v>-5401.3</c:v>
                </c:pt>
                <c:pt idx="184">
                  <c:v>-5401.3</c:v>
                </c:pt>
                <c:pt idx="185">
                  <c:v>-5411.3</c:v>
                </c:pt>
                <c:pt idx="186">
                  <c:v>-5421.3</c:v>
                </c:pt>
                <c:pt idx="187">
                  <c:v>-5431.3</c:v>
                </c:pt>
                <c:pt idx="188">
                  <c:v>-5441.3</c:v>
                </c:pt>
                <c:pt idx="189">
                  <c:v>-5451.3</c:v>
                </c:pt>
                <c:pt idx="190">
                  <c:v>-5461.3</c:v>
                </c:pt>
                <c:pt idx="191">
                  <c:v>-5471.3</c:v>
                </c:pt>
                <c:pt idx="192">
                  <c:v>-5481.3</c:v>
                </c:pt>
                <c:pt idx="193">
                  <c:v>-5491.3</c:v>
                </c:pt>
                <c:pt idx="194">
                  <c:v>-5501.3</c:v>
                </c:pt>
                <c:pt idx="195">
                  <c:v>-5511.3</c:v>
                </c:pt>
                <c:pt idx="196">
                  <c:v>-5521.3</c:v>
                </c:pt>
                <c:pt idx="197">
                  <c:v>-5531.3</c:v>
                </c:pt>
                <c:pt idx="198">
                  <c:v>-5541.3</c:v>
                </c:pt>
                <c:pt idx="199">
                  <c:v>-5551.3</c:v>
                </c:pt>
                <c:pt idx="200">
                  <c:v>-5561.3</c:v>
                </c:pt>
                <c:pt idx="201">
                  <c:v>-5571.3</c:v>
                </c:pt>
                <c:pt idx="202">
                  <c:v>-5581.3</c:v>
                </c:pt>
                <c:pt idx="203">
                  <c:v>-5591.3</c:v>
                </c:pt>
                <c:pt idx="204">
                  <c:v>-5601.3</c:v>
                </c:pt>
                <c:pt idx="205">
                  <c:v>-5602.7</c:v>
                </c:pt>
                <c:pt idx="206">
                  <c:v>-5602.7</c:v>
                </c:pt>
                <c:pt idx="207">
                  <c:v>-5652.7</c:v>
                </c:pt>
                <c:pt idx="208">
                  <c:v>-5702.7</c:v>
                </c:pt>
                <c:pt idx="209">
                  <c:v>-5752.7</c:v>
                </c:pt>
                <c:pt idx="210">
                  <c:v>-5802.7</c:v>
                </c:pt>
                <c:pt idx="211">
                  <c:v>-5852.7</c:v>
                </c:pt>
                <c:pt idx="212">
                  <c:v>-5902.7</c:v>
                </c:pt>
                <c:pt idx="213">
                  <c:v>-5952.7</c:v>
                </c:pt>
                <c:pt idx="214">
                  <c:v>-6002.7</c:v>
                </c:pt>
                <c:pt idx="215">
                  <c:v>-6052.7</c:v>
                </c:pt>
                <c:pt idx="216">
                  <c:v>-6102.7</c:v>
                </c:pt>
                <c:pt idx="217">
                  <c:v>-6152.7</c:v>
                </c:pt>
                <c:pt idx="218">
                  <c:v>-6202.7</c:v>
                </c:pt>
                <c:pt idx="219">
                  <c:v>-6252.7</c:v>
                </c:pt>
                <c:pt idx="220">
                  <c:v>-6302.7</c:v>
                </c:pt>
                <c:pt idx="221">
                  <c:v>-6352.7</c:v>
                </c:pt>
                <c:pt idx="222">
                  <c:v>-6402.7</c:v>
                </c:pt>
                <c:pt idx="223">
                  <c:v>-6452.7</c:v>
                </c:pt>
                <c:pt idx="224">
                  <c:v>-6502.7</c:v>
                </c:pt>
                <c:pt idx="225">
                  <c:v>-6552.7</c:v>
                </c:pt>
                <c:pt idx="226">
                  <c:v>-6589.3</c:v>
                </c:pt>
              </c:numCache>
            </c:numRef>
          </c:xVal>
          <c:yVal>
            <c:numRef>
              <c:f>'Perfil total'!$D$6:$D$232</c:f>
              <c:numCache>
                <c:formatCode>0.000</c:formatCode>
                <c:ptCount val="227"/>
                <c:pt idx="0">
                  <c:v>2545.6</c:v>
                </c:pt>
                <c:pt idx="1">
                  <c:v>2545.6004231732031</c:v>
                </c:pt>
                <c:pt idx="2">
                  <c:v>2545.6008463464063</c:v>
                </c:pt>
                <c:pt idx="3">
                  <c:v>2545.6012695196096</c:v>
                </c:pt>
                <c:pt idx="4">
                  <c:v>2545.6016926928128</c:v>
                </c:pt>
                <c:pt idx="5">
                  <c:v>2545.602115866016</c:v>
                </c:pt>
                <c:pt idx="6">
                  <c:v>2545.6025390392192</c:v>
                </c:pt>
                <c:pt idx="7">
                  <c:v>2545.6029622124224</c:v>
                </c:pt>
                <c:pt idx="8">
                  <c:v>2545.6033853856256</c:v>
                </c:pt>
                <c:pt idx="9">
                  <c:v>2545.6038085588289</c:v>
                </c:pt>
                <c:pt idx="10">
                  <c:v>2545.6042317320321</c:v>
                </c:pt>
                <c:pt idx="11">
                  <c:v>2545.6046549052353</c:v>
                </c:pt>
                <c:pt idx="12">
                  <c:v>2545.6050780784385</c:v>
                </c:pt>
                <c:pt idx="13">
                  <c:v>2545.6055012516417</c:v>
                </c:pt>
                <c:pt idx="14">
                  <c:v>2545.6059244248449</c:v>
                </c:pt>
                <c:pt idx="15">
                  <c:v>2545.6063475980482</c:v>
                </c:pt>
                <c:pt idx="16">
                  <c:v>2545.6067707712514</c:v>
                </c:pt>
                <c:pt idx="17">
                  <c:v>2545.6071939444546</c:v>
                </c:pt>
                <c:pt idx="18">
                  <c:v>2545.6076171176578</c:v>
                </c:pt>
                <c:pt idx="19">
                  <c:v>2545.608040290861</c:v>
                </c:pt>
                <c:pt idx="20">
                  <c:v>2545.6084634640642</c:v>
                </c:pt>
                <c:pt idx="21">
                  <c:v>2545.6211586601544</c:v>
                </c:pt>
                <c:pt idx="22">
                  <c:v>2545.6423173203048</c:v>
                </c:pt>
                <c:pt idx="23">
                  <c:v>2545.6634759804551</c:v>
                </c:pt>
                <c:pt idx="24">
                  <c:v>2545.6846346406055</c:v>
                </c:pt>
                <c:pt idx="25">
                  <c:v>2545.7057933007559</c:v>
                </c:pt>
                <c:pt idx="26">
                  <c:v>2545.7269519609063</c:v>
                </c:pt>
                <c:pt idx="27">
                  <c:v>2545.7481106210566</c:v>
                </c:pt>
                <c:pt idx="28">
                  <c:v>2545.769269281207</c:v>
                </c:pt>
                <c:pt idx="29">
                  <c:v>2545.7904279413574</c:v>
                </c:pt>
                <c:pt idx="30">
                  <c:v>2545.8115866015078</c:v>
                </c:pt>
                <c:pt idx="31">
                  <c:v>2545.8327452616581</c:v>
                </c:pt>
                <c:pt idx="32">
                  <c:v>2545.8539039218085</c:v>
                </c:pt>
                <c:pt idx="33">
                  <c:v>2545.8750625819589</c:v>
                </c:pt>
                <c:pt idx="34">
                  <c:v>2545.8962212421093</c:v>
                </c:pt>
                <c:pt idx="35">
                  <c:v>2545.9173799022597</c:v>
                </c:pt>
                <c:pt idx="36">
                  <c:v>2545.93853856241</c:v>
                </c:pt>
                <c:pt idx="37">
                  <c:v>2545.9596972225604</c:v>
                </c:pt>
                <c:pt idx="38">
                  <c:v>2545.9808558827108</c:v>
                </c:pt>
                <c:pt idx="39">
                  <c:v>2546.0020145428612</c:v>
                </c:pt>
                <c:pt idx="40">
                  <c:v>2546.0231732030115</c:v>
                </c:pt>
                <c:pt idx="41">
                  <c:v>2546.0443318631619</c:v>
                </c:pt>
                <c:pt idx="42">
                  <c:v>2546.0654905233123</c:v>
                </c:pt>
                <c:pt idx="43">
                  <c:v>2546.0866491834627</c:v>
                </c:pt>
                <c:pt idx="44">
                  <c:v>2546.107807843613</c:v>
                </c:pt>
                <c:pt idx="45">
                  <c:v>2546.1289665037634</c:v>
                </c:pt>
                <c:pt idx="46">
                  <c:v>2546.1501251639138</c:v>
                </c:pt>
                <c:pt idx="47">
                  <c:v>2546.1712838240642</c:v>
                </c:pt>
                <c:pt idx="48">
                  <c:v>2546.1924424842146</c:v>
                </c:pt>
                <c:pt idx="49">
                  <c:v>2546.2136011443649</c:v>
                </c:pt>
                <c:pt idx="50">
                  <c:v>2546.2347598045153</c:v>
                </c:pt>
                <c:pt idx="51">
                  <c:v>2546.2559184646657</c:v>
                </c:pt>
                <c:pt idx="52">
                  <c:v>2546.2770771248161</c:v>
                </c:pt>
                <c:pt idx="53">
                  <c:v>2546.2982357849664</c:v>
                </c:pt>
                <c:pt idx="54">
                  <c:v>2546.3100000000099</c:v>
                </c:pt>
                <c:pt idx="55">
                  <c:v>2546.3100000000099</c:v>
                </c:pt>
                <c:pt idx="56">
                  <c:v>2546.3276481515982</c:v>
                </c:pt>
                <c:pt idx="57">
                  <c:v>2546.3452963031864</c:v>
                </c:pt>
                <c:pt idx="58">
                  <c:v>2546.3629444547746</c:v>
                </c:pt>
                <c:pt idx="59">
                  <c:v>2546.3805926063628</c:v>
                </c:pt>
                <c:pt idx="60">
                  <c:v>2546.398240757951</c:v>
                </c:pt>
                <c:pt idx="61">
                  <c:v>2546.4158889095393</c:v>
                </c:pt>
                <c:pt idx="62">
                  <c:v>2546.4335370611275</c:v>
                </c:pt>
                <c:pt idx="63">
                  <c:v>2546.4511852127157</c:v>
                </c:pt>
                <c:pt idx="64">
                  <c:v>2546.4688333643039</c:v>
                </c:pt>
                <c:pt idx="65">
                  <c:v>2546.4864815158921</c:v>
                </c:pt>
                <c:pt idx="66">
                  <c:v>2546.5000000000086</c:v>
                </c:pt>
                <c:pt idx="67">
                  <c:v>2546.5000000000086</c:v>
                </c:pt>
                <c:pt idx="68">
                  <c:v>2546.5653594771329</c:v>
                </c:pt>
                <c:pt idx="69">
                  <c:v>2546.6307189542572</c:v>
                </c:pt>
                <c:pt idx="70">
                  <c:v>2546.6960784313815</c:v>
                </c:pt>
                <c:pt idx="71">
                  <c:v>2546.7614379085057</c:v>
                </c:pt>
                <c:pt idx="72">
                  <c:v>2546.82679738563</c:v>
                </c:pt>
                <c:pt idx="73">
                  <c:v>2546.8921568627543</c:v>
                </c:pt>
                <c:pt idx="74">
                  <c:v>2546.9575163398786</c:v>
                </c:pt>
                <c:pt idx="75">
                  <c:v>2547.0228758170028</c:v>
                </c:pt>
                <c:pt idx="76">
                  <c:v>2547.0800000000095</c:v>
                </c:pt>
                <c:pt idx="77">
                  <c:v>2547.0800000000095</c:v>
                </c:pt>
                <c:pt idx="78">
                  <c:v>2547.098678160929</c:v>
                </c:pt>
                <c:pt idx="79">
                  <c:v>2547.1173563218485</c:v>
                </c:pt>
                <c:pt idx="80">
                  <c:v>2547.1360344827681</c:v>
                </c:pt>
                <c:pt idx="81">
                  <c:v>2547.1547126436876</c:v>
                </c:pt>
                <c:pt idx="82">
                  <c:v>2547.1733908046072</c:v>
                </c:pt>
                <c:pt idx="83">
                  <c:v>2547.1920689655267</c:v>
                </c:pt>
                <c:pt idx="84">
                  <c:v>2547.2100000000096</c:v>
                </c:pt>
                <c:pt idx="85">
                  <c:v>2547.2100000000096</c:v>
                </c:pt>
                <c:pt idx="86">
                  <c:v>2547.2128208744807</c:v>
                </c:pt>
                <c:pt idx="87">
                  <c:v>2547.2156417489518</c:v>
                </c:pt>
                <c:pt idx="88">
                  <c:v>2547.218462623423</c:v>
                </c:pt>
                <c:pt idx="89">
                  <c:v>2547.2212834978941</c:v>
                </c:pt>
                <c:pt idx="90">
                  <c:v>2547.2241043723652</c:v>
                </c:pt>
                <c:pt idx="91">
                  <c:v>2547.2269252468363</c:v>
                </c:pt>
                <c:pt idx="92">
                  <c:v>2547.2297461213075</c:v>
                </c:pt>
                <c:pt idx="93">
                  <c:v>2547.2325669957786</c:v>
                </c:pt>
                <c:pt idx="94">
                  <c:v>2547.2353878702497</c:v>
                </c:pt>
                <c:pt idx="95">
                  <c:v>2547.2382087447209</c:v>
                </c:pt>
                <c:pt idx="96">
                  <c:v>2547.2400000000098</c:v>
                </c:pt>
                <c:pt idx="97">
                  <c:v>2547.2400000000098</c:v>
                </c:pt>
                <c:pt idx="98">
                  <c:v>2547.3232945014079</c:v>
                </c:pt>
                <c:pt idx="99">
                  <c:v>2547.406589002806</c:v>
                </c:pt>
                <c:pt idx="100">
                  <c:v>2547.489883504204</c:v>
                </c:pt>
                <c:pt idx="101">
                  <c:v>2547.5731780056021</c:v>
                </c:pt>
                <c:pt idx="102">
                  <c:v>2547.6564725070002</c:v>
                </c:pt>
                <c:pt idx="103">
                  <c:v>2547.7397670083983</c:v>
                </c:pt>
                <c:pt idx="104">
                  <c:v>2547.8230615097964</c:v>
                </c:pt>
                <c:pt idx="105">
                  <c:v>2547.9063560111945</c:v>
                </c:pt>
                <c:pt idx="106">
                  <c:v>2547.9896505125926</c:v>
                </c:pt>
                <c:pt idx="107">
                  <c:v>2548.0729450139906</c:v>
                </c:pt>
                <c:pt idx="108">
                  <c:v>2548.1562395153887</c:v>
                </c:pt>
                <c:pt idx="109">
                  <c:v>2548.2395340167868</c:v>
                </c:pt>
                <c:pt idx="110">
                  <c:v>2548.3228285181849</c:v>
                </c:pt>
                <c:pt idx="111">
                  <c:v>2548.406123019583</c:v>
                </c:pt>
                <c:pt idx="112">
                  <c:v>2548.4894175209811</c:v>
                </c:pt>
                <c:pt idx="113">
                  <c:v>2548.5727120223792</c:v>
                </c:pt>
                <c:pt idx="114">
                  <c:v>2548.6560065237773</c:v>
                </c:pt>
                <c:pt idx="115">
                  <c:v>2548.6700000000119</c:v>
                </c:pt>
                <c:pt idx="116">
                  <c:v>2548.6700000000119</c:v>
                </c:pt>
                <c:pt idx="117">
                  <c:v>2548.6994117647178</c:v>
                </c:pt>
                <c:pt idx="118">
                  <c:v>2548.7288235294236</c:v>
                </c:pt>
                <c:pt idx="119">
                  <c:v>2548.7582352941295</c:v>
                </c:pt>
                <c:pt idx="120">
                  <c:v>2548.7876470588353</c:v>
                </c:pt>
                <c:pt idx="121">
                  <c:v>2548.8170588235412</c:v>
                </c:pt>
                <c:pt idx="122">
                  <c:v>2548.846470588247</c:v>
                </c:pt>
                <c:pt idx="123">
                  <c:v>2548.8758823529529</c:v>
                </c:pt>
                <c:pt idx="124">
                  <c:v>2548.9052941176587</c:v>
                </c:pt>
                <c:pt idx="125">
                  <c:v>2548.9347058823646</c:v>
                </c:pt>
                <c:pt idx="126">
                  <c:v>2548.9641176470705</c:v>
                </c:pt>
                <c:pt idx="127">
                  <c:v>2548.9935294117763</c:v>
                </c:pt>
                <c:pt idx="128">
                  <c:v>2549.0229411764822</c:v>
                </c:pt>
                <c:pt idx="129">
                  <c:v>2549.052352941188</c:v>
                </c:pt>
                <c:pt idx="130">
                  <c:v>2549.0800000000118</c:v>
                </c:pt>
                <c:pt idx="131">
                  <c:v>2549.0800000000118</c:v>
                </c:pt>
                <c:pt idx="132">
                  <c:v>2549.0875512405728</c:v>
                </c:pt>
                <c:pt idx="133">
                  <c:v>2549.0951024811338</c:v>
                </c:pt>
                <c:pt idx="134">
                  <c:v>2549.1026537216949</c:v>
                </c:pt>
                <c:pt idx="135">
                  <c:v>2549.1102049622559</c:v>
                </c:pt>
                <c:pt idx="136">
                  <c:v>2549.117756202817</c:v>
                </c:pt>
                <c:pt idx="137">
                  <c:v>2549.125307443378</c:v>
                </c:pt>
                <c:pt idx="138">
                  <c:v>2549.132858683939</c:v>
                </c:pt>
                <c:pt idx="139">
                  <c:v>2549.1404099245001</c:v>
                </c:pt>
                <c:pt idx="140">
                  <c:v>2549.1479611650611</c:v>
                </c:pt>
                <c:pt idx="141">
                  <c:v>2549.1500000000124</c:v>
                </c:pt>
                <c:pt idx="142">
                  <c:v>2549.1500000000124</c:v>
                </c:pt>
                <c:pt idx="143">
                  <c:v>2549.1603770321813</c:v>
                </c:pt>
                <c:pt idx="144">
                  <c:v>2549.1707540643501</c:v>
                </c:pt>
                <c:pt idx="145">
                  <c:v>2549.181131096519</c:v>
                </c:pt>
                <c:pt idx="146">
                  <c:v>2549.1915081286879</c:v>
                </c:pt>
                <c:pt idx="147">
                  <c:v>2549.2018851608568</c:v>
                </c:pt>
                <c:pt idx="148">
                  <c:v>2549.2122621930257</c:v>
                </c:pt>
                <c:pt idx="149">
                  <c:v>2549.2226392251946</c:v>
                </c:pt>
                <c:pt idx="150">
                  <c:v>2549.2330162573635</c:v>
                </c:pt>
                <c:pt idx="151">
                  <c:v>2549.2433932895324</c:v>
                </c:pt>
                <c:pt idx="152">
                  <c:v>2549.2537703217013</c:v>
                </c:pt>
                <c:pt idx="153">
                  <c:v>2549.2641473538702</c:v>
                </c:pt>
                <c:pt idx="154">
                  <c:v>2549.274524386039</c:v>
                </c:pt>
                <c:pt idx="155">
                  <c:v>2549.2849014182079</c:v>
                </c:pt>
                <c:pt idx="156">
                  <c:v>2549.2952784503768</c:v>
                </c:pt>
                <c:pt idx="157">
                  <c:v>2549.3000000000138</c:v>
                </c:pt>
                <c:pt idx="158">
                  <c:v>2549.3000000000138</c:v>
                </c:pt>
                <c:pt idx="159">
                  <c:v>2549.3090311987003</c:v>
                </c:pt>
                <c:pt idx="160">
                  <c:v>2549.3180623973867</c:v>
                </c:pt>
                <c:pt idx="161">
                  <c:v>2549.3270935960732</c:v>
                </c:pt>
                <c:pt idx="162">
                  <c:v>2549.3361247947596</c:v>
                </c:pt>
                <c:pt idx="163">
                  <c:v>2549.345155993446</c:v>
                </c:pt>
                <c:pt idx="164">
                  <c:v>2549.3541871921325</c:v>
                </c:pt>
                <c:pt idx="165">
                  <c:v>2549.3632183908189</c:v>
                </c:pt>
                <c:pt idx="166">
                  <c:v>2549.3722495895054</c:v>
                </c:pt>
                <c:pt idx="167">
                  <c:v>2549.3812807881918</c:v>
                </c:pt>
                <c:pt idx="168">
                  <c:v>2549.3903119868783</c:v>
                </c:pt>
                <c:pt idx="169">
                  <c:v>2549.3993431855647</c:v>
                </c:pt>
                <c:pt idx="170">
                  <c:v>2549.4083743842511</c:v>
                </c:pt>
                <c:pt idx="171">
                  <c:v>2549.4174055829376</c:v>
                </c:pt>
                <c:pt idx="172">
                  <c:v>2549.426436781624</c:v>
                </c:pt>
                <c:pt idx="173">
                  <c:v>2549.4354679803105</c:v>
                </c:pt>
                <c:pt idx="174">
                  <c:v>2549.4444991789969</c:v>
                </c:pt>
                <c:pt idx="175">
                  <c:v>2549.4535303776834</c:v>
                </c:pt>
                <c:pt idx="176">
                  <c:v>2549.4625615763698</c:v>
                </c:pt>
                <c:pt idx="177">
                  <c:v>2549.4715927750563</c:v>
                </c:pt>
                <c:pt idx="178">
                  <c:v>2549.4806239737427</c:v>
                </c:pt>
                <c:pt idx="179">
                  <c:v>2549.4896551724291</c:v>
                </c:pt>
                <c:pt idx="180">
                  <c:v>2549.4986863711156</c:v>
                </c:pt>
                <c:pt idx="181">
                  <c:v>2549.507717569802</c:v>
                </c:pt>
                <c:pt idx="182">
                  <c:v>2549.5167487684885</c:v>
                </c:pt>
                <c:pt idx="183">
                  <c:v>2549.5200000000154</c:v>
                </c:pt>
                <c:pt idx="184">
                  <c:v>2549.5200000000154</c:v>
                </c:pt>
                <c:pt idx="185">
                  <c:v>2549.5175173783668</c:v>
                </c:pt>
                <c:pt idx="186">
                  <c:v>2549.5150347567183</c:v>
                </c:pt>
                <c:pt idx="187">
                  <c:v>2549.5125521350697</c:v>
                </c:pt>
                <c:pt idx="188">
                  <c:v>2549.5100695134211</c:v>
                </c:pt>
                <c:pt idx="189">
                  <c:v>2549.5075868917725</c:v>
                </c:pt>
                <c:pt idx="190">
                  <c:v>2549.5051042701239</c:v>
                </c:pt>
                <c:pt idx="191">
                  <c:v>2549.5026216484753</c:v>
                </c:pt>
                <c:pt idx="192">
                  <c:v>2549.5001390268267</c:v>
                </c:pt>
                <c:pt idx="193">
                  <c:v>2549.4976564051781</c:v>
                </c:pt>
                <c:pt idx="194">
                  <c:v>2549.4951737835295</c:v>
                </c:pt>
                <c:pt idx="195">
                  <c:v>2549.4926911618809</c:v>
                </c:pt>
                <c:pt idx="196">
                  <c:v>2549.4902085402323</c:v>
                </c:pt>
                <c:pt idx="197">
                  <c:v>2549.4877259185837</c:v>
                </c:pt>
                <c:pt idx="198">
                  <c:v>2549.4852432969351</c:v>
                </c:pt>
                <c:pt idx="199">
                  <c:v>2549.4827606752865</c:v>
                </c:pt>
                <c:pt idx="200">
                  <c:v>2549.4802780536379</c:v>
                </c:pt>
                <c:pt idx="201">
                  <c:v>2549.4777954319893</c:v>
                </c:pt>
                <c:pt idx="202">
                  <c:v>2549.4753128103407</c:v>
                </c:pt>
                <c:pt idx="203">
                  <c:v>2549.4728301886921</c:v>
                </c:pt>
                <c:pt idx="204">
                  <c:v>2549.4703475670435</c:v>
                </c:pt>
                <c:pt idx="205">
                  <c:v>2549.4700000000125</c:v>
                </c:pt>
                <c:pt idx="206">
                  <c:v>2549.4700000000125</c:v>
                </c:pt>
                <c:pt idx="207">
                  <c:v>2549.5201723089522</c:v>
                </c:pt>
                <c:pt idx="208">
                  <c:v>2549.5703446178918</c:v>
                </c:pt>
                <c:pt idx="209">
                  <c:v>2549.6205169268314</c:v>
                </c:pt>
                <c:pt idx="210">
                  <c:v>2549.6706892357711</c:v>
                </c:pt>
                <c:pt idx="211">
                  <c:v>2549.7208615447107</c:v>
                </c:pt>
                <c:pt idx="212">
                  <c:v>2549.7710338536504</c:v>
                </c:pt>
                <c:pt idx="213">
                  <c:v>2549.82120616259</c:v>
                </c:pt>
                <c:pt idx="214">
                  <c:v>2549.8713784715296</c:v>
                </c:pt>
                <c:pt idx="215">
                  <c:v>2549.9215507804693</c:v>
                </c:pt>
                <c:pt idx="216">
                  <c:v>2549.9717230894089</c:v>
                </c:pt>
                <c:pt idx="217">
                  <c:v>2550.0218953983485</c:v>
                </c:pt>
                <c:pt idx="218">
                  <c:v>2550.0720677072882</c:v>
                </c:pt>
                <c:pt idx="219">
                  <c:v>2550.1222400162278</c:v>
                </c:pt>
                <c:pt idx="220">
                  <c:v>2550.1724123251674</c:v>
                </c:pt>
                <c:pt idx="221">
                  <c:v>2550.2225846341071</c:v>
                </c:pt>
                <c:pt idx="222">
                  <c:v>2550.2727569430467</c:v>
                </c:pt>
                <c:pt idx="223">
                  <c:v>2550.3229292519864</c:v>
                </c:pt>
                <c:pt idx="224">
                  <c:v>2550.373101560926</c:v>
                </c:pt>
                <c:pt idx="225">
                  <c:v>2550.4232738698656</c:v>
                </c:pt>
                <c:pt idx="226">
                  <c:v>2550.4600000000096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93-46A3-9EFF-F71E06CD3565}"/>
            </c:ext>
          </c:extLst>
        </c:ser>
        <c:ser>
          <c:idx val="1"/>
          <c:order val="1"/>
          <c:tx>
            <c:v>NIvel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'Perfil total'!$C$6:$C$232</c:f>
              <c:numCache>
                <c:formatCode>0.000</c:formatCode>
                <c:ptCount val="22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-50</c:v>
                </c:pt>
                <c:pt idx="22">
                  <c:v>-100</c:v>
                </c:pt>
                <c:pt idx="23">
                  <c:v>-150</c:v>
                </c:pt>
                <c:pt idx="24">
                  <c:v>-200</c:v>
                </c:pt>
                <c:pt idx="25">
                  <c:v>-250</c:v>
                </c:pt>
                <c:pt idx="26">
                  <c:v>-300</c:v>
                </c:pt>
                <c:pt idx="27">
                  <c:v>-350</c:v>
                </c:pt>
                <c:pt idx="28">
                  <c:v>-400</c:v>
                </c:pt>
                <c:pt idx="29">
                  <c:v>-450</c:v>
                </c:pt>
                <c:pt idx="30">
                  <c:v>-500</c:v>
                </c:pt>
                <c:pt idx="31">
                  <c:v>-550</c:v>
                </c:pt>
                <c:pt idx="32">
                  <c:v>-600</c:v>
                </c:pt>
                <c:pt idx="33">
                  <c:v>-650</c:v>
                </c:pt>
                <c:pt idx="34">
                  <c:v>-700</c:v>
                </c:pt>
                <c:pt idx="35">
                  <c:v>-750</c:v>
                </c:pt>
                <c:pt idx="36">
                  <c:v>-800</c:v>
                </c:pt>
                <c:pt idx="37">
                  <c:v>-850</c:v>
                </c:pt>
                <c:pt idx="38">
                  <c:v>-900</c:v>
                </c:pt>
                <c:pt idx="39">
                  <c:v>-950</c:v>
                </c:pt>
                <c:pt idx="40">
                  <c:v>-1000</c:v>
                </c:pt>
                <c:pt idx="41">
                  <c:v>-1050</c:v>
                </c:pt>
                <c:pt idx="42">
                  <c:v>-1100</c:v>
                </c:pt>
                <c:pt idx="43">
                  <c:v>-1150</c:v>
                </c:pt>
                <c:pt idx="44">
                  <c:v>-1200</c:v>
                </c:pt>
                <c:pt idx="45">
                  <c:v>-1250</c:v>
                </c:pt>
                <c:pt idx="46">
                  <c:v>-1300</c:v>
                </c:pt>
                <c:pt idx="47">
                  <c:v>-1350</c:v>
                </c:pt>
                <c:pt idx="48">
                  <c:v>-1400</c:v>
                </c:pt>
                <c:pt idx="49">
                  <c:v>-1450</c:v>
                </c:pt>
                <c:pt idx="50">
                  <c:v>-1500</c:v>
                </c:pt>
                <c:pt idx="51">
                  <c:v>-1550</c:v>
                </c:pt>
                <c:pt idx="52">
                  <c:v>-1600</c:v>
                </c:pt>
                <c:pt idx="53">
                  <c:v>-1650</c:v>
                </c:pt>
                <c:pt idx="54">
                  <c:v>-1677.8</c:v>
                </c:pt>
                <c:pt idx="55">
                  <c:v>-1677.8</c:v>
                </c:pt>
                <c:pt idx="56">
                  <c:v>-1727.8</c:v>
                </c:pt>
                <c:pt idx="57">
                  <c:v>-1777.8</c:v>
                </c:pt>
                <c:pt idx="58">
                  <c:v>-1827.8</c:v>
                </c:pt>
                <c:pt idx="59">
                  <c:v>-1877.8</c:v>
                </c:pt>
                <c:pt idx="60">
                  <c:v>-1927.8</c:v>
                </c:pt>
                <c:pt idx="61">
                  <c:v>-1977.8</c:v>
                </c:pt>
                <c:pt idx="62">
                  <c:v>-2027.8</c:v>
                </c:pt>
                <c:pt idx="63">
                  <c:v>-2077.8000000000002</c:v>
                </c:pt>
                <c:pt idx="64">
                  <c:v>-2127.8000000000002</c:v>
                </c:pt>
                <c:pt idx="65">
                  <c:v>-2177.8000000000002</c:v>
                </c:pt>
                <c:pt idx="66">
                  <c:v>-2216.1</c:v>
                </c:pt>
                <c:pt idx="67">
                  <c:v>-2216.1</c:v>
                </c:pt>
                <c:pt idx="68">
                  <c:v>-2266.1</c:v>
                </c:pt>
                <c:pt idx="69">
                  <c:v>-2316.1</c:v>
                </c:pt>
                <c:pt idx="70">
                  <c:v>-2366.1</c:v>
                </c:pt>
                <c:pt idx="71">
                  <c:v>-2416.1</c:v>
                </c:pt>
                <c:pt idx="72">
                  <c:v>-2466.1</c:v>
                </c:pt>
                <c:pt idx="73">
                  <c:v>-2516.1</c:v>
                </c:pt>
                <c:pt idx="74">
                  <c:v>-2566.1</c:v>
                </c:pt>
                <c:pt idx="75">
                  <c:v>-2616.1</c:v>
                </c:pt>
                <c:pt idx="76">
                  <c:v>-2659.7999999999997</c:v>
                </c:pt>
                <c:pt idx="77">
                  <c:v>-2659.7999999999997</c:v>
                </c:pt>
                <c:pt idx="78">
                  <c:v>-2709.7999999999997</c:v>
                </c:pt>
                <c:pt idx="79">
                  <c:v>-2759.7999999999997</c:v>
                </c:pt>
                <c:pt idx="80">
                  <c:v>-2809.7999999999997</c:v>
                </c:pt>
                <c:pt idx="81">
                  <c:v>-2859.7999999999997</c:v>
                </c:pt>
                <c:pt idx="82">
                  <c:v>-2909.7999999999997</c:v>
                </c:pt>
                <c:pt idx="83">
                  <c:v>-2959.7999999999997</c:v>
                </c:pt>
                <c:pt idx="84">
                  <c:v>-3007.7999999999997</c:v>
                </c:pt>
                <c:pt idx="85">
                  <c:v>-3007.7999999999997</c:v>
                </c:pt>
                <c:pt idx="86">
                  <c:v>-3027.7999999999997</c:v>
                </c:pt>
                <c:pt idx="87">
                  <c:v>-3047.7999999999997</c:v>
                </c:pt>
                <c:pt idx="88">
                  <c:v>-3067.7999999999997</c:v>
                </c:pt>
                <c:pt idx="89">
                  <c:v>-3087.7999999999997</c:v>
                </c:pt>
                <c:pt idx="90">
                  <c:v>-3107.7999999999997</c:v>
                </c:pt>
                <c:pt idx="91">
                  <c:v>-3127.7999999999997</c:v>
                </c:pt>
                <c:pt idx="92">
                  <c:v>-3147.7999999999997</c:v>
                </c:pt>
                <c:pt idx="93">
                  <c:v>-3167.7999999999997</c:v>
                </c:pt>
                <c:pt idx="94">
                  <c:v>-3187.7999999999997</c:v>
                </c:pt>
                <c:pt idx="95">
                  <c:v>-3207.7999999999997</c:v>
                </c:pt>
                <c:pt idx="96">
                  <c:v>-3220.4999999999995</c:v>
                </c:pt>
                <c:pt idx="97">
                  <c:v>-3220.4999999999995</c:v>
                </c:pt>
                <c:pt idx="98">
                  <c:v>-3270.4999999999995</c:v>
                </c:pt>
                <c:pt idx="99">
                  <c:v>-3320.4999999999995</c:v>
                </c:pt>
                <c:pt idx="100">
                  <c:v>-3370.4999999999995</c:v>
                </c:pt>
                <c:pt idx="101">
                  <c:v>-3420.4999999999995</c:v>
                </c:pt>
                <c:pt idx="102">
                  <c:v>-3470.4999999999995</c:v>
                </c:pt>
                <c:pt idx="103">
                  <c:v>-3520.4999999999995</c:v>
                </c:pt>
                <c:pt idx="104">
                  <c:v>-3570.4999999999995</c:v>
                </c:pt>
                <c:pt idx="105">
                  <c:v>-3620.4999999999995</c:v>
                </c:pt>
                <c:pt idx="106">
                  <c:v>-3670.4999999999995</c:v>
                </c:pt>
                <c:pt idx="107">
                  <c:v>-3720.4999999999995</c:v>
                </c:pt>
                <c:pt idx="108">
                  <c:v>-3770.4999999999995</c:v>
                </c:pt>
                <c:pt idx="109">
                  <c:v>-3820.4999999999995</c:v>
                </c:pt>
                <c:pt idx="110">
                  <c:v>-3870.4999999999995</c:v>
                </c:pt>
                <c:pt idx="111">
                  <c:v>-3920.4999999999995</c:v>
                </c:pt>
                <c:pt idx="112">
                  <c:v>-3970.4999999999995</c:v>
                </c:pt>
                <c:pt idx="113">
                  <c:v>-4020.4999999999995</c:v>
                </c:pt>
                <c:pt idx="114">
                  <c:v>-4070.4999999999995</c:v>
                </c:pt>
                <c:pt idx="115">
                  <c:v>-4078.8999999999996</c:v>
                </c:pt>
                <c:pt idx="116">
                  <c:v>-4078.8999999999996</c:v>
                </c:pt>
                <c:pt idx="117">
                  <c:v>-4128.8999999999996</c:v>
                </c:pt>
                <c:pt idx="118">
                  <c:v>-4178.8999999999996</c:v>
                </c:pt>
                <c:pt idx="119">
                  <c:v>-4228.8999999999996</c:v>
                </c:pt>
                <c:pt idx="120">
                  <c:v>-4278.8999999999996</c:v>
                </c:pt>
                <c:pt idx="121">
                  <c:v>-4328.8999999999996</c:v>
                </c:pt>
                <c:pt idx="122">
                  <c:v>-4378.8999999999996</c:v>
                </c:pt>
                <c:pt idx="123">
                  <c:v>-4428.8999999999996</c:v>
                </c:pt>
                <c:pt idx="124">
                  <c:v>-4478.8999999999996</c:v>
                </c:pt>
                <c:pt idx="125">
                  <c:v>-4528.8999999999996</c:v>
                </c:pt>
                <c:pt idx="126">
                  <c:v>-4578.8999999999996</c:v>
                </c:pt>
                <c:pt idx="127">
                  <c:v>-4628.8999999999996</c:v>
                </c:pt>
                <c:pt idx="128">
                  <c:v>-4678.8999999999996</c:v>
                </c:pt>
                <c:pt idx="129">
                  <c:v>-4728.8999999999996</c:v>
                </c:pt>
                <c:pt idx="130">
                  <c:v>-4775.8999999999996</c:v>
                </c:pt>
                <c:pt idx="131">
                  <c:v>-4775.8999999999996</c:v>
                </c:pt>
                <c:pt idx="132">
                  <c:v>-4785.8999999999996</c:v>
                </c:pt>
                <c:pt idx="133">
                  <c:v>-4795.8999999999996</c:v>
                </c:pt>
                <c:pt idx="134">
                  <c:v>-4805.8999999999996</c:v>
                </c:pt>
                <c:pt idx="135">
                  <c:v>-4815.8999999999996</c:v>
                </c:pt>
                <c:pt idx="136">
                  <c:v>-4825.8999999999996</c:v>
                </c:pt>
                <c:pt idx="137">
                  <c:v>-4835.8999999999996</c:v>
                </c:pt>
                <c:pt idx="138">
                  <c:v>-4845.8999999999996</c:v>
                </c:pt>
                <c:pt idx="139">
                  <c:v>-4855.8999999999996</c:v>
                </c:pt>
                <c:pt idx="140">
                  <c:v>-4865.8999999999996</c:v>
                </c:pt>
                <c:pt idx="141">
                  <c:v>-4868.5999999999995</c:v>
                </c:pt>
                <c:pt idx="142">
                  <c:v>-4868.5999999999995</c:v>
                </c:pt>
                <c:pt idx="143">
                  <c:v>-4888.5999999999995</c:v>
                </c:pt>
                <c:pt idx="144">
                  <c:v>-4908.5999999999995</c:v>
                </c:pt>
                <c:pt idx="145">
                  <c:v>-4928.5999999999995</c:v>
                </c:pt>
                <c:pt idx="146">
                  <c:v>-4948.5999999999995</c:v>
                </c:pt>
                <c:pt idx="147">
                  <c:v>-4968.5999999999995</c:v>
                </c:pt>
                <c:pt idx="148">
                  <c:v>-4988.5999999999995</c:v>
                </c:pt>
                <c:pt idx="149">
                  <c:v>-5008.5999999999995</c:v>
                </c:pt>
                <c:pt idx="150">
                  <c:v>-5028.5999999999995</c:v>
                </c:pt>
                <c:pt idx="151">
                  <c:v>-5048.5999999999995</c:v>
                </c:pt>
                <c:pt idx="152">
                  <c:v>-5068.5999999999995</c:v>
                </c:pt>
                <c:pt idx="153">
                  <c:v>-5088.5999999999995</c:v>
                </c:pt>
                <c:pt idx="154">
                  <c:v>-5108.5999999999995</c:v>
                </c:pt>
                <c:pt idx="155">
                  <c:v>-5128.5999999999995</c:v>
                </c:pt>
                <c:pt idx="156">
                  <c:v>-5148.5999999999995</c:v>
                </c:pt>
                <c:pt idx="157">
                  <c:v>-5157.7</c:v>
                </c:pt>
                <c:pt idx="158">
                  <c:v>-5157.7</c:v>
                </c:pt>
                <c:pt idx="159">
                  <c:v>-5167.7</c:v>
                </c:pt>
                <c:pt idx="160">
                  <c:v>-5177.7</c:v>
                </c:pt>
                <c:pt idx="161">
                  <c:v>-5187.7</c:v>
                </c:pt>
                <c:pt idx="162">
                  <c:v>-5197.7</c:v>
                </c:pt>
                <c:pt idx="163">
                  <c:v>-5207.7</c:v>
                </c:pt>
                <c:pt idx="164">
                  <c:v>-5217.7</c:v>
                </c:pt>
                <c:pt idx="165">
                  <c:v>-5227.7</c:v>
                </c:pt>
                <c:pt idx="166">
                  <c:v>-5237.7</c:v>
                </c:pt>
                <c:pt idx="167">
                  <c:v>-5247.7</c:v>
                </c:pt>
                <c:pt idx="168">
                  <c:v>-5257.7</c:v>
                </c:pt>
                <c:pt idx="169">
                  <c:v>-5267.7</c:v>
                </c:pt>
                <c:pt idx="170">
                  <c:v>-5277.7</c:v>
                </c:pt>
                <c:pt idx="171">
                  <c:v>-5287.7</c:v>
                </c:pt>
                <c:pt idx="172">
                  <c:v>-5297.7</c:v>
                </c:pt>
                <c:pt idx="173">
                  <c:v>-5307.7</c:v>
                </c:pt>
                <c:pt idx="174">
                  <c:v>-5317.7</c:v>
                </c:pt>
                <c:pt idx="175">
                  <c:v>-5327.7</c:v>
                </c:pt>
                <c:pt idx="176">
                  <c:v>-5337.7</c:v>
                </c:pt>
                <c:pt idx="177">
                  <c:v>-5347.7</c:v>
                </c:pt>
                <c:pt idx="178">
                  <c:v>-5357.7</c:v>
                </c:pt>
                <c:pt idx="179">
                  <c:v>-5367.7</c:v>
                </c:pt>
                <c:pt idx="180">
                  <c:v>-5377.7</c:v>
                </c:pt>
                <c:pt idx="181">
                  <c:v>-5387.7</c:v>
                </c:pt>
                <c:pt idx="182">
                  <c:v>-5397.7</c:v>
                </c:pt>
                <c:pt idx="183">
                  <c:v>-5401.3</c:v>
                </c:pt>
                <c:pt idx="184">
                  <c:v>-5401.3</c:v>
                </c:pt>
                <c:pt idx="185">
                  <c:v>-5411.3</c:v>
                </c:pt>
                <c:pt idx="186">
                  <c:v>-5421.3</c:v>
                </c:pt>
                <c:pt idx="187">
                  <c:v>-5431.3</c:v>
                </c:pt>
                <c:pt idx="188">
                  <c:v>-5441.3</c:v>
                </c:pt>
                <c:pt idx="189">
                  <c:v>-5451.3</c:v>
                </c:pt>
                <c:pt idx="190">
                  <c:v>-5461.3</c:v>
                </c:pt>
                <c:pt idx="191">
                  <c:v>-5471.3</c:v>
                </c:pt>
                <c:pt idx="192">
                  <c:v>-5481.3</c:v>
                </c:pt>
                <c:pt idx="193">
                  <c:v>-5491.3</c:v>
                </c:pt>
                <c:pt idx="194">
                  <c:v>-5501.3</c:v>
                </c:pt>
                <c:pt idx="195">
                  <c:v>-5511.3</c:v>
                </c:pt>
                <c:pt idx="196">
                  <c:v>-5521.3</c:v>
                </c:pt>
                <c:pt idx="197">
                  <c:v>-5531.3</c:v>
                </c:pt>
                <c:pt idx="198">
                  <c:v>-5541.3</c:v>
                </c:pt>
                <c:pt idx="199">
                  <c:v>-5551.3</c:v>
                </c:pt>
                <c:pt idx="200">
                  <c:v>-5561.3</c:v>
                </c:pt>
                <c:pt idx="201">
                  <c:v>-5571.3</c:v>
                </c:pt>
                <c:pt idx="202">
                  <c:v>-5581.3</c:v>
                </c:pt>
                <c:pt idx="203">
                  <c:v>-5591.3</c:v>
                </c:pt>
                <c:pt idx="204">
                  <c:v>-5601.3</c:v>
                </c:pt>
                <c:pt idx="205">
                  <c:v>-5602.7</c:v>
                </c:pt>
                <c:pt idx="206">
                  <c:v>-5602.7</c:v>
                </c:pt>
                <c:pt idx="207">
                  <c:v>-5652.7</c:v>
                </c:pt>
                <c:pt idx="208">
                  <c:v>-5702.7</c:v>
                </c:pt>
                <c:pt idx="209">
                  <c:v>-5752.7</c:v>
                </c:pt>
                <c:pt idx="210">
                  <c:v>-5802.7</c:v>
                </c:pt>
                <c:pt idx="211">
                  <c:v>-5852.7</c:v>
                </c:pt>
                <c:pt idx="212">
                  <c:v>-5902.7</c:v>
                </c:pt>
                <c:pt idx="213">
                  <c:v>-5952.7</c:v>
                </c:pt>
                <c:pt idx="214">
                  <c:v>-6002.7</c:v>
                </c:pt>
                <c:pt idx="215">
                  <c:v>-6052.7</c:v>
                </c:pt>
                <c:pt idx="216">
                  <c:v>-6102.7</c:v>
                </c:pt>
                <c:pt idx="217">
                  <c:v>-6152.7</c:v>
                </c:pt>
                <c:pt idx="218">
                  <c:v>-6202.7</c:v>
                </c:pt>
                <c:pt idx="219">
                  <c:v>-6252.7</c:v>
                </c:pt>
                <c:pt idx="220">
                  <c:v>-6302.7</c:v>
                </c:pt>
                <c:pt idx="221">
                  <c:v>-6352.7</c:v>
                </c:pt>
                <c:pt idx="222">
                  <c:v>-6402.7</c:v>
                </c:pt>
                <c:pt idx="223">
                  <c:v>-6452.7</c:v>
                </c:pt>
                <c:pt idx="224">
                  <c:v>-6502.7</c:v>
                </c:pt>
                <c:pt idx="225">
                  <c:v>-6552.7</c:v>
                </c:pt>
                <c:pt idx="226">
                  <c:v>-6589.3</c:v>
                </c:pt>
              </c:numCache>
            </c:numRef>
          </c:xVal>
          <c:yVal>
            <c:numRef>
              <c:f>'Perfil total'!$E$6:$E$232</c:f>
              <c:numCache>
                <c:formatCode>0.000</c:formatCode>
                <c:ptCount val="227"/>
                <c:pt idx="0">
                  <c:v>2546.7449999999999</c:v>
                </c:pt>
                <c:pt idx="1">
                  <c:v>2546.8770893428814</c:v>
                </c:pt>
                <c:pt idx="2">
                  <c:v>2546.8811272583794</c:v>
                </c:pt>
                <c:pt idx="3">
                  <c:v>2546.8850465323821</c:v>
                </c:pt>
                <c:pt idx="4">
                  <c:v>2546.8888566727928</c:v>
                </c:pt>
                <c:pt idx="5">
                  <c:v>2546.8925659917895</c:v>
                </c:pt>
                <c:pt idx="6">
                  <c:v>2546.8961818059911</c:v>
                </c:pt>
                <c:pt idx="7">
                  <c:v>2546.8997105955159</c:v>
                </c:pt>
                <c:pt idx="8">
                  <c:v>2546.9031581318095</c:v>
                </c:pt>
                <c:pt idx="9">
                  <c:v>2546.906529581418</c:v>
                </c:pt>
                <c:pt idx="10">
                  <c:v>2546.9098295910162</c:v>
                </c:pt>
                <c:pt idx="11">
                  <c:v>2546.9130623576739</c:v>
                </c:pt>
                <c:pt idx="12">
                  <c:v>2546.9162316873681</c:v>
                </c:pt>
                <c:pt idx="13">
                  <c:v>2546.9193410440648</c:v>
                </c:pt>
                <c:pt idx="14">
                  <c:v>2546.9223935911609</c:v>
                </c:pt>
                <c:pt idx="15">
                  <c:v>2546.9253922266876</c:v>
                </c:pt>
                <c:pt idx="16">
                  <c:v>2546.9283396133897</c:v>
                </c:pt>
                <c:pt idx="17">
                  <c:v>2546.9312382045641</c:v>
                </c:pt>
                <c:pt idx="18">
                  <c:v>2546.9340902663603</c:v>
                </c:pt>
                <c:pt idx="19">
                  <c:v>2546.9368978971247</c:v>
                </c:pt>
                <c:pt idx="20">
                  <c:v>2546.9396630442479</c:v>
                </c:pt>
                <c:pt idx="21">
                  <c:v>2547.0094259871853</c:v>
                </c:pt>
                <c:pt idx="22">
                  <c:v>2547.0951563040021</c:v>
                </c:pt>
                <c:pt idx="23">
                  <c:v>2547.1630864466811</c:v>
                </c:pt>
                <c:pt idx="24">
                  <c:v>2547.2214249074964</c:v>
                </c:pt>
                <c:pt idx="25">
                  <c:v>2547.2736313002852</c:v>
                </c:pt>
                <c:pt idx="26">
                  <c:v>2547.3215419659778</c:v>
                </c:pt>
                <c:pt idx="27">
                  <c:v>2547.3662651952873</c:v>
                </c:pt>
                <c:pt idx="28">
                  <c:v>2547.4085280948443</c:v>
                </c:pt>
                <c:pt idx="29">
                  <c:v>2547.4488366857113</c:v>
                </c:pt>
                <c:pt idx="30">
                  <c:v>2547.48755899664</c:v>
                </c:pt>
                <c:pt idx="31">
                  <c:v>2547.5249720184624</c:v>
                </c:pt>
                <c:pt idx="32">
                  <c:v>2547.561290013899</c:v>
                </c:pt>
                <c:pt idx="33">
                  <c:v>2547.5966824828884</c:v>
                </c:pt>
                <c:pt idx="34">
                  <c:v>2547.6312860471012</c:v>
                </c:pt>
                <c:pt idx="35">
                  <c:v>2547.6652125874048</c:v>
                </c:pt>
                <c:pt idx="36">
                  <c:v>2547.6985549799369</c:v>
                </c:pt>
                <c:pt idx="37">
                  <c:v>2547.7313912412196</c:v>
                </c:pt>
                <c:pt idx="38">
                  <c:v>2547.7637875887558</c:v>
                </c:pt>
                <c:pt idx="39">
                  <c:v>2547.7958007438269</c:v>
                </c:pt>
                <c:pt idx="40">
                  <c:v>2547.8274796931792</c:v>
                </c:pt>
                <c:pt idx="41">
                  <c:v>2547.8588670568511</c:v>
                </c:pt>
                <c:pt idx="42">
                  <c:v>2547.8900001643833</c:v>
                </c:pt>
                <c:pt idx="43">
                  <c:v>2547.9209119117886</c:v>
                </c:pt>
                <c:pt idx="44">
                  <c:v>2547.951631451398</c:v>
                </c:pt>
                <c:pt idx="45">
                  <c:v>2547.9821847527151</c:v>
                </c:pt>
                <c:pt idx="46">
                  <c:v>2548.0125950625616</c:v>
                </c:pt>
                <c:pt idx="47">
                  <c:v>2548.0428832857779</c:v>
                </c:pt>
                <c:pt idx="48">
                  <c:v>2548.073068302645</c:v>
                </c:pt>
                <c:pt idx="49">
                  <c:v>2548.1031672354661</c:v>
                </c:pt>
                <c:pt idx="50">
                  <c:v>2548.133195673955</c:v>
                </c:pt>
                <c:pt idx="51">
                  <c:v>2548.1631678670092</c:v>
                </c:pt>
                <c:pt idx="52">
                  <c:v>2548.1930968868492</c:v>
                </c:pt>
                <c:pt idx="53">
                  <c:v>2548.2229947702931</c:v>
                </c:pt>
                <c:pt idx="54">
                  <c:v>2548.2395287856098</c:v>
                </c:pt>
                <c:pt idx="55">
                  <c:v>2548.2395287856098</c:v>
                </c:pt>
                <c:pt idx="56">
                  <c:v>2548.2589459663691</c:v>
                </c:pt>
                <c:pt idx="57">
                  <c:v>2548.2769382602924</c:v>
                </c:pt>
                <c:pt idx="58">
                  <c:v>2548.2937123971028</c:v>
                </c:pt>
                <c:pt idx="59">
                  <c:v>2548.3094386468183</c:v>
                </c:pt>
                <c:pt idx="60">
                  <c:v>2548.324261255158</c:v>
                </c:pt>
                <c:pt idx="61">
                  <c:v>2548.3383061359573</c:v>
                </c:pt>
                <c:pt idx="62">
                  <c:v>2548.3516868926022</c:v>
                </c:pt>
                <c:pt idx="63">
                  <c:v>2548.3645098203242</c:v>
                </c:pt>
                <c:pt idx="64">
                  <c:v>2548.376878209639</c:v>
                </c:pt>
                <c:pt idx="65">
                  <c:v>2548.3888958841662</c:v>
                </c:pt>
                <c:pt idx="66">
                  <c:v>2548.3979619184111</c:v>
                </c:pt>
                <c:pt idx="67">
                  <c:v>2548.3979619184111</c:v>
                </c:pt>
                <c:pt idx="68">
                  <c:v>2548.4035623129134</c:v>
                </c:pt>
                <c:pt idx="69">
                  <c:v>2548.4102846235492</c:v>
                </c:pt>
                <c:pt idx="70">
                  <c:v>2548.4185416428027</c:v>
                </c:pt>
                <c:pt idx="71">
                  <c:v>2548.4289127952447</c:v>
                </c:pt>
                <c:pt idx="72">
                  <c:v>2548.4422284759357</c:v>
                </c:pt>
                <c:pt idx="73">
                  <c:v>2548.459700387768</c:v>
                </c:pt>
                <c:pt idx="74">
                  <c:v>2548.4831139674452</c:v>
                </c:pt>
                <c:pt idx="75">
                  <c:v>2548.5150709170016</c:v>
                </c:pt>
                <c:pt idx="76">
                  <c:v>2548.552379642992</c:v>
                </c:pt>
                <c:pt idx="77">
                  <c:v>2548.552379642992</c:v>
                </c:pt>
                <c:pt idx="78">
                  <c:v>2548.6212384267083</c:v>
                </c:pt>
                <c:pt idx="79">
                  <c:v>2548.67912412649</c:v>
                </c:pt>
                <c:pt idx="80">
                  <c:v>2548.7300226857019</c:v>
                </c:pt>
                <c:pt idx="81">
                  <c:v>2548.7760107539384</c:v>
                </c:pt>
                <c:pt idx="82">
                  <c:v>2548.8183282952268</c:v>
                </c:pt>
                <c:pt idx="83">
                  <c:v>2548.8577833353747</c:v>
                </c:pt>
                <c:pt idx="84">
                  <c:v>2548.8934883601996</c:v>
                </c:pt>
                <c:pt idx="85">
                  <c:v>2548.8934883601996</c:v>
                </c:pt>
                <c:pt idx="86">
                  <c:v>2548.9009948350099</c:v>
                </c:pt>
                <c:pt idx="87">
                  <c:v>2548.908413716249</c:v>
                </c:pt>
                <c:pt idx="88">
                  <c:v>2548.9157479640312</c:v>
                </c:pt>
                <c:pt idx="89">
                  <c:v>2548.9230003853822</c:v>
                </c:pt>
                <c:pt idx="90">
                  <c:v>2548.9301736448938</c:v>
                </c:pt>
                <c:pt idx="91">
                  <c:v>2548.9372702744486</c:v>
                </c:pt>
                <c:pt idx="92">
                  <c:v>2548.944292682123</c:v>
                </c:pt>
                <c:pt idx="93">
                  <c:v>2548.9512431603348</c:v>
                </c:pt>
                <c:pt idx="94">
                  <c:v>2548.9581238933288</c:v>
                </c:pt>
                <c:pt idx="95">
                  <c:v>2548.9649369640497</c:v>
                </c:pt>
                <c:pt idx="96">
                  <c:v>2548.9692290498224</c:v>
                </c:pt>
                <c:pt idx="97">
                  <c:v>2548.9692290498224</c:v>
                </c:pt>
                <c:pt idx="98">
                  <c:v>2548.9690978371709</c:v>
                </c:pt>
                <c:pt idx="99">
                  <c:v>2548.9691510630369</c:v>
                </c:pt>
                <c:pt idx="100">
                  <c:v>2548.9695322580483</c:v>
                </c:pt>
                <c:pt idx="101">
                  <c:v>2548.9704900787256</c:v>
                </c:pt>
                <c:pt idx="102">
                  <c:v>2548.9724729559916</c:v>
                </c:pt>
                <c:pt idx="103">
                  <c:v>2548.9763391979545</c:v>
                </c:pt>
                <c:pt idx="104">
                  <c:v>2548.9838792572973</c:v>
                </c:pt>
                <c:pt idx="105">
                  <c:v>2548.9992862478225</c:v>
                </c:pt>
                <c:pt idx="106">
                  <c:v>2549.033238791435</c:v>
                </c:pt>
                <c:pt idx="107">
                  <c:v>2549.1033141559669</c:v>
                </c:pt>
                <c:pt idx="108">
                  <c:v>2549.1994676609152</c:v>
                </c:pt>
                <c:pt idx="109">
                  <c:v>2549.3070444055197</c:v>
                </c:pt>
                <c:pt idx="110">
                  <c:v>2549.4122251633776</c:v>
                </c:pt>
                <c:pt idx="111">
                  <c:v>2549.521869345529</c:v>
                </c:pt>
                <c:pt idx="112">
                  <c:v>2549.6342511946118</c:v>
                </c:pt>
                <c:pt idx="113">
                  <c:v>2549.7503334235098</c:v>
                </c:pt>
                <c:pt idx="114">
                  <c:v>2549.8707203674103</c:v>
                </c:pt>
                <c:pt idx="115">
                  <c:v>2549.8888388588698</c:v>
                </c:pt>
                <c:pt idx="116">
                  <c:v>2549.8888388588698</c:v>
                </c:pt>
                <c:pt idx="117">
                  <c:v>2550.0149020169169</c:v>
                </c:pt>
                <c:pt idx="118">
                  <c:v>2550.0779866760618</c:v>
                </c:pt>
                <c:pt idx="119">
                  <c:v>2550.1199092724319</c:v>
                </c:pt>
                <c:pt idx="120">
                  <c:v>2550.1509722763994</c:v>
                </c:pt>
                <c:pt idx="121">
                  <c:v>2550.1755116182962</c:v>
                </c:pt>
                <c:pt idx="122">
                  <c:v>2550.1957689038131</c:v>
                </c:pt>
                <c:pt idx="123">
                  <c:v>2550.2130472871627</c:v>
                </c:pt>
                <c:pt idx="124">
                  <c:v>2550.2281660865601</c:v>
                </c:pt>
                <c:pt idx="125">
                  <c:v>2550.2416708466644</c:v>
                </c:pt>
                <c:pt idx="126">
                  <c:v>2550.2539414522148</c:v>
                </c:pt>
                <c:pt idx="127">
                  <c:v>2550.2652522953931</c:v>
                </c:pt>
                <c:pt idx="128">
                  <c:v>2550.2758078251677</c:v>
                </c:pt>
                <c:pt idx="129">
                  <c:v>2550.285764577563</c:v>
                </c:pt>
                <c:pt idx="130">
                  <c:v>2550.2947162062273</c:v>
                </c:pt>
                <c:pt idx="131">
                  <c:v>2550.2947162062273</c:v>
                </c:pt>
                <c:pt idx="132">
                  <c:v>2550.2964050337196</c:v>
                </c:pt>
                <c:pt idx="133">
                  <c:v>2550.2981254838355</c:v>
                </c:pt>
                <c:pt idx="134">
                  <c:v>2550.2998781739539</c:v>
                </c:pt>
                <c:pt idx="135">
                  <c:v>2550.3016637301344</c:v>
                </c:pt>
                <c:pt idx="136">
                  <c:v>2550.3034827869428</c:v>
                </c:pt>
                <c:pt idx="137">
                  <c:v>2550.3053359872547</c:v>
                </c:pt>
                <c:pt idx="138">
                  <c:v>2550.3072239820294</c:v>
                </c:pt>
                <c:pt idx="139">
                  <c:v>2550.3091474300577</c:v>
                </c:pt>
                <c:pt idx="140">
                  <c:v>2550.3111069976821</c:v>
                </c:pt>
                <c:pt idx="141">
                  <c:v>2550.3116423608626</c:v>
                </c:pt>
                <c:pt idx="142">
                  <c:v>2550.3116423608626</c:v>
                </c:pt>
                <c:pt idx="143">
                  <c:v>2550.3145929759676</c:v>
                </c:pt>
                <c:pt idx="144">
                  <c:v>2550.3176355617684</c:v>
                </c:pt>
                <c:pt idx="145">
                  <c:v>2550.3207732188966</c:v>
                </c:pt>
                <c:pt idx="146">
                  <c:v>2550.324009102957</c:v>
                </c:pt>
                <c:pt idx="147">
                  <c:v>2550.3273464203926</c:v>
                </c:pt>
                <c:pt idx="148">
                  <c:v>2550.3307884236442</c:v>
                </c:pt>
                <c:pt idx="149">
                  <c:v>2550.3343384055697</c:v>
                </c:pt>
                <c:pt idx="150">
                  <c:v>2550.3379996930748</c:v>
                </c:pt>
                <c:pt idx="151">
                  <c:v>2550.3417756399153</c:v>
                </c:pt>
                <c:pt idx="152">
                  <c:v>2550.3456696186422</c:v>
                </c:pt>
                <c:pt idx="153">
                  <c:v>2550.3496850116571</c:v>
                </c:pt>
                <c:pt idx="154">
                  <c:v>2550.3538252013605</c:v>
                </c:pt>
                <c:pt idx="155">
                  <c:v>2550.3580935593782</c:v>
                </c:pt>
                <c:pt idx="156">
                  <c:v>2550.3624934348709</c:v>
                </c:pt>
                <c:pt idx="157">
                  <c:v>2550.364535665813</c:v>
                </c:pt>
                <c:pt idx="158">
                  <c:v>2550.364535665813</c:v>
                </c:pt>
                <c:pt idx="159">
                  <c:v>2550.3652989017401</c:v>
                </c:pt>
                <c:pt idx="160">
                  <c:v>2550.3661190853904</c:v>
                </c:pt>
                <c:pt idx="161">
                  <c:v>2550.3670014643726</c:v>
                </c:pt>
                <c:pt idx="162">
                  <c:v>2550.3679518750223</c:v>
                </c:pt>
                <c:pt idx="163">
                  <c:v>2550.3689768217632</c:v>
                </c:pt>
                <c:pt idx="164">
                  <c:v>2550.3700835691293</c:v>
                </c:pt>
                <c:pt idx="165">
                  <c:v>2550.3712802488076</c:v>
                </c:pt>
                <c:pt idx="166">
                  <c:v>2550.372575984542</c:v>
                </c:pt>
                <c:pt idx="167">
                  <c:v>2550.3739810383595</c:v>
                </c:pt>
                <c:pt idx="168">
                  <c:v>2550.3755069823342</c:v>
                </c:pt>
                <c:pt idx="169">
                  <c:v>2550.3771669010375</c:v>
                </c:pt>
                <c:pt idx="170">
                  <c:v>2550.3789756309875</c:v>
                </c:pt>
                <c:pt idx="171">
                  <c:v>2550.3809500448347</c:v>
                </c:pt>
                <c:pt idx="172">
                  <c:v>2550.3831093898093</c:v>
                </c:pt>
                <c:pt idx="173">
                  <c:v>2550.3854756921196</c:v>
                </c:pt>
                <c:pt idx="174">
                  <c:v>2550.38807424166</c:v>
                </c:pt>
                <c:pt idx="175">
                  <c:v>2550.3909341745893</c:v>
                </c:pt>
                <c:pt idx="176">
                  <c:v>2550.3940891751172</c:v>
                </c:pt>
                <c:pt idx="177">
                  <c:v>2550.3975783221272</c:v>
                </c:pt>
                <c:pt idx="178">
                  <c:v>2550.4014471108294</c:v>
                </c:pt>
                <c:pt idx="179">
                  <c:v>2550.4057486838933</c:v>
                </c:pt>
                <c:pt idx="180">
                  <c:v>2550.4105453091724</c:v>
                </c:pt>
                <c:pt idx="181">
                  <c:v>2550.415910139749</c:v>
                </c:pt>
                <c:pt idx="182">
                  <c:v>2550.4219292820635</c:v>
                </c:pt>
                <c:pt idx="183">
                  <c:v>2550.424202808822</c:v>
                </c:pt>
                <c:pt idx="184">
                  <c:v>2550.424202808822</c:v>
                </c:pt>
                <c:pt idx="185">
                  <c:v>2550.4369809509244</c:v>
                </c:pt>
                <c:pt idx="186">
                  <c:v>2550.4491513597791</c:v>
                </c:pt>
                <c:pt idx="187">
                  <c:v>2550.4607972563981</c:v>
                </c:pt>
                <c:pt idx="188">
                  <c:v>2550.4719857967157</c:v>
                </c:pt>
                <c:pt idx="189">
                  <c:v>2550.482772079089</c:v>
                </c:pt>
                <c:pt idx="190">
                  <c:v>2550.4932019566886</c:v>
                </c:pt>
                <c:pt idx="191">
                  <c:v>2550.5033140625687</c:v>
                </c:pt>
                <c:pt idx="192">
                  <c:v>2550.5131413005042</c:v>
                </c:pt>
                <c:pt idx="193">
                  <c:v>2550.5227119639253</c:v>
                </c:pt>
                <c:pt idx="194">
                  <c:v>2550.5320505901173</c:v>
                </c:pt>
                <c:pt idx="195">
                  <c:v>2550.5411786221975</c:v>
                </c:pt>
                <c:pt idx="196">
                  <c:v>2550.5501149290708</c:v>
                </c:pt>
                <c:pt idx="197">
                  <c:v>2550.5588762187799</c:v>
                </c:pt>
                <c:pt idx="198">
                  <c:v>2550.5674773707096</c:v>
                </c:pt>
                <c:pt idx="199">
                  <c:v>2550.5759317052175</c:v>
                </c:pt>
                <c:pt idx="200">
                  <c:v>2550.5842512044546</c:v>
                </c:pt>
                <c:pt idx="201">
                  <c:v>2550.5924466947076</c:v>
                </c:pt>
                <c:pt idx="202">
                  <c:v>2550.6005279980986</c:v>
                </c:pt>
                <c:pt idx="203">
                  <c:v>2550.6085040596763</c:v>
                </c:pt>
                <c:pt idx="204">
                  <c:v>2550.6163830545679</c:v>
                </c:pt>
                <c:pt idx="205">
                  <c:v>2550.6174650327894</c:v>
                </c:pt>
                <c:pt idx="206">
                  <c:v>2550.6174650327894</c:v>
                </c:pt>
                <c:pt idx="207">
                  <c:v>2550.6280128709</c:v>
                </c:pt>
                <c:pt idx="208">
                  <c:v>2550.6411717766496</c:v>
                </c:pt>
                <c:pt idx="209">
                  <c:v>2550.6576004539588</c:v>
                </c:pt>
                <c:pt idx="210">
                  <c:v>2550.6780696318506</c:v>
                </c:pt>
                <c:pt idx="211">
                  <c:v>2550.7034214145492</c:v>
                </c:pt>
                <c:pt idx="212">
                  <c:v>2550.7344760720007</c:v>
                </c:pt>
                <c:pt idx="213">
                  <c:v>2550.7718827013164</c:v>
                </c:pt>
                <c:pt idx="214">
                  <c:v>2550.8159503319898</c:v>
                </c:pt>
                <c:pt idx="215">
                  <c:v>2550.8665424638825</c:v>
                </c:pt>
                <c:pt idx="216">
                  <c:v>2550.9231140036409</c:v>
                </c:pt>
                <c:pt idx="217">
                  <c:v>2550.9848863816665</c:v>
                </c:pt>
                <c:pt idx="218">
                  <c:v>2551.0510663880868</c:v>
                </c:pt>
                <c:pt idx="219">
                  <c:v>2551.1210096093382</c:v>
                </c:pt>
                <c:pt idx="220">
                  <c:v>2551.194294907672</c:v>
                </c:pt>
                <c:pt idx="221">
                  <c:v>2551.2707330431995</c:v>
                </c:pt>
                <c:pt idx="222">
                  <c:v>2551.3503469122502</c:v>
                </c:pt>
                <c:pt idx="223">
                  <c:v>2551.4333503946209</c:v>
                </c:pt>
                <c:pt idx="224">
                  <c:v>2551.5201395554418</c:v>
                </c:pt>
                <c:pt idx="225">
                  <c:v>2551.6113024145416</c:v>
                </c:pt>
                <c:pt idx="226">
                  <c:v>2551.6793097574123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93-46A3-9EFF-F71E06CD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99904"/>
        <c:axId val="215698464"/>
      </c:scatterChart>
      <c:scatterChart>
        <c:scatterStyle val="lineMarker"/>
        <c:varyColors val="0"/>
        <c:ser>
          <c:idx val="2"/>
          <c:order val="2"/>
          <c:tx>
            <c:v>Yc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'Perfil total'!$O$118:$O$141</c:f>
              <c:numCache>
                <c:formatCode>0.000</c:formatCode>
                <c:ptCount val="24"/>
                <c:pt idx="0">
                  <c:v>0</c:v>
                </c:pt>
                <c:pt idx="1">
                  <c:v>-1677.8</c:v>
                </c:pt>
                <c:pt idx="2">
                  <c:v>-1677.8</c:v>
                </c:pt>
                <c:pt idx="3">
                  <c:v>-2216.1</c:v>
                </c:pt>
                <c:pt idx="4">
                  <c:v>-2216.1</c:v>
                </c:pt>
                <c:pt idx="5">
                  <c:v>-2659.7999999999997</c:v>
                </c:pt>
                <c:pt idx="6">
                  <c:v>-2659.7999999999997</c:v>
                </c:pt>
                <c:pt idx="7">
                  <c:v>-3007.7999999999997</c:v>
                </c:pt>
                <c:pt idx="8">
                  <c:v>-3007.7999999999997</c:v>
                </c:pt>
                <c:pt idx="9">
                  <c:v>-3220.4999999999995</c:v>
                </c:pt>
                <c:pt idx="10">
                  <c:v>-3220.4999999999995</c:v>
                </c:pt>
                <c:pt idx="11">
                  <c:v>-4078.8999999999996</c:v>
                </c:pt>
                <c:pt idx="12">
                  <c:v>-4078.8999999999996</c:v>
                </c:pt>
                <c:pt idx="13">
                  <c:v>-4775.8999999999996</c:v>
                </c:pt>
                <c:pt idx="14">
                  <c:v>-4775.8999999999996</c:v>
                </c:pt>
                <c:pt idx="15">
                  <c:v>-4868.5999999999995</c:v>
                </c:pt>
                <c:pt idx="16">
                  <c:v>-4868.5999999999995</c:v>
                </c:pt>
                <c:pt idx="17">
                  <c:v>-5157.7</c:v>
                </c:pt>
                <c:pt idx="18">
                  <c:v>-5157.7</c:v>
                </c:pt>
                <c:pt idx="19">
                  <c:v>-5401.3</c:v>
                </c:pt>
                <c:pt idx="20">
                  <c:v>-5401.3</c:v>
                </c:pt>
                <c:pt idx="21">
                  <c:v>-5602.7</c:v>
                </c:pt>
                <c:pt idx="22">
                  <c:v>-5602.7</c:v>
                </c:pt>
                <c:pt idx="23">
                  <c:v>-6589.3</c:v>
                </c:pt>
              </c:numCache>
            </c:numRef>
          </c:xVal>
          <c:yVal>
            <c:numRef>
              <c:f>'Perfil total'!$Q$118:$Q$141</c:f>
              <c:numCache>
                <c:formatCode>0.000</c:formatCode>
                <c:ptCount val="24"/>
                <c:pt idx="0">
                  <c:v>2546.7434853898094</c:v>
                </c:pt>
                <c:pt idx="1">
                  <c:v>2547.6206145502451</c:v>
                </c:pt>
                <c:pt idx="2">
                  <c:v>2547.5109119900158</c:v>
                </c:pt>
                <c:pt idx="3">
                  <c:v>2547.4256832138567</c:v>
                </c:pt>
                <c:pt idx="4">
                  <c:v>2547.388337970036</c:v>
                </c:pt>
                <c:pt idx="5">
                  <c:v>2548.2642997054786</c:v>
                </c:pt>
                <c:pt idx="6">
                  <c:v>2548.2361664356381</c:v>
                </c:pt>
                <c:pt idx="7">
                  <c:v>2548.3661293626933</c:v>
                </c:pt>
                <c:pt idx="8">
                  <c:v>2548.1702721489478</c:v>
                </c:pt>
                <c:pt idx="9">
                  <c:v>2548.2002720824125</c:v>
                </c:pt>
                <c:pt idx="10">
                  <c:v>2548.0877313685537</c:v>
                </c:pt>
                <c:pt idx="11">
                  <c:v>2549.7677756052067</c:v>
                </c:pt>
                <c:pt idx="12">
                  <c:v>2549.7595155141698</c:v>
                </c:pt>
                <c:pt idx="13">
                  <c:v>2549.6624535724404</c:v>
                </c:pt>
                <c:pt idx="14">
                  <c:v>2549.6533521052879</c:v>
                </c:pt>
                <c:pt idx="15">
                  <c:v>2549.7231158708641</c:v>
                </c:pt>
                <c:pt idx="16">
                  <c:v>2549.7112383060467</c:v>
                </c:pt>
                <c:pt idx="17">
                  <c:v>2549.8824979927776</c:v>
                </c:pt>
                <c:pt idx="18">
                  <c:v>2549.7664281550137</c:v>
                </c:pt>
                <c:pt idx="19">
                  <c:v>2550.1851459972495</c:v>
                </c:pt>
                <c:pt idx="20">
                  <c:v>2550.1449886475043</c:v>
                </c:pt>
                <c:pt idx="21">
                  <c:v>2550.1963798760157</c:v>
                </c:pt>
                <c:pt idx="22">
                  <c:v>2550.0567832311258</c:v>
                </c:pt>
                <c:pt idx="23">
                  <c:v>2551.3976932159512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93-46A3-9EFF-F71E06CD3565}"/>
            </c:ext>
          </c:extLst>
        </c:ser>
        <c:ser>
          <c:idx val="3"/>
          <c:order val="3"/>
          <c:tx>
            <c:v>Yn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'Perfil total'!$O$118:$O$141</c:f>
              <c:numCache>
                <c:formatCode>0.000</c:formatCode>
                <c:ptCount val="24"/>
                <c:pt idx="0">
                  <c:v>0</c:v>
                </c:pt>
                <c:pt idx="1">
                  <c:v>-1677.8</c:v>
                </c:pt>
                <c:pt idx="2">
                  <c:v>-1677.8</c:v>
                </c:pt>
                <c:pt idx="3">
                  <c:v>-2216.1</c:v>
                </c:pt>
                <c:pt idx="4">
                  <c:v>-2216.1</c:v>
                </c:pt>
                <c:pt idx="5">
                  <c:v>-2659.7999999999997</c:v>
                </c:pt>
                <c:pt idx="6">
                  <c:v>-2659.7999999999997</c:v>
                </c:pt>
                <c:pt idx="7">
                  <c:v>-3007.7999999999997</c:v>
                </c:pt>
                <c:pt idx="8">
                  <c:v>-3007.7999999999997</c:v>
                </c:pt>
                <c:pt idx="9">
                  <c:v>-3220.4999999999995</c:v>
                </c:pt>
                <c:pt idx="10">
                  <c:v>-3220.4999999999995</c:v>
                </c:pt>
                <c:pt idx="11">
                  <c:v>-4078.8999999999996</c:v>
                </c:pt>
                <c:pt idx="12">
                  <c:v>-4078.8999999999996</c:v>
                </c:pt>
                <c:pt idx="13">
                  <c:v>-4775.8999999999996</c:v>
                </c:pt>
                <c:pt idx="14">
                  <c:v>-4775.8999999999996</c:v>
                </c:pt>
                <c:pt idx="15">
                  <c:v>-4868.5999999999995</c:v>
                </c:pt>
                <c:pt idx="16">
                  <c:v>-4868.5999999999995</c:v>
                </c:pt>
                <c:pt idx="17">
                  <c:v>-5157.7</c:v>
                </c:pt>
                <c:pt idx="18">
                  <c:v>-5157.7</c:v>
                </c:pt>
                <c:pt idx="19">
                  <c:v>-5401.3</c:v>
                </c:pt>
                <c:pt idx="20">
                  <c:v>-5401.3</c:v>
                </c:pt>
                <c:pt idx="21">
                  <c:v>-5602.7</c:v>
                </c:pt>
                <c:pt idx="22">
                  <c:v>-5602.7</c:v>
                </c:pt>
                <c:pt idx="23">
                  <c:v>-6589.3</c:v>
                </c:pt>
              </c:numCache>
            </c:numRef>
          </c:xVal>
          <c:yVal>
            <c:numRef>
              <c:f>'Perfil total'!$P$118:$P$141</c:f>
              <c:numCache>
                <c:formatCode>0.000</c:formatCode>
                <c:ptCount val="24"/>
                <c:pt idx="0">
                  <c:v>2547.4143221481395</c:v>
                </c:pt>
                <c:pt idx="1">
                  <c:v>2548.374130166646</c:v>
                </c:pt>
                <c:pt idx="2">
                  <c:v>2548.3133792444555</c:v>
                </c:pt>
                <c:pt idx="3">
                  <c:v>2548.2059493842389</c:v>
                </c:pt>
                <c:pt idx="4">
                  <c:v>2547.5939591526703</c:v>
                </c:pt>
                <c:pt idx="5">
                  <c:v>2548.4811518316528</c:v>
                </c:pt>
                <c:pt idx="6">
                  <c:v>2549.0172485525381</c:v>
                </c:pt>
                <c:pt idx="7">
                  <c:v>2549.1472482201593</c:v>
                </c:pt>
                <c:pt idx="8">
                  <c:v>2549.3502713516191</c:v>
                </c:pt>
                <c:pt idx="9">
                  <c:v>2549.380271351612</c:v>
                </c:pt>
                <c:pt idx="10">
                  <c:v>2548.1256902633208</c:v>
                </c:pt>
                <c:pt idx="11">
                  <c:v>2549.9183447577993</c:v>
                </c:pt>
                <c:pt idx="12">
                  <c:v>2550.6353173930102</c:v>
                </c:pt>
                <c:pt idx="13">
                  <c:v>2550.0062777836274</c:v>
                </c:pt>
                <c:pt idx="14">
                  <c:v>2549.927343095309</c:v>
                </c:pt>
                <c:pt idx="15">
                  <c:v>2549.9973383542156</c:v>
                </c:pt>
                <c:pt idx="16">
                  <c:v>2550.0038892312423</c:v>
                </c:pt>
                <c:pt idx="17">
                  <c:v>2550.179099322821</c:v>
                </c:pt>
                <c:pt idx="18">
                  <c:v>2549.9097346786466</c:v>
                </c:pt>
                <c:pt idx="19">
                  <c:v>2550.3714998825922</c:v>
                </c:pt>
                <c:pt idx="22">
                  <c:v>2550.2661615123411</c:v>
                </c:pt>
                <c:pt idx="23">
                  <c:v>2551.8143643483972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93-46A3-9EFF-F71E06CD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99904"/>
        <c:axId val="215698464"/>
      </c:scatterChart>
      <c:valAx>
        <c:axId val="21569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800"/>
                  <a:t>Abscisa</a:t>
                </a:r>
                <a:r>
                  <a:rPr lang="es-CO" sz="1800" baseline="0"/>
                  <a:t> </a:t>
                </a:r>
                <a:r>
                  <a:rPr lang="es-CO" sz="1800"/>
                  <a:t>(m)</a:t>
                </a:r>
              </a:p>
            </c:rich>
          </c:tx>
          <c:layout>
            <c:manualLayout>
              <c:xMode val="edge"/>
              <c:yMode val="edge"/>
              <c:x val="0.50111084402851258"/>
              <c:y val="0.96693942497586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5698464"/>
        <c:crosses val="autoZero"/>
        <c:crossBetween val="midCat"/>
      </c:valAx>
      <c:valAx>
        <c:axId val="2156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2400"/>
                  <a:t>Nivel del fondo y de la superficie libre (m)</a:t>
                </a:r>
                <a:r>
                  <a:rPr lang="es-CO" sz="2400" baseline="0"/>
                  <a:t> </a:t>
                </a:r>
                <a:endParaRPr lang="es-CO" sz="2400"/>
              </a:p>
            </c:rich>
          </c:tx>
          <c:layout>
            <c:manualLayout>
              <c:xMode val="edge"/>
              <c:yMode val="edge"/>
              <c:x val="5.8367809842925856E-3"/>
              <c:y val="0.25082728392147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569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906932171673348E-2"/>
          <c:y val="0.6480605709598386"/>
          <c:w val="4.5466561388733395E-2"/>
          <c:h val="0.13534257254169066"/>
        </c:manualLayout>
      </c:layout>
      <c:overlay val="1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paperSize="3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30168</xdr:colOff>
      <xdr:row>87</xdr:row>
      <xdr:rowOff>125728</xdr:rowOff>
    </xdr:from>
    <xdr:to>
      <xdr:col>18</xdr:col>
      <xdr:colOff>477133</xdr:colOff>
      <xdr:row>128</xdr:row>
      <xdr:rowOff>37335</xdr:rowOff>
    </xdr:to>
    <xdr:graphicFrame macro="">
      <xdr:nvGraphicFramePr>
        <xdr:cNvPr id="81" name="Gráfico 1">
          <a:extLst>
            <a:ext uri="{FF2B5EF4-FFF2-40B4-BE49-F238E27FC236}">
              <a16:creationId xmlns:a16="http://schemas.microsoft.com/office/drawing/2014/main" id="{D5D46BBF-1473-4B43-B899-2D6C33EEE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43</xdr:col>
      <xdr:colOff>400050</xdr:colOff>
      <xdr:row>2</xdr:row>
      <xdr:rowOff>171450</xdr:rowOff>
    </xdr:from>
    <xdr:to>
      <xdr:col>47</xdr:col>
      <xdr:colOff>38100</xdr:colOff>
      <xdr:row>20</xdr:row>
      <xdr:rowOff>172850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16DD95-C8A3-2EA5-A503-5DFA3F6B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24350" y="571500"/>
          <a:ext cx="4476750" cy="3868550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666750</xdr:colOff>
      <xdr:row>24</xdr:row>
      <xdr:rowOff>171450</xdr:rowOff>
    </xdr:from>
    <xdr:to>
      <xdr:col>15</xdr:col>
      <xdr:colOff>914674</xdr:colOff>
      <xdr:row>26</xdr:row>
      <xdr:rowOff>76245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6DF42-3880-379C-750C-F65D613C7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8750" y="5238750"/>
          <a:ext cx="1962424" cy="323895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666750</xdr:colOff>
      <xdr:row>24</xdr:row>
      <xdr:rowOff>190500</xdr:rowOff>
    </xdr:from>
    <xdr:to>
      <xdr:col>24</xdr:col>
      <xdr:colOff>47903</xdr:colOff>
      <xdr:row>26</xdr:row>
      <xdr:rowOff>28611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A496AF4-BFB4-D9D0-93F2-3FF31BC54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02700" y="5257800"/>
          <a:ext cx="1991003" cy="257211"/>
        </a:xfrm>
        <a:prstGeom prst="rect">
          <a:avLst/>
        </a:prstGeom>
      </xdr:spPr>
    </xdr:pic>
    <xdr:clientData/>
  </xdr:twoCellAnchor>
  <xdr:twoCellAnchor editAs="oneCell">
    <xdr:from>
      <xdr:col>30</xdr:col>
      <xdr:colOff>361950</xdr:colOff>
      <xdr:row>25</xdr:row>
      <xdr:rowOff>114300</xdr:rowOff>
    </xdr:from>
    <xdr:to>
      <xdr:col>32</xdr:col>
      <xdr:colOff>543158</xdr:colOff>
      <xdr:row>26</xdr:row>
      <xdr:rowOff>152435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843BAD5-9573-552B-D1D2-C5F43A17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337000" y="5391150"/>
          <a:ext cx="1667108" cy="247685"/>
        </a:xfrm>
        <a:prstGeom prst="rect">
          <a:avLst/>
        </a:prstGeom>
      </xdr:spPr>
    </xdr:pic>
    <xdr:clientData/>
  </xdr:twoCellAnchor>
  <xdr:twoCellAnchor editAs="oneCell">
    <xdr:from>
      <xdr:col>37</xdr:col>
      <xdr:colOff>1390650</xdr:colOff>
      <xdr:row>23</xdr:row>
      <xdr:rowOff>133350</xdr:rowOff>
    </xdr:from>
    <xdr:to>
      <xdr:col>41</xdr:col>
      <xdr:colOff>465</xdr:colOff>
      <xdr:row>25</xdr:row>
      <xdr:rowOff>200093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FA4ECE7-604B-1FA0-9980-729FC2F3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80800" y="4991100"/>
          <a:ext cx="3334215" cy="485843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18</xdr:row>
      <xdr:rowOff>38100</xdr:rowOff>
    </xdr:from>
    <xdr:to>
      <xdr:col>13</xdr:col>
      <xdr:colOff>258078</xdr:colOff>
      <xdr:row>24</xdr:row>
      <xdr:rowOff>95428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5FA7336-86CB-E687-FFD7-7A2B885D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81700" y="3886200"/>
          <a:ext cx="6468378" cy="1276528"/>
        </a:xfrm>
        <a:prstGeom prst="rect">
          <a:avLst/>
        </a:prstGeom>
      </xdr:spPr>
    </xdr:pic>
    <xdr:clientData/>
  </xdr:twoCellAnchor>
  <xdr:twoCellAnchor editAs="oneCell">
    <xdr:from>
      <xdr:col>34</xdr:col>
      <xdr:colOff>342900</xdr:colOff>
      <xdr:row>2</xdr:row>
      <xdr:rowOff>76200</xdr:rowOff>
    </xdr:from>
    <xdr:to>
      <xdr:col>39</xdr:col>
      <xdr:colOff>524674</xdr:colOff>
      <xdr:row>6</xdr:row>
      <xdr:rowOff>85862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4057B80-401A-C7EC-8A12-E2AA87B3A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956500" y="476250"/>
          <a:ext cx="5725324" cy="981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601668</xdr:colOff>
      <xdr:row>24</xdr:row>
      <xdr:rowOff>125728</xdr:rowOff>
    </xdr:from>
    <xdr:to>
      <xdr:col>61</xdr:col>
      <xdr:colOff>699383</xdr:colOff>
      <xdr:row>68</xdr:row>
      <xdr:rowOff>37335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BCFBB-092C-4573-B929-00C168FA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1144960</xdr:colOff>
      <xdr:row>117</xdr:row>
      <xdr:rowOff>156844</xdr:rowOff>
    </xdr:from>
    <xdr:to>
      <xdr:col>61</xdr:col>
      <xdr:colOff>86068</xdr:colOff>
      <xdr:row>160</xdr:row>
      <xdr:rowOff>68451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5AE736EB-9A45-4742-84B5-2E904C57362D}"/>
            </a:ext>
            <a:ext uri="{147F2762-F138-4A5C-976F-8EAC2B608ADB}">
              <a16:predDERef xmlns:a16="http://schemas.microsoft.com/office/drawing/2014/main" pred="{D5D46BBF-1473-4B43-B899-2D6C33EEE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141292</xdr:colOff>
      <xdr:row>45</xdr:row>
      <xdr:rowOff>62228</xdr:rowOff>
    </xdr:from>
    <xdr:to>
      <xdr:col>18</xdr:col>
      <xdr:colOff>452184</xdr:colOff>
      <xdr:row>84</xdr:row>
      <xdr:rowOff>19192</xdr:rowOff>
    </xdr:to>
    <xdr:graphicFrame macro="">
      <xdr:nvGraphicFramePr>
        <xdr:cNvPr id="99" name="Gráfico 1">
          <a:extLst>
            <a:ext uri="{FF2B5EF4-FFF2-40B4-BE49-F238E27FC236}">
              <a16:creationId xmlns:a16="http://schemas.microsoft.com/office/drawing/2014/main" id="{3A91F63C-DC2E-4743-9287-55BA1F7FF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30168</xdr:colOff>
      <xdr:row>41</xdr:row>
      <xdr:rowOff>133666</xdr:rowOff>
    </xdr:from>
    <xdr:to>
      <xdr:col>18</xdr:col>
      <xdr:colOff>568980</xdr:colOff>
      <xdr:row>79</xdr:row>
      <xdr:rowOff>15791</xdr:rowOff>
    </xdr:to>
    <xdr:graphicFrame macro="">
      <xdr:nvGraphicFramePr>
        <xdr:cNvPr id="145" name="Gráfico 1">
          <a:extLst>
            <a:ext uri="{FF2B5EF4-FFF2-40B4-BE49-F238E27FC236}">
              <a16:creationId xmlns:a16="http://schemas.microsoft.com/office/drawing/2014/main" id="{5EDCC5C9-B6EA-461E-82E2-A3184D357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855668</xdr:colOff>
      <xdr:row>40</xdr:row>
      <xdr:rowOff>78102</xdr:rowOff>
    </xdr:from>
    <xdr:to>
      <xdr:col>18</xdr:col>
      <xdr:colOff>338793</xdr:colOff>
      <xdr:row>77</xdr:row>
      <xdr:rowOff>7852</xdr:rowOff>
    </xdr:to>
    <xdr:graphicFrame macro="">
      <xdr:nvGraphicFramePr>
        <xdr:cNvPr id="115" name="Gráfico 1">
          <a:extLst>
            <a:ext uri="{FF2B5EF4-FFF2-40B4-BE49-F238E27FC236}">
              <a16:creationId xmlns:a16="http://schemas.microsoft.com/office/drawing/2014/main" id="{6C8645C7-BD56-4288-A6CB-96AD12B0CC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986262</xdr:colOff>
      <xdr:row>42</xdr:row>
      <xdr:rowOff>90084</xdr:rowOff>
    </xdr:from>
    <xdr:to>
      <xdr:col>18</xdr:col>
      <xdr:colOff>461449</xdr:colOff>
      <xdr:row>78</xdr:row>
      <xdr:rowOff>190490</xdr:rowOff>
    </xdr:to>
    <xdr:graphicFrame macro="">
      <xdr:nvGraphicFramePr>
        <xdr:cNvPr id="49" name="Gráfico 1">
          <a:extLst>
            <a:ext uri="{FF2B5EF4-FFF2-40B4-BE49-F238E27FC236}">
              <a16:creationId xmlns:a16="http://schemas.microsoft.com/office/drawing/2014/main" id="{C93AE766-0881-49A8-A5CC-145CFDA40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982661</xdr:colOff>
      <xdr:row>50</xdr:row>
      <xdr:rowOff>60012</xdr:rowOff>
    </xdr:from>
    <xdr:to>
      <xdr:col>18</xdr:col>
      <xdr:colOff>297511</xdr:colOff>
      <xdr:row>84</xdr:row>
      <xdr:rowOff>154862</xdr:rowOff>
    </xdr:to>
    <xdr:graphicFrame macro="">
      <xdr:nvGraphicFramePr>
        <xdr:cNvPr id="56" name="Gráfico 1">
          <a:extLst>
            <a:ext uri="{FF2B5EF4-FFF2-40B4-BE49-F238E27FC236}">
              <a16:creationId xmlns:a16="http://schemas.microsoft.com/office/drawing/2014/main" id="{DB41944B-DCDB-46FF-BC58-4DFFBDBA0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244414</xdr:colOff>
      <xdr:row>47</xdr:row>
      <xdr:rowOff>170056</xdr:rowOff>
    </xdr:from>
    <xdr:to>
      <xdr:col>18</xdr:col>
      <xdr:colOff>838789</xdr:colOff>
      <xdr:row>83</xdr:row>
      <xdr:rowOff>20431</xdr:rowOff>
    </xdr:to>
    <xdr:graphicFrame macro="">
      <xdr:nvGraphicFramePr>
        <xdr:cNvPr id="86" name="Gráfico 1">
          <a:extLst>
            <a:ext uri="{FF2B5EF4-FFF2-40B4-BE49-F238E27FC236}">
              <a16:creationId xmlns:a16="http://schemas.microsoft.com/office/drawing/2014/main" id="{44AE9B42-CD7A-49F4-9CB8-131C615FF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867133</xdr:colOff>
      <xdr:row>44</xdr:row>
      <xdr:rowOff>1663</xdr:rowOff>
    </xdr:from>
    <xdr:to>
      <xdr:col>18</xdr:col>
      <xdr:colOff>213733</xdr:colOff>
      <xdr:row>78</xdr:row>
      <xdr:rowOff>80638</xdr:rowOff>
    </xdr:to>
    <xdr:graphicFrame macro="">
      <xdr:nvGraphicFramePr>
        <xdr:cNvPr id="104" name="Gráfico 1">
          <a:extLst>
            <a:ext uri="{FF2B5EF4-FFF2-40B4-BE49-F238E27FC236}">
              <a16:creationId xmlns:a16="http://schemas.microsoft.com/office/drawing/2014/main" id="{E8D8298A-66E9-4348-A00A-21360A321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166238</xdr:colOff>
      <xdr:row>50</xdr:row>
      <xdr:rowOff>152399</xdr:rowOff>
    </xdr:from>
    <xdr:to>
      <xdr:col>18</xdr:col>
      <xdr:colOff>512963</xdr:colOff>
      <xdr:row>84</xdr:row>
      <xdr:rowOff>107549</xdr:rowOff>
    </xdr:to>
    <xdr:graphicFrame macro="">
      <xdr:nvGraphicFramePr>
        <xdr:cNvPr id="115" name="Gráfico 1">
          <a:extLst>
            <a:ext uri="{FF2B5EF4-FFF2-40B4-BE49-F238E27FC236}">
              <a16:creationId xmlns:a16="http://schemas.microsoft.com/office/drawing/2014/main" id="{EAB33093-91A1-4523-A99B-0D2577183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47368</xdr:colOff>
      <xdr:row>57</xdr:row>
      <xdr:rowOff>88896</xdr:rowOff>
    </xdr:from>
    <xdr:to>
      <xdr:col>18</xdr:col>
      <xdr:colOff>394093</xdr:colOff>
      <xdr:row>91</xdr:row>
      <xdr:rowOff>44046</xdr:rowOff>
    </xdr:to>
    <xdr:graphicFrame macro="">
      <xdr:nvGraphicFramePr>
        <xdr:cNvPr id="101" name="Gráfico 1">
          <a:extLst>
            <a:ext uri="{FF2B5EF4-FFF2-40B4-BE49-F238E27FC236}">
              <a16:creationId xmlns:a16="http://schemas.microsoft.com/office/drawing/2014/main" id="{01165C63-58FA-44F7-AB98-AB74CA5CD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902947</xdr:colOff>
      <xdr:row>54</xdr:row>
      <xdr:rowOff>17543</xdr:rowOff>
    </xdr:from>
    <xdr:to>
      <xdr:col>18</xdr:col>
      <xdr:colOff>360672</xdr:colOff>
      <xdr:row>87</xdr:row>
      <xdr:rowOff>29843</xdr:rowOff>
    </xdr:to>
    <xdr:graphicFrame macro="">
      <xdr:nvGraphicFramePr>
        <xdr:cNvPr id="115" name="Gráfico 1">
          <a:extLst>
            <a:ext uri="{FF2B5EF4-FFF2-40B4-BE49-F238E27FC236}">
              <a16:creationId xmlns:a16="http://schemas.microsoft.com/office/drawing/2014/main" id="{AEDE3455-32D9-420A-838E-1489DF758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803336</xdr:colOff>
      <xdr:row>54</xdr:row>
      <xdr:rowOff>168558</xdr:rowOff>
    </xdr:from>
    <xdr:to>
      <xdr:col>18</xdr:col>
      <xdr:colOff>159461</xdr:colOff>
      <xdr:row>89</xdr:row>
      <xdr:rowOff>130058</xdr:rowOff>
    </xdr:to>
    <xdr:graphicFrame macro="">
      <xdr:nvGraphicFramePr>
        <xdr:cNvPr id="95" name="Gráfico 1">
          <a:extLst>
            <a:ext uri="{FF2B5EF4-FFF2-40B4-BE49-F238E27FC236}">
              <a16:creationId xmlns:a16="http://schemas.microsoft.com/office/drawing/2014/main" id="{60538518-FA63-4CFF-872A-6B333B685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746739</xdr:colOff>
      <xdr:row>0</xdr:row>
      <xdr:rowOff>147637</xdr:rowOff>
    </xdr:from>
    <xdr:to>
      <xdr:col>44</xdr:col>
      <xdr:colOff>538274</xdr:colOff>
      <xdr:row>60</xdr:row>
      <xdr:rowOff>18773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AB7CFAAA-48BD-E1D3-D651-0D693F969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363536</xdr:colOff>
      <xdr:row>61</xdr:row>
      <xdr:rowOff>122237</xdr:rowOff>
    </xdr:from>
    <xdr:to>
      <xdr:col>47</xdr:col>
      <xdr:colOff>503235</xdr:colOff>
      <xdr:row>110</xdr:row>
      <xdr:rowOff>189880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AE54936-9CB3-FDC0-AF70-4F5F33D54E0D}"/>
            </a:ext>
            <a:ext uri="{147F2762-F138-4A5C-976F-8EAC2B608ADB}">
              <a16:predDERef xmlns:a16="http://schemas.microsoft.com/office/drawing/2014/main" pred="{66902528-CD44-4300-83DC-06B868EAD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5366661" y="11742737"/>
          <a:ext cx="27619324" cy="94021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jandro Galindo Gutierrez" id="{62E6C5CC-F2DB-4B2D-B80C-F079D7D2576F}" userId="S::algalindog@unal.edu.co::8069df48-08fc-4e3b-b734-8f0afaae6957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5-02-03T13:58:24.90" personId="{62E6C5CC-F2DB-4B2D-B80C-F079D7D2576F}" id="{C842FAC9-8F26-4A0A-9D1C-D8E0EF841A68}">
    <text>Descarga al húmedal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F7" dT="2025-02-03T14:26:23.21" personId="{62E6C5CC-F2DB-4B2D-B80C-F079D7D2576F}" id="{BFEB437C-663D-4BAA-8783-A65F44C9AAF9}">
    <text>Solver hasta que el error sea 0, es decir la parte izq y derec. De la ecuación sea la misma.</text>
  </threadedComment>
  <threadedComment ref="AG13" dT="2025-02-03T14:26:51.69" personId="{62E6C5CC-F2DB-4B2D-B80C-F079D7D2576F}" id="{7D102069-2A54-4415-AD23-3CFE6FEA1FE5}">
    <text>Solver hasta que el Fr=1 para encontrar la profundidad crítica</text>
  </threadedComment>
  <threadedComment ref="Z15" dT="2025-02-03T14:27:47.61" personId="{62E6C5CC-F2DB-4B2D-B80C-F079D7D2576F}" id="{4177E772-C4E5-400A-88BD-70A3393AACDB}">
    <text>Se calculan Yc y Yn en el punto 2 del tramo para unirse con los puntos de Yc y Yn del punto 1 y generar las líneas en la gráfica del perfil.</text>
  </threadedComment>
  <threadedComment ref="R22" dT="2025-02-03T14:29:06.68" personId="{62E6C5CC-F2DB-4B2D-B80C-F079D7D2576F}" id="{8DE91B8E-9ABD-4CD7-AFDB-6D2B441730A0}">
    <text>Para este caso el control coincide con la condición inicial, sin embargo para los demás perfiles solo será la suposición del control que podría estar.</text>
  </threadedComment>
  <threadedComment ref="I28" dT="2025-02-03T14:23:12.86" personId="{62E6C5CC-F2DB-4B2D-B80C-F079D7D2576F}" id="{9030771A-1B1C-4DBC-B88A-DF3FB3C043CC}">
    <text>Perímetro</text>
  </threadedComment>
  <threadedComment ref="J28" dT="2025-02-03T14:23:24.01" personId="{62E6C5CC-F2DB-4B2D-B80C-F079D7D2576F}" id="{FB45225D-0E33-4D07-87B0-BEC4C2AC2BA4}">
    <text>Área</text>
  </threadedComment>
  <threadedComment ref="K28" dT="2025-02-03T14:23:33.70" personId="{62E6C5CC-F2DB-4B2D-B80C-F079D7D2576F}" id="{19FCB467-0E94-46FB-9A5E-0E19AF4404E3}">
    <text>Radio hidráulico</text>
  </threadedComment>
  <threadedComment ref="H30" dT="2025-02-03T14:20:02.31" personId="{62E6C5CC-F2DB-4B2D-B80C-F079D7D2576F}" id="{F02D8023-5FE2-4C18-B7DE-BDF5244A7758}">
    <text>Tomo un y inicial ligeramente mayor al Yc obtenido para que la ecuación no se indetermine.</text>
  </threadedComment>
  <threadedComment ref="E31" dT="2025-02-03T14:22:43.59" personId="{62E6C5CC-F2DB-4B2D-B80C-F079D7D2576F}" id="{CE11A1AD-8526-44F9-B7CE-72479408BF05}">
    <text>Realizo las interpolaciones para los deltas del tramo</text>
  </threadedComment>
  <threadedComment ref="G31" dT="2025-02-03T14:20:40.95" personId="{62E6C5CC-F2DB-4B2D-B80C-F079D7D2576F}" id="{DFFCE11C-0F60-44A3-B59B-138BD7715BFA}">
    <text>Empiezo con valores de Delta X pequeños y luego voy aumentando, esto debido a la cercanía a la profundidad crítica.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3" dT="2024-08-04T20:49:50.28" personId="{62E6C5CC-F2DB-4B2D-B80C-F079D7D2576F}" id="{113CAE63-331B-46DC-B780-0C85AE04B36A}">
    <text>La profundidad normal no se produce en este tipo de perfil</text>
  </threadedComment>
  <threadedComment ref="G15" dT="2024-08-04T16:48:08.43" personId="{62E6C5CC-F2DB-4B2D-B80C-F079D7D2576F}" id="{865554D2-61B7-41AE-A75F-552CAC3DCA1F}">
    <text>En este caso por el perfil, parto de la compuerta hasta el y subsecuente.</text>
  </threadedComment>
  <threadedComment ref="AP30" dT="2024-08-04T16:57:31.93" personId="{62E6C5CC-F2DB-4B2D-B80C-F079D7D2576F}" id="{05D0352D-8C12-4BFC-BF2A-00CDB053CEE9}">
    <text>Definido de forma arbitraria, pero me pueden dar la cota</text>
  </threadedComment>
  <threadedComment ref="R108" dT="2024-08-04T20:49:50.28" personId="{62E6C5CC-F2DB-4B2D-B80C-F079D7D2576F}" id="{E0BA71DD-60E3-4F6E-A274-53276F5D5AED}">
    <text>La profundidad normal no se produce en este tipo de perfil</text>
  </threadedComment>
  <threadedComment ref="G110" dT="2024-08-04T16:48:08.43" personId="{62E6C5CC-F2DB-4B2D-B80C-F079D7D2576F}" id="{FFB692DB-A11E-4C59-A2C9-E7C17047E008}">
    <text>En este caso por el perfil, parto de la compuerta hasta el y subsecuente.</text>
  </threadedComment>
  <threadedComment ref="AP125" dT="2024-08-04T16:57:31.93" personId="{62E6C5CC-F2DB-4B2D-B80C-F079D7D2576F}" id="{EF0F435A-6DC8-4ED8-801A-8724CE4200CF}">
    <text>Definido de forma arbitraria, pero me pueden dar la cota</text>
  </threadedComment>
  <threadedComment ref="G217" dT="2024-08-04T20:44:37.68" personId="{62E6C5CC-F2DB-4B2D-B80C-F079D7D2576F}" id="{CDF2F2C1-BF0E-48BC-B98B-DB93DD8FCA09}">
    <text>Tanteo los intervalos hasta alcanzar la profundidad subsecuente, pues ahí sonde empieza el resalto hidráulico</text>
  </threadedComment>
  <threadedComment ref="G274" dT="2024-08-04T20:44:37.68" personId="{62E6C5CC-F2DB-4B2D-B80C-F079D7D2576F}" id="{CE059A93-541C-4EDF-A2A7-B753BFF208B1}">
    <text>Tanteo los intervalos hasta alcanzar la profundidad subsecuente, pues ahí sonde empieza el resalto hidráulico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3" dT="2024-08-04T20:49:50.28" personId="{62E6C5CC-F2DB-4B2D-B80C-F079D7D2576F}" id="{563FE8F4-FDD7-4309-9BC1-06213468DD3B}">
    <text>La profundidad normal no se produce en este tipo de perfil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2.xml"/><Relationship Id="rId4" Type="http://schemas.microsoft.com/office/2017/10/relationships/threadedComment" Target="../threadedComments/threadedComment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F7C2-4F66-4F99-A525-A06CCFA9229D}">
  <sheetPr>
    <tabColor rgb="FF0070C0"/>
  </sheetPr>
  <dimension ref="B3:S91"/>
  <sheetViews>
    <sheetView tabSelected="1" zoomScale="70" zoomScaleNormal="70" workbookViewId="0">
      <selection activeCell="R30" sqref="R30"/>
    </sheetView>
  </sheetViews>
  <sheetFormatPr baseColWidth="10" defaultColWidth="11.28515625" defaultRowHeight="15" x14ac:dyDescent="0.25"/>
  <cols>
    <col min="1" max="2" width="11.28515625" style="3"/>
    <col min="3" max="3" width="18.85546875" style="3" customWidth="1"/>
    <col min="4" max="4" width="11.28515625" style="3"/>
    <col min="5" max="5" width="15.140625" style="3" customWidth="1"/>
    <col min="6" max="6" width="14.140625" style="3" customWidth="1"/>
    <col min="7" max="7" width="14.5703125" style="3" customWidth="1"/>
    <col min="8" max="8" width="15.5703125" style="3" customWidth="1"/>
    <col min="9" max="10" width="11.28515625" style="3"/>
    <col min="11" max="11" width="13.85546875" style="3" customWidth="1"/>
    <col min="12" max="12" width="13.5703125" style="3" customWidth="1"/>
    <col min="13" max="13" width="14.140625" style="3" customWidth="1"/>
    <col min="14" max="16" width="11.28515625" style="3"/>
    <col min="17" max="17" width="15" style="3" customWidth="1"/>
    <col min="18" max="18" width="17.140625" style="3" customWidth="1"/>
    <col min="19" max="16384" width="11.28515625" style="3"/>
  </cols>
  <sheetData>
    <row r="3" spans="2:16" ht="42.75" x14ac:dyDescent="0.25">
      <c r="B3" s="1" t="s">
        <v>0</v>
      </c>
      <c r="C3" s="115" t="s">
        <v>1</v>
      </c>
      <c r="D3" s="116"/>
      <c r="E3" s="2" t="s">
        <v>2</v>
      </c>
      <c r="F3" s="2" t="s">
        <v>3</v>
      </c>
      <c r="G3" s="1" t="s">
        <v>4</v>
      </c>
      <c r="H3"/>
      <c r="K3" s="151" t="s">
        <v>5</v>
      </c>
      <c r="L3" s="151" t="s">
        <v>6</v>
      </c>
      <c r="M3" s="152" t="s">
        <v>7</v>
      </c>
      <c r="N3" s="11" t="s">
        <v>8</v>
      </c>
      <c r="O3" s="14" t="s">
        <v>9</v>
      </c>
      <c r="P3" s="4" t="s">
        <v>169</v>
      </c>
    </row>
    <row r="4" spans="2:16" x14ac:dyDescent="0.25">
      <c r="B4" s="88" t="s">
        <v>10</v>
      </c>
      <c r="C4" s="117">
        <v>2545.6</v>
      </c>
      <c r="D4" s="118"/>
      <c r="E4" s="89">
        <v>10</v>
      </c>
      <c r="F4" s="89">
        <v>3</v>
      </c>
      <c r="G4" s="88" t="s">
        <v>11</v>
      </c>
      <c r="H4"/>
      <c r="K4" s="7" t="s">
        <v>12</v>
      </c>
      <c r="L4" s="6">
        <v>1677.8</v>
      </c>
      <c r="M4" s="8">
        <v>1.4999999999999999E-2</v>
      </c>
      <c r="N4" s="12">
        <f>+(C5-C4)/L4</f>
        <v>4.2317320300395544E-4</v>
      </c>
      <c r="O4" s="13">
        <f>+O5+G5</f>
        <v>45.879999999999995</v>
      </c>
      <c r="P4" s="10"/>
    </row>
    <row r="5" spans="2:16" x14ac:dyDescent="0.25">
      <c r="B5" s="5" t="s">
        <v>13</v>
      </c>
      <c r="C5" s="113">
        <v>2546.31</v>
      </c>
      <c r="D5" s="114"/>
      <c r="E5" s="6">
        <v>8</v>
      </c>
      <c r="F5" s="6">
        <v>2.2999999999999998</v>
      </c>
      <c r="G5" s="9">
        <v>6.3</v>
      </c>
      <c r="H5"/>
      <c r="K5" s="7" t="s">
        <v>14</v>
      </c>
      <c r="L5" s="6">
        <v>538.29999999999995</v>
      </c>
      <c r="M5" s="8">
        <v>1.4999999999999999E-2</v>
      </c>
      <c r="N5" s="12">
        <f t="shared" ref="N4:N15" si="0">+(C6-C5)/L5</f>
        <v>3.5296303176677424E-4</v>
      </c>
      <c r="O5" s="13">
        <f>+O6+G6</f>
        <v>39.58</v>
      </c>
      <c r="P5" s="67">
        <f>+L4+L5</f>
        <v>2216.1</v>
      </c>
    </row>
    <row r="6" spans="2:16" x14ac:dyDescent="0.25">
      <c r="B6" s="5" t="s">
        <v>15</v>
      </c>
      <c r="C6" s="113">
        <v>2546.5</v>
      </c>
      <c r="D6" s="114"/>
      <c r="E6" s="6">
        <v>14</v>
      </c>
      <c r="F6" s="6">
        <v>0.4</v>
      </c>
      <c r="G6" s="9">
        <v>2.39</v>
      </c>
      <c r="H6"/>
      <c r="K6" s="7" t="s">
        <v>16</v>
      </c>
      <c r="L6" s="6">
        <v>443.7</v>
      </c>
      <c r="M6" s="8">
        <v>1.4999999999999999E-2</v>
      </c>
      <c r="N6" s="12">
        <f t="shared" si="0"/>
        <v>1.3071895424834961E-3</v>
      </c>
      <c r="O6" s="13">
        <f t="shared" ref="O6:O13" si="1">+O7+G7</f>
        <v>37.19</v>
      </c>
      <c r="P6" s="67">
        <f>+P5+L6</f>
        <v>2659.7999999999997</v>
      </c>
    </row>
    <row r="7" spans="2:16" x14ac:dyDescent="0.25">
      <c r="B7" s="5" t="s">
        <v>17</v>
      </c>
      <c r="C7" s="113">
        <v>2547.08</v>
      </c>
      <c r="D7" s="114"/>
      <c r="E7" s="6">
        <v>8</v>
      </c>
      <c r="F7" s="6">
        <v>1.8</v>
      </c>
      <c r="G7" s="9">
        <v>1.43</v>
      </c>
      <c r="H7"/>
      <c r="K7" s="7" t="s">
        <v>18</v>
      </c>
      <c r="L7" s="6">
        <v>348</v>
      </c>
      <c r="M7" s="8">
        <v>1.4999999999999999E-2</v>
      </c>
      <c r="N7" s="12">
        <f t="shared" si="0"/>
        <v>3.7356321839111822E-4</v>
      </c>
      <c r="O7" s="13">
        <f t="shared" si="1"/>
        <v>35.76</v>
      </c>
      <c r="P7" s="67">
        <f>+P6+L7</f>
        <v>3007.7999999999997</v>
      </c>
    </row>
    <row r="8" spans="2:16" x14ac:dyDescent="0.25">
      <c r="B8" s="5" t="s">
        <v>19</v>
      </c>
      <c r="C8" s="113">
        <v>2547.21</v>
      </c>
      <c r="D8" s="114"/>
      <c r="E8" s="6">
        <v>8</v>
      </c>
      <c r="F8" s="6">
        <v>1.8</v>
      </c>
      <c r="G8" s="9">
        <v>9.34</v>
      </c>
      <c r="H8"/>
      <c r="K8" s="7" t="s">
        <v>20</v>
      </c>
      <c r="L8" s="6">
        <v>212.7</v>
      </c>
      <c r="M8" s="8">
        <v>1.4999999999999999E-2</v>
      </c>
      <c r="N8" s="12">
        <f t="shared" si="0"/>
        <v>1.4104372355310457E-4</v>
      </c>
      <c r="O8" s="13">
        <f t="shared" si="1"/>
        <v>26.419999999999998</v>
      </c>
      <c r="P8" s="67">
        <f>+P7+L8</f>
        <v>3220.4999999999995</v>
      </c>
    </row>
    <row r="9" spans="2:16" x14ac:dyDescent="0.25">
      <c r="B9" s="5" t="s">
        <v>21</v>
      </c>
      <c r="C9" s="113">
        <v>2547.2399999999998</v>
      </c>
      <c r="D9" s="114"/>
      <c r="E9" s="6">
        <v>8</v>
      </c>
      <c r="F9" s="6">
        <v>1.8</v>
      </c>
      <c r="G9" s="9">
        <v>4.8</v>
      </c>
      <c r="H9"/>
      <c r="K9" s="7" t="s">
        <v>22</v>
      </c>
      <c r="L9" s="6">
        <v>858.4</v>
      </c>
      <c r="M9" s="8">
        <v>1.2999999999999999E-2</v>
      </c>
      <c r="N9" s="12">
        <f t="shared" si="0"/>
        <v>1.6658900279593325E-3</v>
      </c>
      <c r="O9" s="13">
        <f>+O10+G10</f>
        <v>21.619999999999997</v>
      </c>
      <c r="P9" s="67">
        <f>+P8+L9</f>
        <v>4078.8999999999996</v>
      </c>
    </row>
    <row r="10" spans="2:16" x14ac:dyDescent="0.25">
      <c r="B10" s="5" t="s">
        <v>23</v>
      </c>
      <c r="C10" s="113">
        <v>2548.67</v>
      </c>
      <c r="D10" s="114"/>
      <c r="E10" s="6">
        <v>6</v>
      </c>
      <c r="F10" s="6">
        <v>0</v>
      </c>
      <c r="G10" s="9">
        <v>0.24</v>
      </c>
      <c r="H10"/>
      <c r="K10" s="7" t="s">
        <v>24</v>
      </c>
      <c r="L10" s="6">
        <v>697</v>
      </c>
      <c r="M10" s="8">
        <v>1.4999999999999999E-2</v>
      </c>
      <c r="N10" s="12">
        <f>+(C11-C10)/L10</f>
        <v>5.882352941174383E-4</v>
      </c>
      <c r="O10" s="13">
        <f>+O11+G11</f>
        <v>21.38</v>
      </c>
      <c r="P10" s="67">
        <f>+P9+L10</f>
        <v>4775.8999999999996</v>
      </c>
    </row>
    <row r="11" spans="2:16" x14ac:dyDescent="0.25">
      <c r="B11" s="5" t="s">
        <v>25</v>
      </c>
      <c r="C11" s="113">
        <v>2549.08</v>
      </c>
      <c r="D11" s="114"/>
      <c r="E11" s="6">
        <v>15</v>
      </c>
      <c r="F11" s="6">
        <v>1.2</v>
      </c>
      <c r="G11" s="9">
        <v>0.51</v>
      </c>
      <c r="H11"/>
      <c r="K11" s="7" t="s">
        <v>26</v>
      </c>
      <c r="L11" s="6">
        <v>92.7</v>
      </c>
      <c r="M11" s="8">
        <v>1.4999999999999999E-2</v>
      </c>
      <c r="N11" s="12">
        <f t="shared" si="0"/>
        <v>7.5512405609669589E-4</v>
      </c>
      <c r="O11" s="13">
        <f>+O12+G12</f>
        <v>20.869999999999997</v>
      </c>
      <c r="P11" s="67">
        <f>+P10+L11</f>
        <v>4868.5999999999995</v>
      </c>
    </row>
    <row r="12" spans="2:16" ht="15.75" customHeight="1" x14ac:dyDescent="0.25">
      <c r="B12" s="5" t="s">
        <v>27</v>
      </c>
      <c r="C12" s="113">
        <v>2549.15</v>
      </c>
      <c r="D12" s="114"/>
      <c r="E12" s="6">
        <v>15</v>
      </c>
      <c r="F12" s="6">
        <v>1.2</v>
      </c>
      <c r="G12" s="9">
        <v>0.65</v>
      </c>
      <c r="H12"/>
      <c r="K12" s="7" t="s">
        <v>28</v>
      </c>
      <c r="L12" s="6">
        <v>289.10000000000002</v>
      </c>
      <c r="M12" s="8">
        <v>1.4999999999999999E-2</v>
      </c>
      <c r="N12" s="12">
        <f t="shared" si="0"/>
        <v>5.1885160844030072E-4</v>
      </c>
      <c r="O12" s="13">
        <f t="shared" si="1"/>
        <v>20.22</v>
      </c>
      <c r="P12" s="67">
        <f>+P11+L12</f>
        <v>5157.7</v>
      </c>
    </row>
    <row r="13" spans="2:16" ht="15.75" customHeight="1" x14ac:dyDescent="0.25">
      <c r="B13" s="5" t="s">
        <v>29</v>
      </c>
      <c r="C13" s="113">
        <v>2549.3000000000002</v>
      </c>
      <c r="D13" s="114"/>
      <c r="E13" s="6">
        <v>14</v>
      </c>
      <c r="F13" s="6">
        <v>1.7</v>
      </c>
      <c r="G13" s="9">
        <v>5.84</v>
      </c>
      <c r="H13"/>
      <c r="K13" s="7" t="s">
        <v>30</v>
      </c>
      <c r="L13" s="6">
        <v>243.6</v>
      </c>
      <c r="M13" s="8">
        <v>1.2999999999999999E-2</v>
      </c>
      <c r="N13" s="12">
        <f t="shared" si="0"/>
        <v>9.0311986863628863E-4</v>
      </c>
      <c r="O13" s="13">
        <f t="shared" si="1"/>
        <v>14.38</v>
      </c>
      <c r="P13" s="67">
        <f>+P12+L13</f>
        <v>5401.3</v>
      </c>
    </row>
    <row r="14" spans="2:16" ht="15.75" customHeight="1" x14ac:dyDescent="0.25">
      <c r="B14" s="5" t="s">
        <v>31</v>
      </c>
      <c r="C14" s="113">
        <v>2549.52</v>
      </c>
      <c r="D14" s="114"/>
      <c r="E14" s="6">
        <v>8</v>
      </c>
      <c r="F14" s="6">
        <v>1.3</v>
      </c>
      <c r="G14" s="9">
        <v>1.33</v>
      </c>
      <c r="H14"/>
      <c r="K14" s="7" t="s">
        <v>32</v>
      </c>
      <c r="L14" s="6">
        <v>201.4</v>
      </c>
      <c r="M14" s="8">
        <v>1.4999999999999999E-2</v>
      </c>
      <c r="N14" s="12">
        <f>+(C15-C14)/L14</f>
        <v>-2.4826216484698065E-4</v>
      </c>
      <c r="O14" s="13">
        <f>+O15+G15</f>
        <v>13.05</v>
      </c>
      <c r="P14" s="67">
        <f>+P13+L14</f>
        <v>5602.7</v>
      </c>
    </row>
    <row r="15" spans="2:16" ht="15.75" customHeight="1" x14ac:dyDescent="0.25">
      <c r="B15" s="5" t="s">
        <v>33</v>
      </c>
      <c r="C15" s="113">
        <v>2549.4699999999998</v>
      </c>
      <c r="D15" s="114"/>
      <c r="E15" s="6">
        <v>6</v>
      </c>
      <c r="F15" s="6">
        <v>1.8</v>
      </c>
      <c r="G15" s="9">
        <v>3.79</v>
      </c>
      <c r="H15"/>
      <c r="K15" s="7" t="s">
        <v>34</v>
      </c>
      <c r="L15" s="6">
        <v>986.6</v>
      </c>
      <c r="M15" s="8">
        <v>1.4999999999999999E-2</v>
      </c>
      <c r="N15" s="12">
        <f>+(C16-C15)/L15</f>
        <v>1.0034461787961043E-3</v>
      </c>
      <c r="O15" s="13">
        <f>+G16</f>
        <v>9.26</v>
      </c>
      <c r="P15" s="67">
        <f>+P14+L15</f>
        <v>6589.3</v>
      </c>
    </row>
    <row r="16" spans="2:16" x14ac:dyDescent="0.25">
      <c r="B16" s="145" t="s">
        <v>35</v>
      </c>
      <c r="C16" s="146">
        <v>2550.46</v>
      </c>
      <c r="D16" s="147"/>
      <c r="E16" s="148">
        <v>3</v>
      </c>
      <c r="F16" s="148">
        <v>0.5</v>
      </c>
      <c r="G16" s="149">
        <v>9.26</v>
      </c>
      <c r="H16"/>
      <c r="P16"/>
    </row>
    <row r="20" spans="2:15" ht="51" customHeight="1" x14ac:dyDescent="0.25">
      <c r="B20" s="48" t="s">
        <v>0</v>
      </c>
      <c r="C20" s="50" t="s">
        <v>36</v>
      </c>
      <c r="D20" s="49" t="s">
        <v>2</v>
      </c>
      <c r="E20" s="49" t="s">
        <v>37</v>
      </c>
      <c r="F20" s="48" t="s">
        <v>4</v>
      </c>
      <c r="G20"/>
      <c r="J20" s="57" t="s">
        <v>5</v>
      </c>
      <c r="K20" s="57" t="s">
        <v>6</v>
      </c>
      <c r="L20" s="57" t="s">
        <v>7</v>
      </c>
      <c r="M20" s="57" t="s">
        <v>38</v>
      </c>
      <c r="N20" s="56" t="s">
        <v>39</v>
      </c>
      <c r="O20"/>
    </row>
    <row r="21" spans="2:15" ht="15.75" x14ac:dyDescent="0.25">
      <c r="B21" s="47" t="s">
        <v>10</v>
      </c>
      <c r="C21" s="46">
        <v>2545.6</v>
      </c>
      <c r="D21" s="45">
        <v>10</v>
      </c>
      <c r="E21" s="45">
        <v>3</v>
      </c>
      <c r="F21" s="47" t="s">
        <v>11</v>
      </c>
      <c r="G21"/>
      <c r="J21" s="55" t="s">
        <v>12</v>
      </c>
      <c r="K21" s="54">
        <v>1677.8</v>
      </c>
      <c r="L21" s="53">
        <v>1.4999999999999999E-2</v>
      </c>
      <c r="M21" s="52">
        <f>+('Datos inciales'!C22-'Datos inciales'!C21)/K21</f>
        <v>4.2317320300395544E-4</v>
      </c>
      <c r="N21" s="51">
        <f>+N22+'Datos inciales'!F22</f>
        <v>45.879999999999995</v>
      </c>
      <c r="O21"/>
    </row>
    <row r="22" spans="2:15" ht="15.75" x14ac:dyDescent="0.25">
      <c r="B22" s="47" t="s">
        <v>13</v>
      </c>
      <c r="C22" s="46">
        <v>2546.31</v>
      </c>
      <c r="D22" s="45">
        <v>8</v>
      </c>
      <c r="E22" s="45">
        <v>2.2999999999999998</v>
      </c>
      <c r="F22" s="44">
        <v>6.3</v>
      </c>
      <c r="G22"/>
      <c r="J22" s="55" t="s">
        <v>14</v>
      </c>
      <c r="K22" s="54">
        <v>538.29999999999995</v>
      </c>
      <c r="L22" s="53">
        <v>1.4999999999999999E-2</v>
      </c>
      <c r="M22" s="52">
        <f>+('Datos inciales'!C23-'Datos inciales'!C22)/K22</f>
        <v>3.5296303176677424E-4</v>
      </c>
      <c r="N22" s="51">
        <f>+N23+'Datos inciales'!F23</f>
        <v>39.58</v>
      </c>
      <c r="O22"/>
    </row>
    <row r="23" spans="2:15" ht="15.75" x14ac:dyDescent="0.25">
      <c r="B23" s="47" t="s">
        <v>15</v>
      </c>
      <c r="C23" s="46">
        <v>2546.5</v>
      </c>
      <c r="D23" s="45">
        <v>14</v>
      </c>
      <c r="E23" s="45">
        <v>0.4</v>
      </c>
      <c r="F23" s="44">
        <v>2.39</v>
      </c>
      <c r="G23"/>
      <c r="J23" s="55" t="s">
        <v>16</v>
      </c>
      <c r="K23" s="54">
        <v>443.7</v>
      </c>
      <c r="L23" s="53">
        <v>1.4999999999999999E-2</v>
      </c>
      <c r="M23" s="52">
        <f>+('Datos inciales'!C24-'Datos inciales'!C23)/K23</f>
        <v>1.3071895424834961E-3</v>
      </c>
      <c r="N23" s="51">
        <f>+N24+'Datos inciales'!F24</f>
        <v>37.19</v>
      </c>
      <c r="O23"/>
    </row>
    <row r="24" spans="2:15" ht="15.75" x14ac:dyDescent="0.25">
      <c r="B24" s="47" t="s">
        <v>17</v>
      </c>
      <c r="C24" s="46">
        <v>2547.08</v>
      </c>
      <c r="D24" s="45">
        <v>8</v>
      </c>
      <c r="E24" s="45">
        <v>1.8</v>
      </c>
      <c r="F24" s="44">
        <v>1.43</v>
      </c>
      <c r="G24"/>
      <c r="J24" s="55" t="s">
        <v>18</v>
      </c>
      <c r="K24" s="54">
        <v>348</v>
      </c>
      <c r="L24" s="53">
        <v>1.4999999999999999E-2</v>
      </c>
      <c r="M24" s="52">
        <f>+('Datos inciales'!C25-'Datos inciales'!C24)/K24</f>
        <v>3.7356321839111822E-4</v>
      </c>
      <c r="N24" s="51">
        <f>+N25+'Datos inciales'!F25</f>
        <v>35.76</v>
      </c>
      <c r="O24"/>
    </row>
    <row r="25" spans="2:15" ht="15.75" x14ac:dyDescent="0.25">
      <c r="B25" s="47" t="s">
        <v>19</v>
      </c>
      <c r="C25" s="46">
        <v>2547.21</v>
      </c>
      <c r="D25" s="45">
        <v>8</v>
      </c>
      <c r="E25" s="45">
        <v>1.8</v>
      </c>
      <c r="F25" s="44">
        <v>9.34</v>
      </c>
      <c r="G25"/>
      <c r="J25" s="55" t="s">
        <v>20</v>
      </c>
      <c r="K25" s="54">
        <v>212.7</v>
      </c>
      <c r="L25" s="53">
        <v>1.4999999999999999E-2</v>
      </c>
      <c r="M25" s="52">
        <f>+('Datos inciales'!C26-'Datos inciales'!C25)/K25</f>
        <v>1.4104372355310457E-4</v>
      </c>
      <c r="N25" s="51">
        <f>+N26+'Datos inciales'!F26</f>
        <v>26.419999999999998</v>
      </c>
      <c r="O25"/>
    </row>
    <row r="26" spans="2:15" ht="15.75" x14ac:dyDescent="0.25">
      <c r="B26" s="47" t="s">
        <v>21</v>
      </c>
      <c r="C26" s="46">
        <v>2547.2399999999998</v>
      </c>
      <c r="D26" s="45">
        <v>8</v>
      </c>
      <c r="E26" s="45">
        <v>1.8</v>
      </c>
      <c r="F26" s="44">
        <v>4.8</v>
      </c>
      <c r="G26"/>
      <c r="J26" s="55" t="s">
        <v>22</v>
      </c>
      <c r="K26" s="54">
        <v>858.4</v>
      </c>
      <c r="L26" s="53">
        <v>1.2999999999999999E-2</v>
      </c>
      <c r="M26" s="52">
        <f>+('Datos inciales'!C27-'Datos inciales'!C26)/K26</f>
        <v>1.6658900279593325E-3</v>
      </c>
      <c r="N26" s="51">
        <f>+N27+'Datos inciales'!F27</f>
        <v>21.619999999999997</v>
      </c>
      <c r="O26"/>
    </row>
    <row r="27" spans="2:15" ht="15.75" x14ac:dyDescent="0.25">
      <c r="B27" s="47" t="s">
        <v>23</v>
      </c>
      <c r="C27" s="46">
        <v>2548.67</v>
      </c>
      <c r="D27" s="45">
        <v>6</v>
      </c>
      <c r="E27" s="45">
        <v>0</v>
      </c>
      <c r="F27" s="44">
        <v>0.24</v>
      </c>
      <c r="G27"/>
      <c r="J27" s="55" t="s">
        <v>24</v>
      </c>
      <c r="K27" s="54">
        <v>697</v>
      </c>
      <c r="L27" s="53">
        <v>1.4999999999999999E-2</v>
      </c>
      <c r="M27" s="52">
        <f>+('Datos inciales'!C28-'Datos inciales'!C27)/K27</f>
        <v>5.882352941174383E-4</v>
      </c>
      <c r="N27" s="51">
        <f>+N28+'Datos inciales'!F28</f>
        <v>21.38</v>
      </c>
      <c r="O27"/>
    </row>
    <row r="28" spans="2:15" ht="15.75" x14ac:dyDescent="0.25">
      <c r="B28" s="47" t="s">
        <v>25</v>
      </c>
      <c r="C28" s="46">
        <v>2549.08</v>
      </c>
      <c r="D28" s="45">
        <v>15</v>
      </c>
      <c r="E28" s="45">
        <v>1.2</v>
      </c>
      <c r="F28" s="44">
        <v>0.51</v>
      </c>
      <c r="G28"/>
      <c r="J28" s="55" t="s">
        <v>26</v>
      </c>
      <c r="K28" s="54">
        <v>92.7</v>
      </c>
      <c r="L28" s="53">
        <v>1.4999999999999999E-2</v>
      </c>
      <c r="M28" s="52">
        <f>+('Datos inciales'!C29-'Datos inciales'!C28)/K28</f>
        <v>7.5512405609669589E-4</v>
      </c>
      <c r="N28" s="51">
        <f>+N29+'Datos inciales'!F29</f>
        <v>20.869999999999997</v>
      </c>
      <c r="O28"/>
    </row>
    <row r="29" spans="2:15" ht="31.5" x14ac:dyDescent="0.25">
      <c r="B29" s="47" t="s">
        <v>27</v>
      </c>
      <c r="C29" s="46">
        <v>2549.15</v>
      </c>
      <c r="D29" s="45">
        <v>15</v>
      </c>
      <c r="E29" s="45">
        <v>1.2</v>
      </c>
      <c r="F29" s="44">
        <v>0.65</v>
      </c>
      <c r="G29"/>
      <c r="J29" s="55" t="s">
        <v>28</v>
      </c>
      <c r="K29" s="54">
        <v>289.10000000000002</v>
      </c>
      <c r="L29" s="53">
        <v>1.4999999999999999E-2</v>
      </c>
      <c r="M29" s="52">
        <f>+('Datos inciales'!C30-'Datos inciales'!C29)/K29</f>
        <v>5.1885160844030072E-4</v>
      </c>
      <c r="N29" s="51">
        <f>+N30+'Datos inciales'!F30</f>
        <v>20.22</v>
      </c>
      <c r="O29"/>
    </row>
    <row r="30" spans="2:15" ht="31.5" x14ac:dyDescent="0.25">
      <c r="B30" s="47" t="s">
        <v>29</v>
      </c>
      <c r="C30" s="46">
        <v>2549.3000000000002</v>
      </c>
      <c r="D30" s="45">
        <v>14</v>
      </c>
      <c r="E30" s="45">
        <v>1.7</v>
      </c>
      <c r="F30" s="44">
        <v>5.84</v>
      </c>
      <c r="G30"/>
      <c r="J30" s="55" t="s">
        <v>30</v>
      </c>
      <c r="K30" s="54">
        <v>243.6</v>
      </c>
      <c r="L30" s="53">
        <v>1.2999999999999999E-2</v>
      </c>
      <c r="M30" s="52">
        <f>+('Datos inciales'!C31-'Datos inciales'!C30)/K30</f>
        <v>9.0311986863628863E-4</v>
      </c>
      <c r="N30" s="51">
        <f>+N31+'Datos inciales'!F31</f>
        <v>14.38</v>
      </c>
      <c r="O30"/>
    </row>
    <row r="31" spans="2:15" ht="31.5" x14ac:dyDescent="0.25">
      <c r="B31" s="47" t="s">
        <v>31</v>
      </c>
      <c r="C31" s="46">
        <v>2549.52</v>
      </c>
      <c r="D31" s="45">
        <v>8</v>
      </c>
      <c r="E31" s="45">
        <v>1.3</v>
      </c>
      <c r="F31" s="44">
        <v>1.33</v>
      </c>
      <c r="G31"/>
      <c r="J31" s="55" t="s">
        <v>32</v>
      </c>
      <c r="K31" s="54">
        <v>201.4</v>
      </c>
      <c r="L31" s="53">
        <v>1.4999999999999999E-2</v>
      </c>
      <c r="M31" s="52">
        <f>+('Datos inciales'!C32-'Datos inciales'!C31)/K31</f>
        <v>-2.4826216484698065E-4</v>
      </c>
      <c r="N31" s="51">
        <f>+N32+'Datos inciales'!F32</f>
        <v>13.05</v>
      </c>
      <c r="O31"/>
    </row>
    <row r="32" spans="2:15" ht="31.5" x14ac:dyDescent="0.25">
      <c r="B32" s="47" t="s">
        <v>33</v>
      </c>
      <c r="C32" s="46">
        <v>2549.4699999999998</v>
      </c>
      <c r="D32" s="45">
        <v>6</v>
      </c>
      <c r="E32" s="45">
        <v>1.8</v>
      </c>
      <c r="F32" s="44">
        <v>3.79</v>
      </c>
      <c r="G32"/>
      <c r="J32" s="55" t="s">
        <v>34</v>
      </c>
      <c r="K32" s="54">
        <v>986.6</v>
      </c>
      <c r="L32" s="53">
        <v>1.4999999999999999E-2</v>
      </c>
      <c r="M32" s="52">
        <f>+('Datos inciales'!C33-'Datos inciales'!C32)/K32</f>
        <v>1.0034461787961043E-3</v>
      </c>
      <c r="N32" s="51">
        <f>+'Datos inciales'!F33</f>
        <v>9.26</v>
      </c>
      <c r="O32"/>
    </row>
    <row r="33" spans="2:19" ht="15.75" x14ac:dyDescent="0.25">
      <c r="B33" s="47" t="s">
        <v>35</v>
      </c>
      <c r="C33" s="46">
        <v>2550.46</v>
      </c>
      <c r="D33" s="45">
        <v>3</v>
      </c>
      <c r="E33" s="45">
        <v>0.5</v>
      </c>
      <c r="F33" s="44">
        <v>9.26</v>
      </c>
      <c r="G33"/>
      <c r="O33"/>
    </row>
    <row r="34" spans="2:19" x14ac:dyDescent="0.25">
      <c r="G34"/>
    </row>
    <row r="37" spans="2:19" x14ac:dyDescent="0.25">
      <c r="B37"/>
      <c r="C37"/>
      <c r="D37"/>
      <c r="E37"/>
      <c r="F37"/>
      <c r="G37"/>
      <c r="H37"/>
    </row>
    <row r="38" spans="2:19" x14ac:dyDescent="0.25">
      <c r="B38"/>
      <c r="C38"/>
      <c r="D38"/>
      <c r="E38"/>
      <c r="F38"/>
      <c r="G38"/>
      <c r="H38"/>
    </row>
    <row r="39" spans="2:19" x14ac:dyDescent="0.25">
      <c r="B39" s="131" t="s">
        <v>170</v>
      </c>
      <c r="C39" s="131"/>
      <c r="D39" s="131"/>
      <c r="E39"/>
      <c r="F39"/>
      <c r="G39"/>
      <c r="H39"/>
    </row>
    <row r="40" spans="2:19" x14ac:dyDescent="0.25">
      <c r="B40" s="131"/>
      <c r="C40" s="131"/>
      <c r="D40" s="131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</row>
    <row r="41" spans="2:19" x14ac:dyDescent="0.25">
      <c r="B41" s="58"/>
      <c r="C41" s="58"/>
      <c r="D41" s="58"/>
      <c r="E41" s="58"/>
      <c r="F41" s="58"/>
      <c r="G41" s="58"/>
      <c r="H41" s="58"/>
      <c r="I41" s="141" t="s">
        <v>139</v>
      </c>
      <c r="J41" s="141"/>
      <c r="K41" s="141" t="s">
        <v>140</v>
      </c>
      <c r="L41" s="141"/>
      <c r="M41" s="141" t="s">
        <v>140</v>
      </c>
      <c r="N41" s="141"/>
      <c r="O41" s="141" t="s">
        <v>141</v>
      </c>
      <c r="P41" s="141"/>
      <c r="Q41" s="58"/>
      <c r="R41" s="58"/>
      <c r="S41" s="58"/>
    </row>
    <row r="42" spans="2:19" x14ac:dyDescent="0.25">
      <c r="B42" s="87" t="s">
        <v>0</v>
      </c>
      <c r="C42" s="87" t="s">
        <v>137</v>
      </c>
      <c r="D42" s="87"/>
      <c r="E42" s="87" t="s">
        <v>2</v>
      </c>
      <c r="F42" s="87" t="s">
        <v>48</v>
      </c>
      <c r="G42" s="87" t="s">
        <v>138</v>
      </c>
      <c r="H42" s="87" t="s">
        <v>145</v>
      </c>
      <c r="I42" s="87" t="s">
        <v>142</v>
      </c>
      <c r="J42" s="87" t="s">
        <v>143</v>
      </c>
      <c r="K42" s="87" t="s">
        <v>142</v>
      </c>
      <c r="L42" s="87" t="s">
        <v>143</v>
      </c>
      <c r="M42" s="87" t="s">
        <v>142</v>
      </c>
      <c r="N42" s="87" t="s">
        <v>143</v>
      </c>
      <c r="O42" s="87" t="s">
        <v>142</v>
      </c>
      <c r="P42" s="87" t="s">
        <v>143</v>
      </c>
      <c r="Q42" s="87" t="s">
        <v>46</v>
      </c>
      <c r="R42" s="87" t="s">
        <v>6</v>
      </c>
      <c r="S42" s="87" t="s">
        <v>144</v>
      </c>
    </row>
    <row r="43" spans="2:19" x14ac:dyDescent="0.25">
      <c r="B43" s="59" t="s">
        <v>10</v>
      </c>
      <c r="C43" s="61" cm="1">
        <f t="array" ref="C43:D43">+'Datos inciales'!C4:D4</f>
        <v>2545.6</v>
      </c>
      <c r="D43" s="59">
        <v>0</v>
      </c>
      <c r="E43" s="62">
        <f>+'Datos inciales'!E4</f>
        <v>10</v>
      </c>
      <c r="F43" s="59">
        <f>+'Datos inciales'!F4</f>
        <v>3</v>
      </c>
      <c r="G43" s="59" t="str">
        <f>+'Datos inciales'!G4</f>
        <v>-</v>
      </c>
      <c r="H43" s="59">
        <v>4</v>
      </c>
      <c r="I43" s="59">
        <v>0</v>
      </c>
      <c r="J43" s="61">
        <f>+C43+H43</f>
        <v>2549.6</v>
      </c>
      <c r="K43" s="59">
        <f>+H43*F43</f>
        <v>12</v>
      </c>
      <c r="L43" s="61">
        <f>+C43</f>
        <v>2545.6</v>
      </c>
      <c r="M43" s="59">
        <f>+K43+E43</f>
        <v>22</v>
      </c>
      <c r="N43" s="59">
        <f>+L43</f>
        <v>2545.6</v>
      </c>
      <c r="O43" s="59">
        <f>+M43+K43</f>
        <v>34</v>
      </c>
      <c r="P43" s="61">
        <f>+J43</f>
        <v>2549.6</v>
      </c>
      <c r="Q43" s="59">
        <f>+'Datos inciales'!M4</f>
        <v>1.4999999999999999E-2</v>
      </c>
      <c r="R43" s="59">
        <v>0</v>
      </c>
      <c r="S43" s="61">
        <f>+'Datos inciales'!O4</f>
        <v>45.879999999999995</v>
      </c>
    </row>
    <row r="44" spans="2:19" x14ac:dyDescent="0.25">
      <c r="B44" s="59" t="s">
        <v>13</v>
      </c>
      <c r="C44" s="61" cm="1">
        <f t="array" ref="C44:D44">+'Datos inciales'!C5:D5</f>
        <v>2546.31</v>
      </c>
      <c r="D44" s="59">
        <v>0</v>
      </c>
      <c r="E44" s="59">
        <f>+'Datos inciales'!E5</f>
        <v>8</v>
      </c>
      <c r="F44" s="62">
        <f>+'Datos inciales'!F5</f>
        <v>2.2999999999999998</v>
      </c>
      <c r="G44" s="59">
        <f>+'Datos inciales'!G5</f>
        <v>6.3</v>
      </c>
      <c r="H44" s="59">
        <v>4</v>
      </c>
      <c r="I44" s="59">
        <v>0</v>
      </c>
      <c r="J44" s="61">
        <f>+C44+H44</f>
        <v>2550.31</v>
      </c>
      <c r="K44" s="59">
        <f>+H44*F44</f>
        <v>9.1999999999999993</v>
      </c>
      <c r="L44" s="61">
        <f>+C44</f>
        <v>2546.31</v>
      </c>
      <c r="M44" s="59">
        <f>+K44+E44</f>
        <v>17.2</v>
      </c>
      <c r="N44" s="59">
        <f>+L44</f>
        <v>2546.31</v>
      </c>
      <c r="O44" s="59">
        <f>+M44+K44</f>
        <v>26.4</v>
      </c>
      <c r="P44" s="61">
        <f>+J44</f>
        <v>2550.31</v>
      </c>
      <c r="Q44" s="59">
        <f>+'Datos inciales'!M5</f>
        <v>1.4999999999999999E-2</v>
      </c>
      <c r="R44" s="59">
        <f>+'Datos inciales'!L4</f>
        <v>1677.8</v>
      </c>
      <c r="S44" s="61">
        <f>+S43</f>
        <v>45.879999999999995</v>
      </c>
    </row>
    <row r="45" spans="2:19" x14ac:dyDescent="0.25">
      <c r="B45" s="59" t="s">
        <v>15</v>
      </c>
      <c r="C45" s="61" cm="1">
        <f t="array" ref="C45:D45">+'Datos inciales'!C6:D6</f>
        <v>2546.5</v>
      </c>
      <c r="D45" s="59">
        <v>0</v>
      </c>
      <c r="E45" s="59">
        <f>+'Datos inciales'!E6</f>
        <v>14</v>
      </c>
      <c r="F45" s="59">
        <f>+'Datos inciales'!F6</f>
        <v>0.4</v>
      </c>
      <c r="G45" s="61">
        <f>+'Datos inciales'!G6</f>
        <v>2.39</v>
      </c>
      <c r="H45" s="59">
        <v>4</v>
      </c>
      <c r="I45" s="59">
        <v>0</v>
      </c>
      <c r="J45" s="61">
        <f>+C45+H45</f>
        <v>2550.5</v>
      </c>
      <c r="K45" s="59">
        <f>+H45*F45</f>
        <v>1.6</v>
      </c>
      <c r="L45" s="61">
        <f>+C45</f>
        <v>2546.5</v>
      </c>
      <c r="M45" s="59">
        <f>+K45+E45</f>
        <v>15.6</v>
      </c>
      <c r="N45" s="59">
        <f>+L45</f>
        <v>2546.5</v>
      </c>
      <c r="O45" s="59">
        <f>+M45+K45</f>
        <v>17.2</v>
      </c>
      <c r="P45" s="61">
        <f>+J45</f>
        <v>2550.5</v>
      </c>
      <c r="Q45" s="59">
        <f>+'Datos inciales'!M6</f>
        <v>1.4999999999999999E-2</v>
      </c>
      <c r="R45" s="59">
        <f>+'Datos inciales'!L5</f>
        <v>538.29999999999995</v>
      </c>
      <c r="S45" s="61">
        <f>+'Datos inciales'!O5</f>
        <v>39.58</v>
      </c>
    </row>
    <row r="46" spans="2:19" x14ac:dyDescent="0.25">
      <c r="B46" s="59" t="s">
        <v>17</v>
      </c>
      <c r="C46" s="61" cm="1">
        <f t="array" ref="C46:D46">+'Datos inciales'!C7:D7</f>
        <v>2547.08</v>
      </c>
      <c r="D46" s="59">
        <v>0</v>
      </c>
      <c r="E46" s="59">
        <f>+'Datos inciales'!E7</f>
        <v>8</v>
      </c>
      <c r="F46" s="59">
        <f>+'Datos inciales'!F7</f>
        <v>1.8</v>
      </c>
      <c r="G46" s="59">
        <f>+'Datos inciales'!G7</f>
        <v>1.43</v>
      </c>
      <c r="H46" s="59">
        <v>4</v>
      </c>
      <c r="I46" s="59">
        <v>0</v>
      </c>
      <c r="J46" s="61">
        <f>+C46+H46</f>
        <v>2551.08</v>
      </c>
      <c r="K46" s="59">
        <f>+H46*F46</f>
        <v>7.2</v>
      </c>
      <c r="L46" s="61">
        <f>+C46</f>
        <v>2547.08</v>
      </c>
      <c r="M46" s="59">
        <f>+K46+E46</f>
        <v>15.2</v>
      </c>
      <c r="N46" s="59">
        <f>+L46</f>
        <v>2547.08</v>
      </c>
      <c r="O46" s="59">
        <f>+M46+K46</f>
        <v>22.4</v>
      </c>
      <c r="P46" s="61">
        <f>+J46</f>
        <v>2551.08</v>
      </c>
      <c r="Q46" s="59">
        <f>+'Datos inciales'!M7</f>
        <v>1.4999999999999999E-2</v>
      </c>
      <c r="R46" s="59">
        <f>+'Datos inciales'!L6</f>
        <v>443.7</v>
      </c>
      <c r="S46" s="61">
        <f>+'Datos inciales'!O6</f>
        <v>37.19</v>
      </c>
    </row>
    <row r="47" spans="2:19" x14ac:dyDescent="0.25">
      <c r="B47" s="59" t="s">
        <v>19</v>
      </c>
      <c r="C47" s="61" cm="1">
        <f t="array" ref="C47:D47">+'Datos inciales'!C8:D8</f>
        <v>2547.21</v>
      </c>
      <c r="D47" s="59">
        <v>0</v>
      </c>
      <c r="E47" s="59">
        <f>+'Datos inciales'!E8</f>
        <v>8</v>
      </c>
      <c r="F47" s="59">
        <f>+'Datos inciales'!F8</f>
        <v>1.8</v>
      </c>
      <c r="G47" s="59">
        <f>+'Datos inciales'!G8</f>
        <v>9.34</v>
      </c>
      <c r="H47" s="59">
        <v>4</v>
      </c>
      <c r="I47" s="59">
        <v>0</v>
      </c>
      <c r="J47" s="61">
        <f>+C47+H47</f>
        <v>2551.21</v>
      </c>
      <c r="K47" s="59">
        <f>+H47*F47</f>
        <v>7.2</v>
      </c>
      <c r="L47" s="61">
        <f>+C47</f>
        <v>2547.21</v>
      </c>
      <c r="M47" s="59">
        <f>+K47+E47</f>
        <v>15.2</v>
      </c>
      <c r="N47" s="59">
        <f>+L47</f>
        <v>2547.21</v>
      </c>
      <c r="O47" s="59">
        <f>+M47+K47</f>
        <v>22.4</v>
      </c>
      <c r="P47" s="61">
        <f>+J47</f>
        <v>2551.21</v>
      </c>
      <c r="Q47" s="59">
        <f>+'Datos inciales'!M8</f>
        <v>1.4999999999999999E-2</v>
      </c>
      <c r="R47" s="59">
        <f>+'Datos inciales'!L7</f>
        <v>348</v>
      </c>
      <c r="S47" s="61">
        <f>+'Datos inciales'!O7</f>
        <v>35.76</v>
      </c>
    </row>
    <row r="48" spans="2:19" x14ac:dyDescent="0.25">
      <c r="B48" s="59" t="s">
        <v>21</v>
      </c>
      <c r="C48" s="61" cm="1">
        <f t="array" ref="C48:D48">+'Datos inciales'!C9:D9</f>
        <v>2547.2399999999998</v>
      </c>
      <c r="D48" s="59">
        <v>0</v>
      </c>
      <c r="E48" s="59">
        <f>+'Datos inciales'!E9</f>
        <v>8</v>
      </c>
      <c r="F48" s="59">
        <f>+'Datos inciales'!F9</f>
        <v>1.8</v>
      </c>
      <c r="G48" s="59">
        <f>+'Datos inciales'!G9</f>
        <v>4.8</v>
      </c>
      <c r="H48" s="59">
        <v>4</v>
      </c>
      <c r="I48" s="59">
        <v>0</v>
      </c>
      <c r="J48" s="61">
        <f>+C48+H48</f>
        <v>2551.2399999999998</v>
      </c>
      <c r="K48" s="59">
        <f>+H48*F48</f>
        <v>7.2</v>
      </c>
      <c r="L48" s="61">
        <f>+C48</f>
        <v>2547.2399999999998</v>
      </c>
      <c r="M48" s="59">
        <f>+K48+E48</f>
        <v>15.2</v>
      </c>
      <c r="N48" s="59">
        <f>+L48</f>
        <v>2547.2399999999998</v>
      </c>
      <c r="O48" s="59">
        <f>+M48+K48</f>
        <v>22.4</v>
      </c>
      <c r="P48" s="61">
        <f>+J48</f>
        <v>2551.2399999999998</v>
      </c>
      <c r="Q48" s="59">
        <f>+'Datos inciales'!M9</f>
        <v>1.2999999999999999E-2</v>
      </c>
      <c r="R48" s="59">
        <f>+'Datos inciales'!L8</f>
        <v>212.7</v>
      </c>
      <c r="S48" s="61">
        <f>+'Datos inciales'!O8</f>
        <v>26.419999999999998</v>
      </c>
    </row>
    <row r="49" spans="2:19" x14ac:dyDescent="0.25">
      <c r="B49" s="59" t="s">
        <v>23</v>
      </c>
      <c r="C49" s="61" cm="1">
        <f t="array" ref="C49:D49">+'Datos inciales'!C10:D10</f>
        <v>2548.67</v>
      </c>
      <c r="D49" s="59">
        <v>0</v>
      </c>
      <c r="E49" s="59">
        <f>+'Datos inciales'!E10</f>
        <v>6</v>
      </c>
      <c r="F49" s="59">
        <f>+'Datos inciales'!F10</f>
        <v>0</v>
      </c>
      <c r="G49" s="59">
        <f>+'Datos inciales'!G10</f>
        <v>0.24</v>
      </c>
      <c r="H49" s="59">
        <v>4</v>
      </c>
      <c r="I49" s="59">
        <v>0</v>
      </c>
      <c r="J49" s="61">
        <f>+C49+H49</f>
        <v>2552.67</v>
      </c>
      <c r="K49" s="59">
        <f>+H49*F49</f>
        <v>0</v>
      </c>
      <c r="L49" s="61">
        <f>+C49</f>
        <v>2548.67</v>
      </c>
      <c r="M49" s="59">
        <f>+K49+E49</f>
        <v>6</v>
      </c>
      <c r="N49" s="59">
        <f>+L49</f>
        <v>2548.67</v>
      </c>
      <c r="O49" s="59">
        <f>+M49+K49</f>
        <v>6</v>
      </c>
      <c r="P49" s="61">
        <f>+J49</f>
        <v>2552.67</v>
      </c>
      <c r="Q49" s="59">
        <f>+'Datos inciales'!M10</f>
        <v>1.4999999999999999E-2</v>
      </c>
      <c r="R49" s="59">
        <f>+'Datos inciales'!L9</f>
        <v>858.4</v>
      </c>
      <c r="S49" s="61">
        <f>+'Datos inciales'!O9</f>
        <v>21.619999999999997</v>
      </c>
    </row>
    <row r="50" spans="2:19" x14ac:dyDescent="0.25">
      <c r="B50" s="59" t="s">
        <v>25</v>
      </c>
      <c r="C50" s="61" cm="1">
        <f t="array" ref="C50:D50">+'Datos inciales'!C11:D11</f>
        <v>2549.08</v>
      </c>
      <c r="D50" s="59">
        <v>0</v>
      </c>
      <c r="E50" s="59">
        <f>+'Datos inciales'!E11</f>
        <v>15</v>
      </c>
      <c r="F50" s="59">
        <f>+'Datos inciales'!F11</f>
        <v>1.2</v>
      </c>
      <c r="G50" s="59">
        <f>+'Datos inciales'!G11</f>
        <v>0.51</v>
      </c>
      <c r="H50" s="59">
        <v>4</v>
      </c>
      <c r="I50" s="59">
        <v>0</v>
      </c>
      <c r="J50" s="61">
        <f>+C50+H50</f>
        <v>2553.08</v>
      </c>
      <c r="K50" s="59">
        <f>+H50*F50</f>
        <v>4.8</v>
      </c>
      <c r="L50" s="61">
        <f>+C50</f>
        <v>2549.08</v>
      </c>
      <c r="M50" s="59">
        <f>+K50+E50</f>
        <v>19.8</v>
      </c>
      <c r="N50" s="59">
        <f>+L50</f>
        <v>2549.08</v>
      </c>
      <c r="O50" s="59">
        <f>+M50+K50</f>
        <v>24.6</v>
      </c>
      <c r="P50" s="61">
        <f>+J50</f>
        <v>2553.08</v>
      </c>
      <c r="Q50" s="59">
        <f>+'Datos inciales'!M11</f>
        <v>1.4999999999999999E-2</v>
      </c>
      <c r="R50" s="59">
        <f>+'Datos inciales'!L10</f>
        <v>697</v>
      </c>
      <c r="S50" s="61">
        <f>+'Datos inciales'!O10</f>
        <v>21.38</v>
      </c>
    </row>
    <row r="51" spans="2:19" x14ac:dyDescent="0.25">
      <c r="B51" s="59" t="s">
        <v>27</v>
      </c>
      <c r="C51" s="61" cm="1">
        <f t="array" ref="C51:D51">+'Datos inciales'!C12:D12</f>
        <v>2549.15</v>
      </c>
      <c r="D51" s="59">
        <v>0</v>
      </c>
      <c r="E51" s="59">
        <f>+'Datos inciales'!E12</f>
        <v>15</v>
      </c>
      <c r="F51" s="59">
        <f>+'Datos inciales'!F12</f>
        <v>1.2</v>
      </c>
      <c r="G51" s="59">
        <f>+'Datos inciales'!G12</f>
        <v>0.65</v>
      </c>
      <c r="H51" s="59">
        <v>4</v>
      </c>
      <c r="I51" s="59">
        <v>0</v>
      </c>
      <c r="J51" s="61">
        <f>+C51+H51</f>
        <v>2553.15</v>
      </c>
      <c r="K51" s="59">
        <f>+H51*F51</f>
        <v>4.8</v>
      </c>
      <c r="L51" s="61">
        <f>+C51</f>
        <v>2549.15</v>
      </c>
      <c r="M51" s="59">
        <f>+K51+E51</f>
        <v>19.8</v>
      </c>
      <c r="N51" s="59">
        <f>+L51</f>
        <v>2549.15</v>
      </c>
      <c r="O51" s="59">
        <f>+M51+K51</f>
        <v>24.6</v>
      </c>
      <c r="P51" s="61">
        <f>+J51</f>
        <v>2553.15</v>
      </c>
      <c r="Q51" s="59">
        <f>+'Datos inciales'!M12</f>
        <v>1.4999999999999999E-2</v>
      </c>
      <c r="R51" s="62">
        <f>+'Datos inciales'!L11</f>
        <v>92.7</v>
      </c>
      <c r="S51" s="61">
        <f>+'Datos inciales'!O11</f>
        <v>20.869999999999997</v>
      </c>
    </row>
    <row r="52" spans="2:19" x14ac:dyDescent="0.25">
      <c r="B52" s="59" t="s">
        <v>29</v>
      </c>
      <c r="C52" s="61" cm="1">
        <f t="array" ref="C52:D52">+'Datos inciales'!C13:D13</f>
        <v>2549.3000000000002</v>
      </c>
      <c r="D52" s="59">
        <v>0</v>
      </c>
      <c r="E52" s="59">
        <f>+'Datos inciales'!E13</f>
        <v>14</v>
      </c>
      <c r="F52" s="59">
        <f>+'Datos inciales'!F13</f>
        <v>1.7</v>
      </c>
      <c r="G52" s="59">
        <f>+'Datos inciales'!G13</f>
        <v>5.84</v>
      </c>
      <c r="H52" s="59">
        <v>4</v>
      </c>
      <c r="I52" s="59">
        <v>0</v>
      </c>
      <c r="J52" s="61">
        <f>+C52+H52</f>
        <v>2553.3000000000002</v>
      </c>
      <c r="K52" s="59">
        <f>+H52*F52</f>
        <v>6.8</v>
      </c>
      <c r="L52" s="61">
        <f>+C52</f>
        <v>2549.3000000000002</v>
      </c>
      <c r="M52" s="59">
        <f>+K52+E52</f>
        <v>20.8</v>
      </c>
      <c r="N52" s="59">
        <f>+L52</f>
        <v>2549.3000000000002</v>
      </c>
      <c r="O52" s="59">
        <f>+M52+K52</f>
        <v>27.6</v>
      </c>
      <c r="P52" s="61">
        <f>+J52</f>
        <v>2553.3000000000002</v>
      </c>
      <c r="Q52" s="59">
        <f>+'Datos inciales'!M13</f>
        <v>1.2999999999999999E-2</v>
      </c>
      <c r="R52" s="59">
        <f>+'Datos inciales'!L12</f>
        <v>289.10000000000002</v>
      </c>
      <c r="S52" s="61">
        <f>+'Datos inciales'!O12</f>
        <v>20.22</v>
      </c>
    </row>
    <row r="53" spans="2:19" x14ac:dyDescent="0.25">
      <c r="B53" s="59" t="s">
        <v>31</v>
      </c>
      <c r="C53" s="61" cm="1">
        <f t="array" ref="C53:D53">+'Datos inciales'!C14:D14</f>
        <v>2549.52</v>
      </c>
      <c r="D53" s="59">
        <v>0</v>
      </c>
      <c r="E53" s="59">
        <f>+'Datos inciales'!E14</f>
        <v>8</v>
      </c>
      <c r="F53" s="59">
        <f>+'Datos inciales'!F14</f>
        <v>1.3</v>
      </c>
      <c r="G53" s="59">
        <f>+'Datos inciales'!G14</f>
        <v>1.33</v>
      </c>
      <c r="H53" s="59">
        <v>4</v>
      </c>
      <c r="I53" s="59">
        <v>0</v>
      </c>
      <c r="J53" s="61">
        <f>+C53+H53</f>
        <v>2553.52</v>
      </c>
      <c r="K53" s="59">
        <f>+H53*F53</f>
        <v>5.2</v>
      </c>
      <c r="L53" s="61">
        <f>+C53</f>
        <v>2549.52</v>
      </c>
      <c r="M53" s="59">
        <f>+K53+E53</f>
        <v>13.2</v>
      </c>
      <c r="N53" s="59">
        <f>+L53</f>
        <v>2549.52</v>
      </c>
      <c r="O53" s="59">
        <f>+M53+K53</f>
        <v>18.399999999999999</v>
      </c>
      <c r="P53" s="61">
        <f>+J53</f>
        <v>2553.52</v>
      </c>
      <c r="Q53" s="59">
        <f>+'Datos inciales'!M14</f>
        <v>1.4999999999999999E-2</v>
      </c>
      <c r="R53" s="59">
        <f>+'Datos inciales'!L13</f>
        <v>243.6</v>
      </c>
      <c r="S53" s="61">
        <f>+'Datos inciales'!O13</f>
        <v>14.38</v>
      </c>
    </row>
    <row r="54" spans="2:19" x14ac:dyDescent="0.25">
      <c r="B54" s="59" t="s">
        <v>33</v>
      </c>
      <c r="C54" s="61" cm="1">
        <f t="array" ref="C54:D54">+'Datos inciales'!C15:D15</f>
        <v>2549.4699999999998</v>
      </c>
      <c r="D54" s="59">
        <v>0</v>
      </c>
      <c r="E54" s="59">
        <f>+'Datos inciales'!E15</f>
        <v>6</v>
      </c>
      <c r="F54" s="59">
        <f>+'Datos inciales'!F15</f>
        <v>1.8</v>
      </c>
      <c r="G54" s="59">
        <f>+'Datos inciales'!G15</f>
        <v>3.79</v>
      </c>
      <c r="H54" s="59">
        <v>4</v>
      </c>
      <c r="I54" s="59">
        <v>0</v>
      </c>
      <c r="J54" s="61">
        <f>+C54+H54</f>
        <v>2553.4699999999998</v>
      </c>
      <c r="K54" s="59">
        <f>+H54*F54</f>
        <v>7.2</v>
      </c>
      <c r="L54" s="61">
        <f>+C54</f>
        <v>2549.4699999999998</v>
      </c>
      <c r="M54" s="59">
        <f>+K54+E54</f>
        <v>13.2</v>
      </c>
      <c r="N54" s="59">
        <f>+L54</f>
        <v>2549.4699999999998</v>
      </c>
      <c r="O54" s="59">
        <f>+M54+K54</f>
        <v>20.399999999999999</v>
      </c>
      <c r="P54" s="61">
        <f>+J54</f>
        <v>2553.4699999999998</v>
      </c>
      <c r="Q54" s="59">
        <f>+'Datos inciales'!M15</f>
        <v>1.4999999999999999E-2</v>
      </c>
      <c r="R54" s="59">
        <f>+'Datos inciales'!L14</f>
        <v>201.4</v>
      </c>
      <c r="S54" s="61">
        <f>+'Datos inciales'!O14</f>
        <v>13.05</v>
      </c>
    </row>
    <row r="55" spans="2:19" x14ac:dyDescent="0.25">
      <c r="B55" s="59" t="s">
        <v>35</v>
      </c>
      <c r="C55" s="61" cm="1">
        <f t="array" ref="C55:D55">+'Datos inciales'!C16:D16</f>
        <v>2550.46</v>
      </c>
      <c r="D55" s="59">
        <v>0</v>
      </c>
      <c r="E55" s="59">
        <f>+'Datos inciales'!E16</f>
        <v>3</v>
      </c>
      <c r="F55" s="59">
        <f>+'Datos inciales'!F16</f>
        <v>0.5</v>
      </c>
      <c r="G55" s="59">
        <f>+'Datos inciales'!G16</f>
        <v>9.26</v>
      </c>
      <c r="H55" s="59">
        <v>4</v>
      </c>
      <c r="I55" s="59">
        <v>0</v>
      </c>
      <c r="J55" s="61">
        <f>+C55+H55</f>
        <v>2554.46</v>
      </c>
      <c r="K55" s="59">
        <f>+H55*F55</f>
        <v>2</v>
      </c>
      <c r="L55" s="61">
        <f>+C55</f>
        <v>2550.46</v>
      </c>
      <c r="M55" s="59">
        <f>+K55+E55</f>
        <v>5</v>
      </c>
      <c r="N55" s="59">
        <f>+L55</f>
        <v>2550.46</v>
      </c>
      <c r="O55" s="59">
        <f>+M55+K55</f>
        <v>7</v>
      </c>
      <c r="P55" s="61">
        <f>+J55</f>
        <v>2554.46</v>
      </c>
      <c r="Q55" s="59">
        <f>+Q54</f>
        <v>1.4999999999999999E-2</v>
      </c>
      <c r="R55" s="59">
        <f>+'Datos inciales'!L15</f>
        <v>986.6</v>
      </c>
      <c r="S55" s="61">
        <f>+'Datos inciales'!O15</f>
        <v>9.26</v>
      </c>
    </row>
    <row r="56" spans="2:19" x14ac:dyDescent="0.25">
      <c r="B56"/>
      <c r="C56"/>
      <c r="D56"/>
      <c r="E56"/>
      <c r="F56"/>
      <c r="G56"/>
      <c r="H56"/>
    </row>
    <row r="57" spans="2:19" x14ac:dyDescent="0.25">
      <c r="B57"/>
      <c r="C57"/>
      <c r="D57"/>
      <c r="E57"/>
      <c r="F57"/>
      <c r="G57"/>
      <c r="H57"/>
    </row>
    <row r="58" spans="2:19" x14ac:dyDescent="0.25">
      <c r="B58"/>
      <c r="C58"/>
      <c r="D58"/>
      <c r="E58"/>
      <c r="F58"/>
      <c r="G58"/>
      <c r="H58"/>
    </row>
    <row r="59" spans="2:19" x14ac:dyDescent="0.25">
      <c r="B59"/>
      <c r="C59"/>
      <c r="D59"/>
      <c r="E59"/>
      <c r="F59"/>
      <c r="G59"/>
      <c r="H59"/>
    </row>
    <row r="60" spans="2:19" x14ac:dyDescent="0.25">
      <c r="B60"/>
      <c r="C60"/>
      <c r="D60"/>
      <c r="E60"/>
      <c r="F60"/>
      <c r="G60"/>
      <c r="H60"/>
    </row>
    <row r="61" spans="2:19" x14ac:dyDescent="0.25">
      <c r="B61"/>
      <c r="C61"/>
      <c r="D61"/>
      <c r="E61"/>
      <c r="F61"/>
      <c r="G61"/>
      <c r="H61"/>
    </row>
    <row r="62" spans="2:19" x14ac:dyDescent="0.25">
      <c r="B62"/>
      <c r="C62"/>
      <c r="D62"/>
      <c r="E62"/>
      <c r="F62"/>
      <c r="G62"/>
      <c r="H62"/>
    </row>
    <row r="63" spans="2:19" x14ac:dyDescent="0.25">
      <c r="B63"/>
      <c r="C63"/>
      <c r="D63"/>
      <c r="E63"/>
      <c r="F63"/>
      <c r="G63"/>
      <c r="H63"/>
    </row>
    <row r="64" spans="2:19" x14ac:dyDescent="0.25">
      <c r="B64"/>
      <c r="C64"/>
      <c r="D64"/>
      <c r="E64"/>
      <c r="F64"/>
      <c r="G64"/>
      <c r="H64"/>
    </row>
    <row r="65" spans="2:8" x14ac:dyDescent="0.25">
      <c r="B65"/>
      <c r="C65"/>
      <c r="D65"/>
      <c r="E65"/>
      <c r="F65"/>
      <c r="G65"/>
      <c r="H65"/>
    </row>
    <row r="66" spans="2:8" x14ac:dyDescent="0.25">
      <c r="B66"/>
      <c r="C66"/>
      <c r="D66"/>
      <c r="E66"/>
      <c r="F66"/>
      <c r="G66"/>
      <c r="H66"/>
    </row>
    <row r="67" spans="2:8" x14ac:dyDescent="0.25">
      <c r="B67"/>
      <c r="C67"/>
      <c r="D67"/>
      <c r="E67"/>
      <c r="F67"/>
      <c r="G67"/>
      <c r="H67"/>
    </row>
    <row r="68" spans="2:8" x14ac:dyDescent="0.25">
      <c r="B68"/>
      <c r="C68"/>
      <c r="D68"/>
      <c r="E68"/>
      <c r="F68"/>
      <c r="G68"/>
      <c r="H68"/>
    </row>
    <row r="69" spans="2:8" x14ac:dyDescent="0.25">
      <c r="B69"/>
      <c r="C69"/>
      <c r="D69"/>
      <c r="E69"/>
      <c r="F69"/>
      <c r="G69"/>
      <c r="H69"/>
    </row>
    <row r="70" spans="2:8" x14ac:dyDescent="0.25">
      <c r="B70"/>
      <c r="C70"/>
      <c r="D70"/>
      <c r="E70"/>
      <c r="F70"/>
      <c r="G70"/>
      <c r="H70"/>
    </row>
    <row r="71" spans="2:8" x14ac:dyDescent="0.25">
      <c r="B71"/>
      <c r="C71"/>
      <c r="D71"/>
      <c r="E71"/>
      <c r="F71"/>
      <c r="G71"/>
      <c r="H71"/>
    </row>
    <row r="72" spans="2:8" x14ac:dyDescent="0.25">
      <c r="B72"/>
      <c r="C72"/>
      <c r="D72"/>
      <c r="E72"/>
      <c r="F72"/>
      <c r="G72"/>
      <c r="H72"/>
    </row>
    <row r="73" spans="2:8" x14ac:dyDescent="0.25">
      <c r="B73"/>
      <c r="C73"/>
      <c r="D73"/>
      <c r="E73"/>
      <c r="F73"/>
      <c r="G73"/>
      <c r="H73"/>
    </row>
    <row r="74" spans="2:8" x14ac:dyDescent="0.25">
      <c r="B74"/>
      <c r="C74"/>
      <c r="D74"/>
      <c r="E74"/>
      <c r="F74"/>
      <c r="G74"/>
      <c r="H74"/>
    </row>
    <row r="75" spans="2:8" x14ac:dyDescent="0.25">
      <c r="B75"/>
      <c r="C75"/>
      <c r="D75"/>
      <c r="E75"/>
      <c r="F75"/>
      <c r="G75"/>
      <c r="H75"/>
    </row>
    <row r="76" spans="2:8" x14ac:dyDescent="0.25">
      <c r="B76"/>
      <c r="C76"/>
      <c r="D76"/>
      <c r="E76"/>
      <c r="F76"/>
      <c r="G76"/>
      <c r="H76"/>
    </row>
    <row r="77" spans="2:8" x14ac:dyDescent="0.25">
      <c r="B77"/>
      <c r="C77"/>
      <c r="D77"/>
      <c r="E77"/>
      <c r="F77"/>
      <c r="G77"/>
      <c r="H77"/>
    </row>
    <row r="78" spans="2:8" x14ac:dyDescent="0.25">
      <c r="B78"/>
      <c r="C78"/>
      <c r="D78"/>
      <c r="E78"/>
      <c r="F78"/>
      <c r="G78"/>
      <c r="H78"/>
    </row>
    <row r="79" spans="2:8" x14ac:dyDescent="0.25">
      <c r="B79"/>
      <c r="C79"/>
      <c r="D79"/>
      <c r="E79"/>
      <c r="F79"/>
      <c r="G79"/>
      <c r="H79"/>
    </row>
    <row r="80" spans="2:8" x14ac:dyDescent="0.25">
      <c r="B80"/>
      <c r="C80"/>
      <c r="D80"/>
      <c r="E80"/>
      <c r="F80"/>
      <c r="G80"/>
      <c r="H80"/>
    </row>
    <row r="81" spans="2:8" x14ac:dyDescent="0.25">
      <c r="B81"/>
      <c r="C81"/>
      <c r="D81"/>
      <c r="E81"/>
      <c r="F81"/>
      <c r="G81"/>
      <c r="H81"/>
    </row>
    <row r="82" spans="2:8" x14ac:dyDescent="0.25">
      <c r="B82"/>
      <c r="C82"/>
      <c r="D82"/>
      <c r="E82"/>
      <c r="F82"/>
      <c r="G82"/>
      <c r="H82"/>
    </row>
    <row r="83" spans="2:8" x14ac:dyDescent="0.25">
      <c r="B83"/>
      <c r="C83"/>
      <c r="D83"/>
      <c r="E83"/>
      <c r="F83"/>
      <c r="G83"/>
      <c r="H83"/>
    </row>
    <row r="84" spans="2:8" x14ac:dyDescent="0.25">
      <c r="B84"/>
      <c r="C84"/>
      <c r="D84"/>
      <c r="E84"/>
      <c r="F84"/>
      <c r="G84"/>
      <c r="H84"/>
    </row>
    <row r="85" spans="2:8" x14ac:dyDescent="0.25">
      <c r="B85"/>
      <c r="C85"/>
      <c r="D85"/>
      <c r="E85"/>
      <c r="F85"/>
      <c r="G85"/>
      <c r="H85"/>
    </row>
    <row r="86" spans="2:8" x14ac:dyDescent="0.25">
      <c r="B86"/>
      <c r="C86"/>
      <c r="D86"/>
      <c r="E86"/>
      <c r="F86"/>
      <c r="G86"/>
      <c r="H86"/>
    </row>
    <row r="87" spans="2:8" x14ac:dyDescent="0.25">
      <c r="B87"/>
      <c r="C87"/>
      <c r="D87"/>
      <c r="E87"/>
      <c r="F87"/>
      <c r="G87"/>
      <c r="H87"/>
    </row>
    <row r="88" spans="2:8" x14ac:dyDescent="0.25">
      <c r="B88"/>
      <c r="C88"/>
      <c r="D88"/>
      <c r="E88"/>
      <c r="F88"/>
      <c r="G88"/>
      <c r="H88"/>
    </row>
    <row r="89" spans="2:8" x14ac:dyDescent="0.25">
      <c r="B89"/>
      <c r="C89"/>
      <c r="D89"/>
      <c r="E89"/>
      <c r="F89"/>
      <c r="G89"/>
      <c r="H89"/>
    </row>
    <row r="90" spans="2:8" x14ac:dyDescent="0.25">
      <c r="B90"/>
      <c r="C90"/>
      <c r="D90"/>
      <c r="E90"/>
      <c r="F90"/>
      <c r="G90"/>
      <c r="H90"/>
    </row>
    <row r="91" spans="2:8" x14ac:dyDescent="0.25">
      <c r="B91"/>
      <c r="C91"/>
      <c r="D91"/>
      <c r="E91"/>
      <c r="F91"/>
      <c r="G91"/>
      <c r="H91"/>
    </row>
  </sheetData>
  <mergeCells count="19">
    <mergeCell ref="K41:L41"/>
    <mergeCell ref="M41:N41"/>
    <mergeCell ref="O41:P41"/>
    <mergeCell ref="I41:J41"/>
    <mergeCell ref="C15:D15"/>
    <mergeCell ref="C16:D16"/>
    <mergeCell ref="C13:D13"/>
    <mergeCell ref="C14:D14"/>
    <mergeCell ref="B39:D40"/>
    <mergeCell ref="C11:D11"/>
    <mergeCell ref="C12:D12"/>
    <mergeCell ref="C3:D3"/>
    <mergeCell ref="C4:D4"/>
    <mergeCell ref="C9:D9"/>
    <mergeCell ref="C10:D10"/>
    <mergeCell ref="C7:D7"/>
    <mergeCell ref="C8:D8"/>
    <mergeCell ref="C5:D5"/>
    <mergeCell ref="C6:D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A79F-7DCB-4CB6-AFA2-86241B4B023A}">
  <dimension ref="C2:BC183"/>
  <sheetViews>
    <sheetView zoomScale="50" zoomScaleNormal="50" workbookViewId="0">
      <selection activeCell="X16" sqref="X16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customWidth="1"/>
    <col min="10" max="10" width="14" style="17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 customWidth="1"/>
    <col min="22" max="22" width="16.7109375" style="17" customWidth="1"/>
    <col min="23" max="24" width="11" style="17"/>
    <col min="25" max="26" width="11" style="17" customWidth="1"/>
    <col min="27" max="27" width="16.140625" style="17" customWidth="1"/>
    <col min="28" max="28" width="20.42578125" style="17" customWidth="1"/>
    <col min="29" max="30" width="11" style="17" customWidth="1"/>
    <col min="31" max="32" width="11" style="17"/>
    <col min="33" max="33" width="11" style="17" customWidth="1"/>
    <col min="34" max="34" width="21" style="17" customWidth="1"/>
    <col min="35" max="35" width="11" style="17" customWidth="1"/>
    <col min="36" max="36" width="14.85546875" style="17" customWidth="1"/>
    <col min="37" max="37" width="17.140625" style="17" customWidth="1"/>
    <col min="38" max="38" width="24.5703125" style="17" customWidth="1"/>
    <col min="39" max="41" width="15.28515625" style="17" customWidth="1"/>
    <col min="42" max="42" width="14.28515625" style="17" customWidth="1"/>
    <col min="43" max="43" width="12.7109375" style="17" customWidth="1"/>
    <col min="44" max="44" width="17.28515625" customWidth="1"/>
    <col min="45" max="45" width="16.7109375" customWidth="1"/>
    <col min="46" max="46" width="23.28515625" customWidth="1"/>
    <col min="47" max="47" width="14.7109375" customWidth="1"/>
    <col min="48" max="48" width="12.7109375" customWidth="1"/>
    <col min="51" max="51" width="12.85546875" customWidth="1"/>
    <col min="52" max="52" width="20.28515625" customWidth="1"/>
    <col min="53" max="53" width="14.7109375" customWidth="1"/>
    <col min="56" max="16384" width="11" style="17"/>
  </cols>
  <sheetData>
    <row r="2" spans="3:42" ht="15.6" customHeight="1" x14ac:dyDescent="0.25">
      <c r="C2"/>
      <c r="D2"/>
      <c r="E2"/>
      <c r="F2"/>
      <c r="Q2" s="129" t="s">
        <v>42</v>
      </c>
      <c r="R2" s="129"/>
    </row>
    <row r="3" spans="3:42" ht="15.6" customHeight="1" x14ac:dyDescent="0.25">
      <c r="C3" s="10" t="s">
        <v>6</v>
      </c>
      <c r="D3" s="10">
        <f>+'Datos inciales'!L4</f>
        <v>1677.8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  <c r="Z3" s="150" t="s">
        <v>172</v>
      </c>
      <c r="AA3" s="150"/>
      <c r="AB3" s="150"/>
      <c r="AC3" s="150"/>
      <c r="AD3" s="150"/>
      <c r="AE3" s="150"/>
      <c r="AF3" s="150"/>
      <c r="AG3" s="150"/>
      <c r="AH3" s="150"/>
    </row>
    <row r="4" spans="3:42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171</v>
      </c>
      <c r="AA4" s="120"/>
      <c r="AB4" s="120"/>
      <c r="AC4" s="120"/>
      <c r="AD4" s="120"/>
      <c r="AE4" s="120"/>
      <c r="AF4" s="120"/>
      <c r="AG4" s="120"/>
      <c r="AH4" s="120"/>
    </row>
    <row r="5" spans="3:42" ht="30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  <c r="AK5"/>
      <c r="AL5"/>
      <c r="AM5"/>
      <c r="AN5"/>
      <c r="AO5"/>
      <c r="AP5"/>
    </row>
    <row r="6" spans="3:42" ht="15.75" customHeight="1" x14ac:dyDescent="0.25">
      <c r="C6" s="10">
        <v>1</v>
      </c>
      <c r="D6" s="10">
        <f>+'Datos inciales'!E4</f>
        <v>10</v>
      </c>
      <c r="E6" s="10">
        <f>+'Datos inciales'!F4</f>
        <v>3</v>
      </c>
      <c r="F6" s="121">
        <f>+'Datos inciales'!M4</f>
        <v>1.4999999999999999E-2</v>
      </c>
      <c r="G6" s="121">
        <f>+'Datos inciales'!N4</f>
        <v>4.2317320300395544E-4</v>
      </c>
      <c r="H6" s="122">
        <f>+'Datos inciales'!O4</f>
        <v>45.879999999999995</v>
      </c>
      <c r="I6" s="122" t="e">
        <f>+'Datos inciales'!#REF!</f>
        <v>#REF!</v>
      </c>
      <c r="Q6" s="23" t="s">
        <v>47</v>
      </c>
      <c r="R6" s="18">
        <f>+G6</f>
        <v>4.2317320300395544E-4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  <c r="AK6"/>
      <c r="AL6"/>
      <c r="AM6"/>
      <c r="AN6"/>
      <c r="AO6"/>
      <c r="AP6"/>
    </row>
    <row r="7" spans="3:42" ht="15.75" customHeight="1" x14ac:dyDescent="0.25">
      <c r="C7" s="10">
        <v>2</v>
      </c>
      <c r="D7" s="10">
        <f>+'Datos inciales'!E5</f>
        <v>8</v>
      </c>
      <c r="E7" s="10">
        <f>+'Datos inciales'!F5</f>
        <v>2.2999999999999998</v>
      </c>
      <c r="F7" s="121"/>
      <c r="G7" s="121"/>
      <c r="H7" s="121"/>
      <c r="I7" s="121"/>
      <c r="Q7" s="23" t="s">
        <v>57</v>
      </c>
      <c r="R7" s="63">
        <f>+H6</f>
        <v>45.879999999999995</v>
      </c>
      <c r="T7"/>
      <c r="U7"/>
      <c r="V7" s="21" t="s">
        <v>57</v>
      </c>
      <c r="W7" s="28">
        <f>+H6</f>
        <v>45.879999999999995</v>
      </c>
      <c r="X7"/>
      <c r="Z7" s="26">
        <f>+W11</f>
        <v>3</v>
      </c>
      <c r="AA7" s="26">
        <f>+($W$7*$W$9)/SQRT($W$8)</f>
        <v>33.454580538015868</v>
      </c>
      <c r="AB7" s="26">
        <f>+(AC7*(W10+(Z7*AC7)))^(5/3)/($W$10+(2*AC7*SQRT(1+(Z7*Z7))))^(2/3)</f>
        <v>33.45461659375448</v>
      </c>
      <c r="AC7" s="27">
        <v>1.8143221481394001</v>
      </c>
      <c r="AD7" s="26">
        <f>+AC7*($W$10+(Z7*AC7))</f>
        <v>28.018516053081502</v>
      </c>
      <c r="AE7" s="26">
        <f>+$W$10+(2*AC7*SQRT(1+(Z7*Z7)))</f>
        <v>21.474780794819861</v>
      </c>
      <c r="AF7" s="26">
        <f>+AA7-AB7</f>
        <v>-3.6055738611651122E-5</v>
      </c>
      <c r="AG7" s="28">
        <f>+($W$7)/(SQRT(9.81*((AD7)^3/($W$10+(2*Z7*AC7)))))</f>
        <v>0.45138606714214735</v>
      </c>
      <c r="AH7" s="22" t="str">
        <f>+IF(AG7&lt;1,"subcrítico","crítico")</f>
        <v>subcrítico</v>
      </c>
      <c r="AK7"/>
      <c r="AL7"/>
      <c r="AM7"/>
      <c r="AN7"/>
      <c r="AO7"/>
      <c r="AP7"/>
    </row>
    <row r="8" spans="3:42" ht="15.75" customHeight="1" x14ac:dyDescent="0.25">
      <c r="Q8" s="23" t="s">
        <v>58</v>
      </c>
      <c r="R8" s="18">
        <f>+D6</f>
        <v>10</v>
      </c>
      <c r="T8"/>
      <c r="U8"/>
      <c r="V8" s="23" t="s">
        <v>47</v>
      </c>
      <c r="W8" s="22">
        <f>+G6</f>
        <v>4.2317320300395544E-4</v>
      </c>
      <c r="X8"/>
      <c r="AK8"/>
      <c r="AL8"/>
      <c r="AM8"/>
      <c r="AN8"/>
      <c r="AO8"/>
      <c r="AP8"/>
    </row>
    <row r="9" spans="3:42" ht="15.75" customHeight="1" x14ac:dyDescent="0.25">
      <c r="Q9" s="23" t="s">
        <v>59</v>
      </c>
      <c r="R9" s="18">
        <f>+E6</f>
        <v>3</v>
      </c>
      <c r="T9"/>
      <c r="U9"/>
      <c r="V9" s="21" t="s">
        <v>7</v>
      </c>
      <c r="W9" s="22">
        <f>+F6</f>
        <v>1.4999999999999999E-2</v>
      </c>
      <c r="X9"/>
      <c r="AK9"/>
      <c r="AL9"/>
      <c r="AM9"/>
      <c r="AN9"/>
      <c r="AO9"/>
      <c r="AP9"/>
    </row>
    <row r="10" spans="3:42" ht="15.75" customHeight="1" x14ac:dyDescent="0.25">
      <c r="Q10" s="23" t="s">
        <v>60</v>
      </c>
      <c r="R10" s="19">
        <f>+R16</f>
        <v>1.1434853898095001</v>
      </c>
      <c r="T10"/>
      <c r="U10"/>
      <c r="V10" s="21" t="s">
        <v>61</v>
      </c>
      <c r="W10" s="22">
        <f>+D6</f>
        <v>10</v>
      </c>
      <c r="X10"/>
      <c r="Z10" s="120" t="s">
        <v>171</v>
      </c>
      <c r="AA10" s="120"/>
      <c r="AB10" s="120"/>
      <c r="AC10" s="120"/>
      <c r="AD10" s="120"/>
      <c r="AE10" s="120"/>
      <c r="AF10" s="120"/>
      <c r="AG10" s="120"/>
      <c r="AH10" s="120"/>
      <c r="AK10"/>
      <c r="AL10"/>
      <c r="AM10"/>
      <c r="AN10"/>
      <c r="AO10"/>
      <c r="AP10"/>
    </row>
    <row r="11" spans="3:42" ht="15.75" customHeight="1" x14ac:dyDescent="0.25">
      <c r="T11"/>
      <c r="U11"/>
      <c r="V11" s="23" t="s">
        <v>59</v>
      </c>
      <c r="W11" s="22">
        <f>+E6</f>
        <v>3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  <c r="AK11"/>
      <c r="AL11"/>
      <c r="AM11"/>
      <c r="AN11"/>
      <c r="AO11"/>
      <c r="AP11"/>
    </row>
    <row r="12" spans="3:42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  <c r="AK12"/>
      <c r="AL12"/>
      <c r="AM12"/>
      <c r="AN12"/>
      <c r="AO12"/>
      <c r="AP12"/>
    </row>
    <row r="13" spans="3:42" ht="15.75" customHeight="1" x14ac:dyDescent="0.25">
      <c r="Q13" s="18" t="s">
        <v>64</v>
      </c>
      <c r="R13" s="19">
        <f>+AC7</f>
        <v>1.8143221481394001</v>
      </c>
      <c r="Z13" s="19">
        <f>+$W$11</f>
        <v>3</v>
      </c>
      <c r="AA13" s="18" t="s">
        <v>11</v>
      </c>
      <c r="AB13" s="18" t="s">
        <v>11</v>
      </c>
      <c r="AC13" s="31">
        <v>1.1434853898095001</v>
      </c>
      <c r="AD13" s="19">
        <f>+AC13*($W$10+(Z13*AC13))</f>
        <v>15.357530408218352</v>
      </c>
      <c r="AE13" s="19">
        <f>+$W$10+(2*AC13*SQRT(1+(Z13*AR66)))</f>
        <v>12.286970779619001</v>
      </c>
      <c r="AF13" s="18" t="s">
        <v>11</v>
      </c>
      <c r="AG13" s="19">
        <f>+($W$7)/(SQRT(9.81*((AD13)^3/($W$10+(2*Z13*AC13)))))</f>
        <v>0.99941845538555685</v>
      </c>
      <c r="AH13" s="18" t="s">
        <v>11</v>
      </c>
      <c r="AK13"/>
      <c r="AL13"/>
      <c r="AM13"/>
      <c r="AN13"/>
      <c r="AO13"/>
      <c r="AP13"/>
    </row>
    <row r="14" spans="3:42" ht="15.75" customHeight="1" x14ac:dyDescent="0.25">
      <c r="AK14" s="119" t="s">
        <v>125</v>
      </c>
      <c r="AL14" s="119"/>
      <c r="AM14" s="119"/>
    </row>
    <row r="15" spans="3:42" ht="15.75" customHeight="1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150" t="s">
        <v>173</v>
      </c>
      <c r="AA15" s="150"/>
      <c r="AB15" s="150"/>
      <c r="AC15" s="150"/>
      <c r="AD15" s="150"/>
      <c r="AE15" s="150"/>
      <c r="AF15" s="150"/>
      <c r="AG15" s="150"/>
      <c r="AH15" s="150"/>
      <c r="AK15" s="86" t="s">
        <v>124</v>
      </c>
      <c r="AL15" s="86" t="s">
        <v>122</v>
      </c>
      <c r="AM15" s="86" t="s">
        <v>123</v>
      </c>
    </row>
    <row r="16" spans="3:42" ht="15.6" customHeight="1" x14ac:dyDescent="0.25">
      <c r="N16"/>
      <c r="Q16" s="18" t="s">
        <v>67</v>
      </c>
      <c r="R16" s="19">
        <f>+AC13</f>
        <v>1.1434853898095001</v>
      </c>
      <c r="V16" s="128" t="s">
        <v>43</v>
      </c>
      <c r="W16" s="128"/>
      <c r="X16" s="85"/>
      <c r="Z16" s="120" t="s">
        <v>171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0</v>
      </c>
      <c r="AL16" s="63">
        <f>+AP30+AC7</f>
        <v>2547.4143221481395</v>
      </c>
      <c r="AM16" s="63">
        <f>+AP30+AC13</f>
        <v>2546.7434853898094</v>
      </c>
    </row>
    <row r="17" spans="4:43" ht="15.6" customHeight="1" x14ac:dyDescent="0.25">
      <c r="F17"/>
      <c r="N17"/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18">
        <f>+D84</f>
        <v>-1677.8</v>
      </c>
      <c r="AL17" s="19">
        <f>+AP84+AC19</f>
        <v>2548.374130166646</v>
      </c>
      <c r="AM17" s="63">
        <f>+AP84+AC25</f>
        <v>2547.6206145502451</v>
      </c>
      <c r="AQ17" s="32"/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45.879999999999995</v>
      </c>
      <c r="X19" s="85"/>
      <c r="Z19" s="26">
        <f>+W23</f>
        <v>2.2999999999999998</v>
      </c>
      <c r="AA19" s="26">
        <f>+($W$19*$W$21)/SQRT($W$20)</f>
        <v>33.454580538015868</v>
      </c>
      <c r="AB19" s="26">
        <f>+(AC19*($W$22+(Z19*AC19)))^(5/3)/($W$22+(2*AC19*SQRT(1+(Z19*Z19))))^(2/3)</f>
        <v>33.454579614092779</v>
      </c>
      <c r="AC19" s="27">
        <v>2.0641301666361498</v>
      </c>
      <c r="AD19" s="26">
        <f>+AC19*($W$22+(Z19*AC19))</f>
        <v>26.31249802616917</v>
      </c>
      <c r="AE19" s="26">
        <f>+$W$22+(2*AC19*SQRT(1+(Z19*Z19)))</f>
        <v>18.353624242534845</v>
      </c>
      <c r="AF19" s="26">
        <f>+AA19-AB19</f>
        <v>9.239230891466832E-7</v>
      </c>
      <c r="AG19" s="28">
        <f>+($W$19)/(SQRT(9.81*((AD19)^3/($W$22+(2*Z19*AC19)))))</f>
        <v>0.45394448347563404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4.2317320300395544E-4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8</v>
      </c>
      <c r="X22" s="85"/>
      <c r="Z22" s="120" t="s">
        <v>171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2.2999999999999998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10</v>
      </c>
      <c r="E25" s="18">
        <v>0</v>
      </c>
      <c r="F25" s="18">
        <f>+E6</f>
        <v>3</v>
      </c>
      <c r="Q25" s="18" t="s">
        <v>74</v>
      </c>
      <c r="R25" s="18" t="s">
        <v>75</v>
      </c>
      <c r="S25" s="18" t="s">
        <v>76</v>
      </c>
      <c r="Z25" s="19">
        <f>+$W$23</f>
        <v>2.2999999999999998</v>
      </c>
      <c r="AA25" s="18" t="s">
        <v>11</v>
      </c>
      <c r="AB25" s="18" t="s">
        <v>11</v>
      </c>
      <c r="AC25" s="31">
        <v>1.3106145502350206</v>
      </c>
      <c r="AD25" s="19">
        <f>+AC25*($W$22+(Z25*AC25))</f>
        <v>14.435650550241979</v>
      </c>
      <c r="AE25" s="19">
        <f>+$W$22+(2*AC25*SQRT(1+(Z25*AR78)))</f>
        <v>10.621229100470041</v>
      </c>
      <c r="AF25" s="18" t="s">
        <v>11</v>
      </c>
      <c r="AG25" s="19">
        <f>+($W$19)/(SQRT(9.81*((AD25)^3/($W$22+(2*Z25*AC25)))))</f>
        <v>1.0003340313326625</v>
      </c>
      <c r="AH25" s="18" t="s">
        <v>11</v>
      </c>
      <c r="AQ25" s="32"/>
    </row>
    <row r="26" spans="4:43" x14ac:dyDescent="0.25">
      <c r="D26" s="18">
        <f>+D7</f>
        <v>8</v>
      </c>
      <c r="E26" s="18">
        <f>-(1)*D3</f>
        <v>-1677.8</v>
      </c>
      <c r="F26" s="18">
        <f>+E7</f>
        <v>2.2999999999999998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10">
        <v>0</v>
      </c>
      <c r="E30" s="15">
        <f t="shared" ref="E30:E61" si="0">+FORECAST(D30,$D$25:$D$26,$E$25:$E$26)</f>
        <v>10</v>
      </c>
      <c r="F30" s="15">
        <f t="shared" ref="F30:F61" si="1">+FORECAST(D30,$F$25:$F$26,$E$25:$E$26)</f>
        <v>3</v>
      </c>
      <c r="G30" s="42">
        <v>0</v>
      </c>
      <c r="H30" s="19">
        <v>1.145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1.145</v>
      </c>
      <c r="AO30" s="18"/>
      <c r="AP30" s="63">
        <f>+'Datos inciales'!C21</f>
        <v>2545.6</v>
      </c>
      <c r="AQ30" s="19">
        <f>+AP30+AN30</f>
        <v>2546.7449999999999</v>
      </c>
    </row>
    <row r="31" spans="4:43" x14ac:dyDescent="0.25">
      <c r="D31" s="10">
        <v>-1</v>
      </c>
      <c r="E31" s="15">
        <f t="shared" si="0"/>
        <v>9.9988079628084403</v>
      </c>
      <c r="F31" s="15">
        <f t="shared" si="1"/>
        <v>2.9995827869829537</v>
      </c>
      <c r="G31" s="42">
        <f>+D31</f>
        <v>-1</v>
      </c>
      <c r="H31" s="19">
        <f>+AN30</f>
        <v>1.145</v>
      </c>
      <c r="I31" s="19">
        <f>E31+(2*H31*SQRT(1+(F31*F31)))</f>
        <v>17.239517421979347</v>
      </c>
      <c r="J31" s="19">
        <f>+H31*(E31+(F31*H31))</f>
        <v>15.381163140719991</v>
      </c>
      <c r="K31" s="19">
        <f>+J31/I31</f>
        <v>0.89220381082767053</v>
      </c>
      <c r="L31" s="38">
        <f>+((2*F31*H31)+E31)</f>
        <v>16.867852544999405</v>
      </c>
      <c r="M31" s="19">
        <f>+(($R$5^2)*($R$7^2))/((J31^2)*(K31)^(4/3))</f>
        <v>2.3307671096626731E-3</v>
      </c>
      <c r="N31" s="19">
        <f>+$R$7/(SQRT(9.81*((J31^3)/((2*F31*H31)+E31))))</f>
        <v>0.99732116496565004</v>
      </c>
      <c r="O31" s="39">
        <f>($R$6-M31)/(1-(N31^2))</f>
        <v>-0.35652669420626043</v>
      </c>
      <c r="P31" s="39">
        <f>+H31+0.5*(G31-G30)*O31</f>
        <v>1.3232633471031303</v>
      </c>
      <c r="Q31" s="19">
        <f>E31+(2*P31*SQRT(1+(F31*F31)))</f>
        <v>18.366812708960222</v>
      </c>
      <c r="R31" s="19">
        <f>+P31*(E31+(F31*P31))</f>
        <v>18.483403198474331</v>
      </c>
      <c r="S31" s="19">
        <f>+R31/Q31</f>
        <v>1.0063478890628221</v>
      </c>
      <c r="T31" s="38">
        <f>+((2*F31*P31)+E31)</f>
        <v>17.937283880040439</v>
      </c>
      <c r="U31" s="19">
        <f>+(($R$5^2)*($R$7^2))/((R31^2)*(S31)^(4/3))</f>
        <v>1.3746789270751923E-3</v>
      </c>
      <c r="V31" s="19">
        <f>+$R$7/(SQRT(9.81*((R31^3)/((2*F31*P31)+E31))))</f>
        <v>0.78071826568282743</v>
      </c>
      <c r="W31" s="39">
        <f>($R$6-U31)/(1-(V31^2))</f>
        <v>-2.436765483783888E-3</v>
      </c>
      <c r="X31" s="39">
        <f>+H31+0.5*(G31-G30)*W31</f>
        <v>1.1462183827418919</v>
      </c>
      <c r="Y31" s="19">
        <f>E31+(2*X31*SQRT(1+(F31*F31)))</f>
        <v>17.247222186559352</v>
      </c>
      <c r="Z31" s="19">
        <f>+X31*(E31+(F31*X31))</f>
        <v>15.401719093903779</v>
      </c>
      <c r="AA31" s="19">
        <f>+Z31/Y31</f>
        <v>0.89299708250446486</v>
      </c>
      <c r="AB31" s="38">
        <f>+((2*F31*X31)+E31)</f>
        <v>16.875161824800475</v>
      </c>
      <c r="AC31" s="19">
        <f>+(($R$5^2)*($R$7^2))/((Z31^2)*(AA31)^(4/3))</f>
        <v>2.3217968634197728E-3</v>
      </c>
      <c r="AD31" s="19">
        <f>+$R$7/(SQRT(9.81*((Z31^3)/((2*F31*X31)+E31))))</f>
        <v>0.99554084134472143</v>
      </c>
      <c r="AE31" s="39">
        <f>($R$6-AC31)/(1-(AD31^2))</f>
        <v>-0.21336606283578502</v>
      </c>
      <c r="AF31" s="39">
        <f>H31+(G31-G30)*AE31</f>
        <v>1.358366062835785</v>
      </c>
      <c r="AG31" s="19">
        <f>E31+(2*AF31*SQRT(1+(F31*F31)))</f>
        <v>18.588793989176835</v>
      </c>
      <c r="AH31" s="19">
        <f>+AF31*(E31+(F31*AF31))</f>
        <v>19.11674666339659</v>
      </c>
      <c r="AI31" s="19">
        <f>+AH31/AG31</f>
        <v>1.028401663632786</v>
      </c>
      <c r="AJ31" s="38">
        <f>+((2*F31*AF31)+E31)</f>
        <v>18.147870883816491</v>
      </c>
      <c r="AK31" s="19">
        <f>+(($R$5^2)*($R$7^2))/((AH31^2)*(AI31)^(4/3))</f>
        <v>1.248487905123879E-3</v>
      </c>
      <c r="AL31" s="19">
        <f>+$R$7/(SQRT(9.81*((AH31^3)/((2*F31*AF31)+E31))))</f>
        <v>0.74658759326448865</v>
      </c>
      <c r="AM31" s="39">
        <f>($R$6-AK31)/(1-(AL31^2))</f>
        <v>-1.8646672246375934E-3</v>
      </c>
      <c r="AN31" s="19">
        <f>H31+(1/6)*(O31+2*W31+2*AE31+AM31)*(G31-G30)</f>
        <v>1.2766661696783392</v>
      </c>
      <c r="AO31" s="71">
        <f>+(-1)*ABS((ABS(G30)-ABS(G31)))</f>
        <v>-1</v>
      </c>
      <c r="AP31" s="63">
        <f>+AP30-(AO31*$R$6)</f>
        <v>2545.6004231732031</v>
      </c>
      <c r="AQ31" s="19">
        <f>+AP31+AN31</f>
        <v>2546.8770893428814</v>
      </c>
    </row>
    <row r="32" spans="4:43" x14ac:dyDescent="0.25">
      <c r="D32" s="10">
        <v>-2</v>
      </c>
      <c r="E32" s="15">
        <f t="shared" si="0"/>
        <v>9.9976159256168788</v>
      </c>
      <c r="F32" s="15">
        <f t="shared" si="1"/>
        <v>2.9991655739659078</v>
      </c>
      <c r="G32" s="42">
        <f>+D32</f>
        <v>-2</v>
      </c>
      <c r="H32" s="19">
        <f>+AN31</f>
        <v>1.2766661696783392</v>
      </c>
      <c r="I32" s="19">
        <f t="shared" ref="I32:I51" si="2">E32+(2*H32*SQRT(1+(F32*F32)))</f>
        <v>18.069940536159429</v>
      </c>
      <c r="J32" s="19">
        <f t="shared" ref="J32:J51" si="3">+H32*(E32+(F32*H32))</f>
        <v>17.651887544684651</v>
      </c>
      <c r="K32" s="19">
        <f t="shared" ref="K32:K51" si="4">+J32/I32</f>
        <v>0.97686472788118928</v>
      </c>
      <c r="L32" s="38">
        <f t="shared" ref="L32:L84" si="5">+((2*F32*H32)+E32)</f>
        <v>17.655482376709266</v>
      </c>
      <c r="M32" s="19">
        <f t="shared" ref="M32:M51" si="6">+(($R$5^2)*($R$7^2))/((J32^2)*(K32)^(4/3))</f>
        <v>1.5681988380468477E-3</v>
      </c>
      <c r="N32" s="19">
        <f t="shared" ref="N32:N51" si="7">+$R$7/(SQRT(9.81*((J32^3)/((2*F32*H32)+E32))))</f>
        <v>0.82993097036446162</v>
      </c>
      <c r="O32" s="39">
        <f t="shared" ref="O32:O51" si="8">($R$6-M32)/(1-(N32^2))</f>
        <v>-3.6792158604661849E-3</v>
      </c>
      <c r="P32" s="39">
        <f t="shared" ref="P32:P51" si="9">+H32+0.5*(G32-G31)*O32</f>
        <v>1.2785057776085724</v>
      </c>
      <c r="Q32" s="19">
        <f t="shared" ref="Q32:Q51" si="10">E32+(2*P32*SQRT(1+(F32*F32)))</f>
        <v>18.08157232583293</v>
      </c>
      <c r="R32" s="19">
        <f t="shared" ref="R32:R51" si="11">+P32*(E32+(F32*P32))</f>
        <v>17.684376859725123</v>
      </c>
      <c r="S32" s="19">
        <f t="shared" ref="S32:S51" si="12">+R32/Q32</f>
        <v>0.97803313456649243</v>
      </c>
      <c r="T32" s="38">
        <f t="shared" ref="T32:T84" si="13">+((2*F32*P32)+E32)</f>
        <v>17.666516954257165</v>
      </c>
      <c r="U32" s="19">
        <f t="shared" ref="U32:U51" si="14">+(($R$5^2)*($R$7^2))/((R32^2)*(S32)^(4/3))</f>
        <v>1.5599537512461432E-3</v>
      </c>
      <c r="V32" s="19">
        <f t="shared" ref="V32:V51" si="15">+$R$7/(SQRT(9.81*((R32^3)/((2*F32*P32)+E32))))</f>
        <v>0.82790352340427364</v>
      </c>
      <c r="W32" s="39">
        <f t="shared" ref="W32:W51" si="16">($R$6-U32)/(1-(V32^2))</f>
        <v>-3.6136940841615239E-3</v>
      </c>
      <c r="X32" s="39">
        <f t="shared" ref="X32:X51" si="17">+H32+0.5*(G32-G31)*W32</f>
        <v>1.2784730167204199</v>
      </c>
      <c r="Y32" s="19">
        <f t="shared" ref="Y32:Y51" si="18">E32+(2*X32*SQRT(1+(F32*F32)))</f>
        <v>18.081365179650177</v>
      </c>
      <c r="Z32" s="19">
        <f t="shared" ref="Z32:Z51" si="19">+X32*(E32+(F32*X32))</f>
        <v>17.683798092158071</v>
      </c>
      <c r="AA32" s="19">
        <f t="shared" ref="AA32:AA51" si="20">+Z32/Y32</f>
        <v>0.97801233017850053</v>
      </c>
      <c r="AB32" s="38">
        <f t="shared" ref="AB32:AB84" si="21">+((2*F32*X32)+E32)</f>
        <v>17.666320443601325</v>
      </c>
      <c r="AC32" s="19">
        <f t="shared" ref="AC32:AC51" si="22">+(($R$5^2)*($R$7^2))/((Z32^2)*(AA32)^(4/3))</f>
        <v>1.5601001111409762E-3</v>
      </c>
      <c r="AD32" s="19">
        <f t="shared" ref="AD32:AD51" si="23">+$R$7/(SQRT(9.81*((Z32^3)/((2*F32*X32)+E32))))</f>
        <v>0.8279395632703711</v>
      </c>
      <c r="AE32" s="39">
        <f t="shared" ref="AE32:AE51" si="24">($R$6-AC32)/(1-(AD32^2))</f>
        <v>-3.6148450969037183E-3</v>
      </c>
      <c r="AF32" s="39">
        <f t="shared" ref="AF32:AF51" si="25">H32+(G32-G31)*AE32</f>
        <v>1.280281014775243</v>
      </c>
      <c r="AG32" s="19">
        <f t="shared" ref="AG32:AG51" si="26">E32+(2*AF32*SQRT(1+(F32*F32)))</f>
        <v>18.092797100962418</v>
      </c>
      <c r="AH32" s="19">
        <f t="shared" ref="AH32:AH51" si="27">+AF32*(E32+(F32*AF32))</f>
        <v>17.715748568999263</v>
      </c>
      <c r="AI32" s="19">
        <f t="shared" ref="AI32:AI51" si="28">+AH32/AG32</f>
        <v>0.97916029622953671</v>
      </c>
      <c r="AJ32" s="38">
        <f t="shared" ref="AJ32:AJ84" si="29">+((2*F32*AF32)+E32)</f>
        <v>17.677165414648972</v>
      </c>
      <c r="AK32" s="19">
        <f t="shared" ref="AK32:AK51" si="30">+(($R$5^2)*($R$7^2))/((AH32^2)*(AI32)^(4/3))</f>
        <v>1.5520484008323728E-3</v>
      </c>
      <c r="AL32" s="19">
        <f t="shared" ref="AL32:AL51" si="31">+$R$7/(SQRT(9.81*((AH32^3)/((2*F32*AF32)+E32))))</f>
        <v>0.82595418224662509</v>
      </c>
      <c r="AM32" s="39">
        <f t="shared" ref="AM32:AM51" si="32">($R$6-AK32)/(1-(AL32^2))</f>
        <v>-3.5521595442302004E-3</v>
      </c>
      <c r="AN32" s="19">
        <f t="shared" ref="AN32:AN51" si="33">H32+(1/6)*(O32+2*W32+2*AE32+AM32)*(G32-G31)</f>
        <v>1.2802809119728105</v>
      </c>
      <c r="AO32" s="71">
        <f t="shared" ref="AO32:AO50" si="34">+(-1)*ABS((ABS(G31)-ABS(G32)))</f>
        <v>-1</v>
      </c>
      <c r="AP32" s="63">
        <f>+AP31-(AO32*$R$6)</f>
        <v>2545.6008463464063</v>
      </c>
      <c r="AQ32" s="19">
        <f>+AP32+AN32</f>
        <v>2546.8811272583794</v>
      </c>
    </row>
    <row r="33" spans="4:43" x14ac:dyDescent="0.25">
      <c r="D33" s="10">
        <v>-3</v>
      </c>
      <c r="E33" s="15">
        <f t="shared" si="0"/>
        <v>9.9964238884253191</v>
      </c>
      <c r="F33" s="15">
        <f t="shared" si="1"/>
        <v>2.9987483609488614</v>
      </c>
      <c r="G33" s="42">
        <f>+D33</f>
        <v>-3</v>
      </c>
      <c r="H33" s="19">
        <f t="shared" ref="H33:H49" si="35">+AN32</f>
        <v>1.2802809119728105</v>
      </c>
      <c r="I33" s="19">
        <f t="shared" si="2"/>
        <v>18.090590970901687</v>
      </c>
      <c r="J33" s="19">
        <f t="shared" si="3"/>
        <v>17.713536747408583</v>
      </c>
      <c r="K33" s="19">
        <f t="shared" si="4"/>
        <v>0.9791574402351152</v>
      </c>
      <c r="L33" s="38">
        <f t="shared" si="5"/>
        <v>17.674904461090478</v>
      </c>
      <c r="M33" s="19">
        <f t="shared" si="6"/>
        <v>1.5524420592324182E-3</v>
      </c>
      <c r="N33" s="19">
        <f t="shared" si="7"/>
        <v>0.82605605530244686</v>
      </c>
      <c r="O33" s="39">
        <f t="shared" si="8"/>
        <v>-3.5552809934544507E-3</v>
      </c>
      <c r="P33" s="39">
        <f t="shared" si="9"/>
        <v>1.2820585524695376</v>
      </c>
      <c r="Q33" s="19">
        <f t="shared" si="10"/>
        <v>18.101829535078132</v>
      </c>
      <c r="R33" s="19">
        <f t="shared" si="11"/>
        <v>17.74496584941642</v>
      </c>
      <c r="S33" s="19">
        <f t="shared" si="12"/>
        <v>0.98028576697343373</v>
      </c>
      <c r="T33" s="38">
        <f>+((2*F33*P33)+E33)</f>
        <v>17.685565854142311</v>
      </c>
      <c r="U33" s="19">
        <f t="shared" si="14"/>
        <v>1.5445740642182602E-3</v>
      </c>
      <c r="V33" s="19">
        <f t="shared" si="15"/>
        <v>0.82411085308050336</v>
      </c>
      <c r="W33" s="39">
        <f t="shared" si="16"/>
        <v>-3.4951886019689358E-3</v>
      </c>
      <c r="X33" s="39">
        <f t="shared" si="17"/>
        <v>1.2820285062737948</v>
      </c>
      <c r="Y33" s="19">
        <f t="shared" si="18"/>
        <v>18.101639577603752</v>
      </c>
      <c r="Z33" s="19">
        <f t="shared" si="19"/>
        <v>17.744434468150136</v>
      </c>
      <c r="AA33" s="19">
        <f t="shared" si="20"/>
        <v>0.98026669860913773</v>
      </c>
      <c r="AB33" s="38">
        <f t="shared" si="21"/>
        <v>17.685385652181836</v>
      </c>
      <c r="AC33" s="19">
        <f t="shared" si="22"/>
        <v>1.5447066374099409E-3</v>
      </c>
      <c r="AD33" s="19">
        <f t="shared" si="23"/>
        <v>0.82414367332218152</v>
      </c>
      <c r="AE33" s="39">
        <f t="shared" si="24"/>
        <v>-3.4961912894193037E-3</v>
      </c>
      <c r="AF33" s="39">
        <f t="shared" si="25"/>
        <v>1.2837771032622298</v>
      </c>
      <c r="AG33" s="19">
        <f t="shared" si="26"/>
        <v>18.112694523476918</v>
      </c>
      <c r="AH33" s="19">
        <f t="shared" si="27"/>
        <v>17.775368249188137</v>
      </c>
      <c r="AI33" s="19">
        <f t="shared" si="28"/>
        <v>0.9813762511231251</v>
      </c>
      <c r="AJ33" s="38">
        <f t="shared" si="29"/>
        <v>17.695872856887895</v>
      </c>
      <c r="AK33" s="19">
        <f t="shared" si="30"/>
        <v>1.5370148534250142E-3</v>
      </c>
      <c r="AL33" s="19">
        <f t="shared" si="31"/>
        <v>0.82223695142727793</v>
      </c>
      <c r="AM33" s="39">
        <f t="shared" si="32"/>
        <v>-3.4385640231263423E-3</v>
      </c>
      <c r="AN33" s="19">
        <f t="shared" si="33"/>
        <v>1.2837770127727033</v>
      </c>
      <c r="AO33" s="71">
        <f t="shared" si="34"/>
        <v>-1</v>
      </c>
      <c r="AP33" s="63">
        <f t="shared" ref="AP33:AP50" si="36">+AP32-(AO33*$R$6)</f>
        <v>2545.6012695196096</v>
      </c>
      <c r="AQ33" s="19">
        <f t="shared" ref="AQ33:AQ51" si="37">+AP33+AN33</f>
        <v>2546.8850465323821</v>
      </c>
    </row>
    <row r="34" spans="4:43" x14ac:dyDescent="0.25">
      <c r="D34" s="10">
        <v>-4</v>
      </c>
      <c r="E34" s="15">
        <f t="shared" si="0"/>
        <v>9.9952318512337577</v>
      </c>
      <c r="F34" s="15">
        <f t="shared" si="1"/>
        <v>2.9983311479318155</v>
      </c>
      <c r="G34" s="42">
        <f>+D34</f>
        <v>-4</v>
      </c>
      <c r="H34" s="19">
        <f t="shared" si="35"/>
        <v>1.2837770127727033</v>
      </c>
      <c r="I34" s="19">
        <f t="shared" si="2"/>
        <v>18.11048571805269</v>
      </c>
      <c r="J34" s="19">
        <f t="shared" si="3"/>
        <v>17.773148736096722</v>
      </c>
      <c r="K34" s="19">
        <f t="shared" si="4"/>
        <v>0.98137338847738864</v>
      </c>
      <c r="L34" s="38">
        <f t="shared" si="5"/>
        <v>17.693609060024272</v>
      </c>
      <c r="M34" s="19">
        <f t="shared" si="6"/>
        <v>1.5374047420349667E-3</v>
      </c>
      <c r="N34" s="19">
        <f t="shared" si="7"/>
        <v>0.82233837273817378</v>
      </c>
      <c r="O34" s="39">
        <f t="shared" si="8"/>
        <v>-3.4415397614312466E-3</v>
      </c>
      <c r="P34" s="39">
        <f t="shared" si="9"/>
        <v>1.2854977826534189</v>
      </c>
      <c r="Q34" s="19">
        <f t="shared" si="10"/>
        <v>18.121363373821133</v>
      </c>
      <c r="R34" s="19">
        <f t="shared" si="11"/>
        <v>17.803604243853762</v>
      </c>
      <c r="S34" s="19">
        <f t="shared" si="12"/>
        <v>0.9824649435358479</v>
      </c>
      <c r="T34" s="38">
        <f t="shared" si="13"/>
        <v>17.703927935887815</v>
      </c>
      <c r="U34" s="19">
        <f t="shared" si="14"/>
        <v>1.5298800779848256E-3</v>
      </c>
      <c r="V34" s="19">
        <f t="shared" si="15"/>
        <v>0.82046833458668</v>
      </c>
      <c r="W34" s="39">
        <f t="shared" si="16"/>
        <v>-3.3861673593722293E-3</v>
      </c>
      <c r="X34" s="39">
        <f t="shared" si="17"/>
        <v>1.2854700964523893</v>
      </c>
      <c r="Y34" s="19">
        <f t="shared" si="18"/>
        <v>18.12118835857493</v>
      </c>
      <c r="Z34" s="19">
        <f t="shared" si="19"/>
        <v>17.803114091644218</v>
      </c>
      <c r="AA34" s="19">
        <f t="shared" si="20"/>
        <v>0.98244738365736373</v>
      </c>
      <c r="AB34" s="38">
        <f t="shared" si="21"/>
        <v>17.703761911089984</v>
      </c>
      <c r="AC34" s="19">
        <f t="shared" si="22"/>
        <v>1.5300007813402478E-3</v>
      </c>
      <c r="AD34" s="19">
        <f t="shared" si="23"/>
        <v>0.82049837102218792</v>
      </c>
      <c r="AE34" s="39">
        <f t="shared" si="24"/>
        <v>-3.3870474662232738E-3</v>
      </c>
      <c r="AF34" s="39">
        <f t="shared" si="25"/>
        <v>1.2871640602389265</v>
      </c>
      <c r="AG34" s="19">
        <f t="shared" si="26"/>
        <v>18.131896562594925</v>
      </c>
      <c r="AH34" s="19">
        <f t="shared" si="27"/>
        <v>17.833112226958217</v>
      </c>
      <c r="AI34" s="19">
        <f t="shared" si="28"/>
        <v>0.98352161702416274</v>
      </c>
      <c r="AJ34" s="38">
        <f t="shared" si="29"/>
        <v>17.713920039859271</v>
      </c>
      <c r="AK34" s="19">
        <f t="shared" si="30"/>
        <v>1.5226374413842194E-3</v>
      </c>
      <c r="AL34" s="19">
        <f t="shared" si="31"/>
        <v>0.81866369537500883</v>
      </c>
      <c r="AM34" s="39">
        <f t="shared" si="32"/>
        <v>-3.3338338303779166E-3</v>
      </c>
      <c r="AN34" s="19">
        <f t="shared" si="33"/>
        <v>1.28716397997987</v>
      </c>
      <c r="AO34" s="71">
        <f t="shared" si="34"/>
        <v>-1</v>
      </c>
      <c r="AP34" s="63">
        <f t="shared" si="36"/>
        <v>2545.6016926928128</v>
      </c>
      <c r="AQ34" s="19">
        <f t="shared" si="37"/>
        <v>2546.8888566727928</v>
      </c>
    </row>
    <row r="35" spans="4:43" x14ac:dyDescent="0.25">
      <c r="D35" s="10">
        <v>-5</v>
      </c>
      <c r="E35" s="15">
        <f>+FORECAST(D35,$D$25:$D$26,$E$25:$E$26)</f>
        <v>9.994039814042198</v>
      </c>
      <c r="F35" s="15">
        <f t="shared" si="1"/>
        <v>2.9979139349147692</v>
      </c>
      <c r="G35" s="42">
        <f t="shared" ref="G35:G49" si="38">+D35</f>
        <v>-5</v>
      </c>
      <c r="H35" s="19">
        <f>+AN34</f>
        <v>1.28716397997987</v>
      </c>
      <c r="I35" s="19">
        <f>E35+(2*H35*SQRT(1+(F35*F35)))</f>
        <v>18.129685155091607</v>
      </c>
      <c r="J35" s="19">
        <f>+H35*(E35+(F35*H35))</f>
        <v>17.830885223101767</v>
      </c>
      <c r="K35" s="19">
        <f t="shared" si="4"/>
        <v>0.98351874677173179</v>
      </c>
      <c r="L35" s="38">
        <f t="shared" si="5"/>
        <v>17.711653478246213</v>
      </c>
      <c r="M35" s="19">
        <f t="shared" si="6"/>
        <v>1.5230237336496108E-3</v>
      </c>
      <c r="N35" s="19">
        <f t="shared" si="7"/>
        <v>0.81876468471805075</v>
      </c>
      <c r="O35" s="39">
        <f t="shared" si="8"/>
        <v>-3.3366782328019223E-3</v>
      </c>
      <c r="P35" s="39">
        <f t="shared" si="9"/>
        <v>1.2888323190962709</v>
      </c>
      <c r="Q35" s="19">
        <f t="shared" si="10"/>
        <v>18.140230055019472</v>
      </c>
      <c r="R35" s="19">
        <f t="shared" si="11"/>
        <v>17.860442611675627</v>
      </c>
      <c r="S35" s="19">
        <f t="shared" si="12"/>
        <v>0.98457641151764619</v>
      </c>
      <c r="T35" s="38">
        <f t="shared" si="13"/>
        <v>17.721656552416654</v>
      </c>
      <c r="U35" s="19">
        <f t="shared" si="14"/>
        <v>1.515813136461646E-3</v>
      </c>
      <c r="V35" s="19">
        <f t="shared" si="15"/>
        <v>0.81696365762802226</v>
      </c>
      <c r="W35" s="39">
        <f t="shared" si="16"/>
        <v>-3.2854396910177094E-3</v>
      </c>
      <c r="X35" s="39">
        <f t="shared" si="17"/>
        <v>1.2888066998253789</v>
      </c>
      <c r="Y35" s="19">
        <f t="shared" si="18"/>
        <v>18.140068125921772</v>
      </c>
      <c r="Z35" s="19">
        <f t="shared" si="19"/>
        <v>17.859988597723426</v>
      </c>
      <c r="AA35" s="19">
        <f t="shared" si="20"/>
        <v>0.98456017219703174</v>
      </c>
      <c r="AB35" s="38">
        <f t="shared" si="21"/>
        <v>17.721502943678239</v>
      </c>
      <c r="AC35" s="19">
        <f t="shared" si="22"/>
        <v>1.5159235411133362E-3</v>
      </c>
      <c r="AD35" s="19">
        <f t="shared" si="23"/>
        <v>0.81699126874143579</v>
      </c>
      <c r="AE35" s="39">
        <f t="shared" si="24"/>
        <v>-3.2862174613809809E-3</v>
      </c>
      <c r="AF35" s="39">
        <f t="shared" si="25"/>
        <v>1.290450197441251</v>
      </c>
      <c r="AG35" s="19">
        <f t="shared" si="26"/>
        <v>18.150456012725286</v>
      </c>
      <c r="AH35" s="19">
        <f t="shared" si="27"/>
        <v>17.889121943179635</v>
      </c>
      <c r="AI35" s="19">
        <f t="shared" si="28"/>
        <v>0.98560179042540697</v>
      </c>
      <c r="AJ35" s="38">
        <f t="shared" si="29"/>
        <v>17.73135707248748</v>
      </c>
      <c r="AK35" s="19">
        <f t="shared" si="30"/>
        <v>1.5088612637371669E-3</v>
      </c>
      <c r="AL35" s="19">
        <f t="shared" si="31"/>
        <v>0.81522287359044743</v>
      </c>
      <c r="AM35" s="39">
        <f t="shared" si="32"/>
        <v>-3.2368822243636461E-3</v>
      </c>
      <c r="AN35" s="19">
        <f t="shared" si="33"/>
        <v>1.2904501257735306</v>
      </c>
      <c r="AO35" s="71">
        <f t="shared" si="34"/>
        <v>-1</v>
      </c>
      <c r="AP35" s="63">
        <f>+AP34-(AO35*$R$6)</f>
        <v>2545.602115866016</v>
      </c>
      <c r="AQ35" s="19">
        <f t="shared" si="37"/>
        <v>2546.8925659917895</v>
      </c>
    </row>
    <row r="36" spans="4:43" x14ac:dyDescent="0.25">
      <c r="D36" s="10">
        <v>-6</v>
      </c>
      <c r="E36" s="15">
        <f t="shared" si="0"/>
        <v>9.9928477768506383</v>
      </c>
      <c r="F36" s="15">
        <f t="shared" si="1"/>
        <v>2.9974967218977233</v>
      </c>
      <c r="G36" s="42">
        <f>+D36</f>
        <v>-6</v>
      </c>
      <c r="H36" s="19">
        <f t="shared" si="35"/>
        <v>1.2904501257735306</v>
      </c>
      <c r="I36" s="19">
        <f t="shared" si="2"/>
        <v>18.148242072651151</v>
      </c>
      <c r="J36" s="19">
        <f t="shared" si="3"/>
        <v>17.886887639084037</v>
      </c>
      <c r="K36" s="19">
        <f t="shared" si="4"/>
        <v>0.98559891186590642</v>
      </c>
      <c r="L36" s="38">
        <f t="shared" si="5"/>
        <v>17.729087820407962</v>
      </c>
      <c r="M36" s="19">
        <f t="shared" si="6"/>
        <v>1.5092441171535109E-3</v>
      </c>
      <c r="N36" s="19">
        <f t="shared" si="7"/>
        <v>0.81532344881987839</v>
      </c>
      <c r="O36" s="39">
        <f t="shared" si="8"/>
        <v>-3.2396076065930616E-3</v>
      </c>
      <c r="P36" s="39">
        <f t="shared" si="9"/>
        <v>1.2920699295768272</v>
      </c>
      <c r="Q36" s="19">
        <f t="shared" si="10"/>
        <v>18.158478918255547</v>
      </c>
      <c r="R36" s="19">
        <f t="shared" si="11"/>
        <v>17.915613147689587</v>
      </c>
      <c r="S36" s="19">
        <f t="shared" si="12"/>
        <v>0.98662521394775005</v>
      </c>
      <c r="T36" s="38">
        <f t="shared" si="13"/>
        <v>17.738798533588962</v>
      </c>
      <c r="U36" s="19">
        <f t="shared" si="14"/>
        <v>1.5023220364425471E-3</v>
      </c>
      <c r="V36" s="19">
        <f t="shared" si="15"/>
        <v>0.8135860472740053</v>
      </c>
      <c r="W36" s="39">
        <f t="shared" si="16"/>
        <v>-3.1920138299806342E-3</v>
      </c>
      <c r="X36" s="39">
        <f t="shared" si="17"/>
        <v>1.2920461326885209</v>
      </c>
      <c r="Y36" s="19">
        <f t="shared" si="18"/>
        <v>18.158328526540849</v>
      </c>
      <c r="Z36" s="19">
        <f t="shared" si="19"/>
        <v>17.915191021179652</v>
      </c>
      <c r="AA36" s="19">
        <f t="shared" si="20"/>
        <v>0.98661013842734369</v>
      </c>
      <c r="AB36" s="38">
        <f t="shared" si="21"/>
        <v>17.738655871399583</v>
      </c>
      <c r="AC36" s="19">
        <f t="shared" si="22"/>
        <v>1.5024234432391634E-3</v>
      </c>
      <c r="AD36" s="19">
        <f t="shared" si="23"/>
        <v>0.81361153090609617</v>
      </c>
      <c r="AE36" s="39">
        <f t="shared" si="24"/>
        <v>-3.1927053821751072E-3</v>
      </c>
      <c r="AF36" s="39">
        <f t="shared" si="25"/>
        <v>1.2936428311557058</v>
      </c>
      <c r="AG36" s="19">
        <f t="shared" si="26"/>
        <v>18.168419350906174</v>
      </c>
      <c r="AH36" s="19">
        <f t="shared" si="27"/>
        <v>17.943521947775452</v>
      </c>
      <c r="AI36" s="19">
        <f t="shared" si="28"/>
        <v>0.98762152068448894</v>
      </c>
      <c r="AJ36" s="38">
        <f t="shared" si="29"/>
        <v>17.748228068242074</v>
      </c>
      <c r="AK36" s="19">
        <f t="shared" si="30"/>
        <v>1.4956382485485861E-3</v>
      </c>
      <c r="AL36" s="19">
        <f t="shared" si="31"/>
        <v>0.81190435439531017</v>
      </c>
      <c r="AM36" s="39">
        <f t="shared" si="32"/>
        <v>-3.1467999587089456E-3</v>
      </c>
      <c r="AN36" s="19">
        <f t="shared" si="33"/>
        <v>1.2936427667717996</v>
      </c>
      <c r="AO36" s="71">
        <f t="shared" si="34"/>
        <v>-1</v>
      </c>
      <c r="AP36" s="63">
        <f t="shared" si="36"/>
        <v>2545.6025390392192</v>
      </c>
      <c r="AQ36" s="19">
        <f t="shared" si="37"/>
        <v>2546.8961818059911</v>
      </c>
    </row>
    <row r="37" spans="4:43" x14ac:dyDescent="0.25">
      <c r="D37" s="10">
        <v>-7</v>
      </c>
      <c r="E37" s="15">
        <f t="shared" si="0"/>
        <v>9.9916557396590768</v>
      </c>
      <c r="F37" s="15">
        <f t="shared" si="1"/>
        <v>2.997079508880677</v>
      </c>
      <c r="G37" s="42">
        <f t="shared" si="38"/>
        <v>-7</v>
      </c>
      <c r="H37" s="19">
        <f t="shared" si="35"/>
        <v>1.2936427667717996</v>
      </c>
      <c r="I37" s="19">
        <f t="shared" si="2"/>
        <v>18.166202944074438</v>
      </c>
      <c r="J37" s="19">
        <f t="shared" si="3"/>
        <v>17.94128052395758</v>
      </c>
      <c r="K37" s="19">
        <f t="shared" si="4"/>
        <v>0.9876186333044229</v>
      </c>
      <c r="L37" s="38">
        <f t="shared" si="5"/>
        <v>17.745956195866007</v>
      </c>
      <c r="M37" s="19">
        <f t="shared" si="6"/>
        <v>1.4960178069528122E-3</v>
      </c>
      <c r="N37" s="19">
        <f t="shared" si="7"/>
        <v>0.81200453174817566</v>
      </c>
      <c r="O37" s="39">
        <f t="shared" si="8"/>
        <v>-3.1494169553260508E-3</v>
      </c>
      <c r="P37" s="39">
        <f t="shared" si="9"/>
        <v>1.2952174752494625</v>
      </c>
      <c r="Q37" s="19">
        <f t="shared" si="10"/>
        <v>18.176153549538704</v>
      </c>
      <c r="R37" s="19">
        <f t="shared" si="11"/>
        <v>17.969232663501852</v>
      </c>
      <c r="S37" s="19">
        <f t="shared" si="12"/>
        <v>0.98861580446749131</v>
      </c>
      <c r="T37" s="38">
        <f t="shared" si="13"/>
        <v>17.755395248887737</v>
      </c>
      <c r="U37" s="19">
        <f t="shared" si="14"/>
        <v>1.489361788927627E-3</v>
      </c>
      <c r="V37" s="19">
        <f t="shared" si="15"/>
        <v>0.81032601131707349</v>
      </c>
      <c r="W37" s="39">
        <f t="shared" si="16"/>
        <v>-3.1050561649561214E-3</v>
      </c>
      <c r="X37" s="39">
        <f t="shared" si="17"/>
        <v>1.2951952948542775</v>
      </c>
      <c r="Y37" s="19">
        <f t="shared" si="18"/>
        <v>18.176013391303286</v>
      </c>
      <c r="Z37" s="19">
        <f t="shared" si="19"/>
        <v>17.968838843293039</v>
      </c>
      <c r="AA37" s="19">
        <f t="shared" si="20"/>
        <v>0.98860176081794848</v>
      </c>
      <c r="AB37" s="38">
        <f t="shared" si="21"/>
        <v>17.755262296071919</v>
      </c>
      <c r="AC37" s="19">
        <f t="shared" si="22"/>
        <v>1.4894552848017833E-3</v>
      </c>
      <c r="AD37" s="19">
        <f t="shared" si="23"/>
        <v>0.81034961716874299</v>
      </c>
      <c r="AE37" s="39">
        <f t="shared" si="24"/>
        <v>-3.105674477295612E-3</v>
      </c>
      <c r="AF37" s="39">
        <f t="shared" si="25"/>
        <v>1.2967484412490953</v>
      </c>
      <c r="AG37" s="19">
        <f t="shared" si="26"/>
        <v>18.185827745656681</v>
      </c>
      <c r="AH37" s="19">
        <f t="shared" si="27"/>
        <v>17.996422594663404</v>
      </c>
      <c r="AI37" s="19">
        <f t="shared" si="28"/>
        <v>0.98958501347080485</v>
      </c>
      <c r="AJ37" s="38">
        <f t="shared" si="29"/>
        <v>17.76457210254032</v>
      </c>
      <c r="AK37" s="19">
        <f t="shared" si="30"/>
        <v>1.482926040448077E-3</v>
      </c>
      <c r="AL37" s="19">
        <f t="shared" si="31"/>
        <v>0.80869918771613425</v>
      </c>
      <c r="AM37" s="39">
        <f t="shared" si="32"/>
        <v>-3.0628196901669198E-3</v>
      </c>
      <c r="AN37" s="19">
        <f t="shared" si="33"/>
        <v>1.2967483830934656</v>
      </c>
      <c r="AO37" s="71">
        <f t="shared" si="34"/>
        <v>-1</v>
      </c>
      <c r="AP37" s="63">
        <f t="shared" si="36"/>
        <v>2545.6029622124224</v>
      </c>
      <c r="AQ37" s="19">
        <f t="shared" si="37"/>
        <v>2546.8997105955159</v>
      </c>
    </row>
    <row r="38" spans="4:43" x14ac:dyDescent="0.25">
      <c r="D38" s="10">
        <v>-8</v>
      </c>
      <c r="E38" s="15">
        <f t="shared" si="0"/>
        <v>9.9904637024675171</v>
      </c>
      <c r="F38" s="15">
        <f>+FORECAST(D38,$F$25:$F$26,$E$25:$E$26)</f>
        <v>2.9966622958636311</v>
      </c>
      <c r="G38" s="42">
        <f>+D38</f>
        <v>-8</v>
      </c>
      <c r="H38" s="19">
        <f t="shared" si="35"/>
        <v>1.2967483830934656</v>
      </c>
      <c r="I38" s="19">
        <f t="shared" si="2"/>
        <v>18.183608934343759</v>
      </c>
      <c r="J38" s="19">
        <f t="shared" si="3"/>
        <v>17.99417422204673</v>
      </c>
      <c r="K38" s="19">
        <f t="shared" si="4"/>
        <v>0.98958211689543985</v>
      </c>
      <c r="L38" s="38">
        <f t="shared" si="5"/>
        <v>17.762297676144151</v>
      </c>
      <c r="M38" s="19">
        <f t="shared" si="6"/>
        <v>1.4833024358601678E-3</v>
      </c>
      <c r="N38" s="19">
        <f t="shared" si="7"/>
        <v>0.80879898205117862</v>
      </c>
      <c r="O38" s="39">
        <f t="shared" si="8"/>
        <v>-3.0653375494627297E-3</v>
      </c>
      <c r="P38" s="39">
        <f t="shared" si="9"/>
        <v>1.2982810518681971</v>
      </c>
      <c r="Q38" s="19">
        <f t="shared" si="10"/>
        <v>18.193292677178881</v>
      </c>
      <c r="R38" s="19">
        <f t="shared" si="11"/>
        <v>18.021404980442647</v>
      </c>
      <c r="S38" s="19">
        <f t="shared" si="12"/>
        <v>0.99055213919842855</v>
      </c>
      <c r="T38" s="38">
        <f t="shared" si="13"/>
        <v>17.77148345760272</v>
      </c>
      <c r="U38" s="19">
        <f t="shared" si="14"/>
        <v>1.4768926311929172E-3</v>
      </c>
      <c r="V38" s="19">
        <f t="shared" si="15"/>
        <v>0.80717513845697897</v>
      </c>
      <c r="W38" s="39">
        <f t="shared" si="16"/>
        <v>-3.0238602498905793E-3</v>
      </c>
      <c r="X38" s="39">
        <f t="shared" si="17"/>
        <v>1.298260313218411</v>
      </c>
      <c r="Y38" s="19">
        <f t="shared" si="18"/>
        <v>18.193161645768448</v>
      </c>
      <c r="Z38" s="19">
        <f t="shared" si="19"/>
        <v>18.021036425159878</v>
      </c>
      <c r="AA38" s="19">
        <f t="shared" si="20"/>
        <v>0.99053901548505152</v>
      </c>
      <c r="AB38" s="38">
        <f t="shared" si="21"/>
        <v>17.771359164142957</v>
      </c>
      <c r="AC38" s="19">
        <f t="shared" si="22"/>
        <v>1.4769791318799315E-3</v>
      </c>
      <c r="AD38" s="19">
        <f t="shared" si="23"/>
        <v>0.8071970775902344</v>
      </c>
      <c r="AE38" s="39">
        <f t="shared" si="24"/>
        <v>-3.0244158792854651E-3</v>
      </c>
      <c r="AF38" s="39">
        <f t="shared" si="25"/>
        <v>1.299772798972751</v>
      </c>
      <c r="AG38" s="19">
        <f t="shared" si="26"/>
        <v>18.202717867783463</v>
      </c>
      <c r="AH38" s="19">
        <f t="shared" si="27"/>
        <v>18.047922207935002</v>
      </c>
      <c r="AI38" s="19">
        <f t="shared" si="28"/>
        <v>0.99149601389348407</v>
      </c>
      <c r="AJ38" s="38">
        <f t="shared" si="29"/>
        <v>17.780423982209079</v>
      </c>
      <c r="AK38" s="19">
        <f t="shared" si="30"/>
        <v>1.470687109167094E-3</v>
      </c>
      <c r="AL38" s="19">
        <f t="shared" si="31"/>
        <v>0.8055994227327774</v>
      </c>
      <c r="AM38" s="39">
        <f t="shared" si="32"/>
        <v>-2.9842887357365965E-3</v>
      </c>
      <c r="AN38" s="19">
        <f t="shared" si="33"/>
        <v>1.2997727461840576</v>
      </c>
      <c r="AO38" s="71">
        <f t="shared" si="34"/>
        <v>-1</v>
      </c>
      <c r="AP38" s="63">
        <f t="shared" si="36"/>
        <v>2545.6033853856256</v>
      </c>
      <c r="AQ38" s="19">
        <f t="shared" si="37"/>
        <v>2546.9031581318095</v>
      </c>
    </row>
    <row r="39" spans="4:43" x14ac:dyDescent="0.25">
      <c r="D39" s="10">
        <v>-9</v>
      </c>
      <c r="E39" s="15">
        <f t="shared" si="0"/>
        <v>9.9892716652759574</v>
      </c>
      <c r="F39" s="15">
        <f t="shared" si="1"/>
        <v>2.9962450828465848</v>
      </c>
      <c r="G39" s="42">
        <f t="shared" si="38"/>
        <v>-9</v>
      </c>
      <c r="H39" s="19">
        <f t="shared" si="35"/>
        <v>1.2997727461840576</v>
      </c>
      <c r="I39" s="19">
        <f t="shared" si="2"/>
        <v>18.200496710924234</v>
      </c>
      <c r="J39" s="19">
        <f t="shared" si="3"/>
        <v>18.045667048369726</v>
      </c>
      <c r="K39" s="19">
        <f t="shared" si="4"/>
        <v>0.99149310785229405</v>
      </c>
      <c r="L39" s="38">
        <f t="shared" si="5"/>
        <v>17.778147064419926</v>
      </c>
      <c r="M39" s="19">
        <f t="shared" si="6"/>
        <v>1.4710604632927956E-3</v>
      </c>
      <c r="N39" s="19">
        <f t="shared" si="7"/>
        <v>0.80569884772065148</v>
      </c>
      <c r="O39" s="39">
        <f t="shared" si="8"/>
        <v>-2.9867155523216195E-3</v>
      </c>
      <c r="P39" s="39">
        <f t="shared" si="9"/>
        <v>1.3012661039602185</v>
      </c>
      <c r="Q39" s="19">
        <f t="shared" si="10"/>
        <v>18.209930896099856</v>
      </c>
      <c r="R39" s="19">
        <f t="shared" si="11"/>
        <v>18.072222864512547</v>
      </c>
      <c r="S39" s="19">
        <f t="shared" si="12"/>
        <v>0.99243775100668818</v>
      </c>
      <c r="T39" s="38">
        <f t="shared" si="13"/>
        <v>17.787095996207434</v>
      </c>
      <c r="U39" s="19">
        <f t="shared" si="14"/>
        <v>1.4648792304722393E-3</v>
      </c>
      <c r="V39" s="19">
        <f t="shared" si="15"/>
        <v>0.80412593537593668</v>
      </c>
      <c r="W39" s="39">
        <f t="shared" si="16"/>
        <v>-2.9478229229892563E-3</v>
      </c>
      <c r="X39" s="39">
        <f t="shared" si="17"/>
        <v>1.3012466576455521</v>
      </c>
      <c r="Y39" s="19">
        <f t="shared" si="18"/>
        <v>18.209808045342669</v>
      </c>
      <c r="Z39" s="19">
        <f t="shared" si="19"/>
        <v>18.071876972179862</v>
      </c>
      <c r="AA39" s="19">
        <f t="shared" si="20"/>
        <v>0.99242545155778927</v>
      </c>
      <c r="AB39" s="38">
        <f t="shared" si="21"/>
        <v>17.786979464358033</v>
      </c>
      <c r="AC39" s="19">
        <f t="shared" si="22"/>
        <v>1.4649595133071768E-3</v>
      </c>
      <c r="AD39" s="19">
        <f t="shared" si="23"/>
        <v>0.80414638752710987</v>
      </c>
      <c r="AE39" s="39">
        <f t="shared" si="24"/>
        <v>-2.9483245366536425E-3</v>
      </c>
      <c r="AF39" s="39">
        <f t="shared" si="25"/>
        <v>1.3027210707207113</v>
      </c>
      <c r="AG39" s="19">
        <f t="shared" si="26"/>
        <v>18.219122548670981</v>
      </c>
      <c r="AH39" s="19">
        <f t="shared" si="27"/>
        <v>18.098108840788658</v>
      </c>
      <c r="AI39" s="19">
        <f t="shared" si="28"/>
        <v>0.99335787398328079</v>
      </c>
      <c r="AJ39" s="38">
        <f t="shared" si="29"/>
        <v>17.795814870211096</v>
      </c>
      <c r="AK39" s="19">
        <f t="shared" si="30"/>
        <v>1.4588880278730296E-3</v>
      </c>
      <c r="AL39" s="19">
        <f t="shared" si="31"/>
        <v>0.80259796003812633</v>
      </c>
      <c r="AM39" s="39">
        <f t="shared" si="32"/>
        <v>-2.9106479592188378E-3</v>
      </c>
      <c r="AN39" s="19">
        <f t="shared" si="33"/>
        <v>1.3027210225891952</v>
      </c>
      <c r="AO39" s="71">
        <f t="shared" si="34"/>
        <v>-1</v>
      </c>
      <c r="AP39" s="63">
        <f t="shared" si="36"/>
        <v>2545.6038085588289</v>
      </c>
      <c r="AQ39" s="19">
        <f t="shared" si="37"/>
        <v>2546.906529581418</v>
      </c>
    </row>
    <row r="40" spans="4:43" x14ac:dyDescent="0.25">
      <c r="D40" s="10">
        <v>-10</v>
      </c>
      <c r="E40" s="15">
        <f t="shared" si="0"/>
        <v>9.988079628084396</v>
      </c>
      <c r="F40" s="15">
        <f t="shared" si="1"/>
        <v>2.9958278698295389</v>
      </c>
      <c r="G40" s="42">
        <f t="shared" si="38"/>
        <v>-10</v>
      </c>
      <c r="H40" s="19">
        <f t="shared" si="35"/>
        <v>1.3027210225891952</v>
      </c>
      <c r="I40" s="19">
        <f t="shared" si="2"/>
        <v>18.216899102067998</v>
      </c>
      <c r="J40" s="19">
        <f t="shared" si="3"/>
        <v>18.095847047612409</v>
      </c>
      <c r="K40" s="19">
        <f t="shared" si="4"/>
        <v>0.99335495828475839</v>
      </c>
      <c r="L40" s="38">
        <f t="shared" si="5"/>
        <v>17.793535520255489</v>
      </c>
      <c r="M40" s="19">
        <f t="shared" si="6"/>
        <v>1.4592584533461149E-3</v>
      </c>
      <c r="N40" s="19">
        <f t="shared" si="7"/>
        <v>0.80269702831527046</v>
      </c>
      <c r="O40" s="39">
        <f t="shared" si="8"/>
        <v>-2.9129908595970375E-3</v>
      </c>
      <c r="P40" s="39">
        <f t="shared" si="9"/>
        <v>1.3041775180189936</v>
      </c>
      <c r="Q40" s="19">
        <f t="shared" si="10"/>
        <v>18.226099259084485</v>
      </c>
      <c r="R40" s="19">
        <f t="shared" si="11"/>
        <v>18.121769606063758</v>
      </c>
      <c r="S40" s="19">
        <f t="shared" si="12"/>
        <v>0.99427581011506205</v>
      </c>
      <c r="T40" s="38">
        <f t="shared" si="13"/>
        <v>17.802262339457229</v>
      </c>
      <c r="U40" s="19">
        <f t="shared" si="14"/>
        <v>1.4532900358857591E-3</v>
      </c>
      <c r="V40" s="19">
        <f t="shared" si="15"/>
        <v>0.801171693941649</v>
      </c>
      <c r="W40" s="39">
        <f t="shared" si="16"/>
        <v>-2.8764256853037224E-3</v>
      </c>
      <c r="X40" s="39">
        <f t="shared" si="17"/>
        <v>1.304159235431847</v>
      </c>
      <c r="Y40" s="19">
        <f t="shared" si="18"/>
        <v>18.225983774566664</v>
      </c>
      <c r="Z40" s="19">
        <f t="shared" si="19"/>
        <v>18.121444135652492</v>
      </c>
      <c r="AA40" s="19">
        <f t="shared" si="20"/>
        <v>0.99426425260731044</v>
      </c>
      <c r="AB40" s="38">
        <f t="shared" si="21"/>
        <v>17.802152796489018</v>
      </c>
      <c r="AC40" s="19">
        <f t="shared" si="22"/>
        <v>1.4533647652817828E-3</v>
      </c>
      <c r="AD40" s="19">
        <f t="shared" si="23"/>
        <v>0.80119081321705321</v>
      </c>
      <c r="AE40" s="39">
        <f t="shared" si="24"/>
        <v>-2.8768804595511411E-3</v>
      </c>
      <c r="AF40" s="39">
        <f t="shared" si="25"/>
        <v>1.3055979030487463</v>
      </c>
      <c r="AG40" s="19">
        <f t="shared" si="26"/>
        <v>18.235071319710443</v>
      </c>
      <c r="AH40" s="19">
        <f t="shared" si="27"/>
        <v>18.147061717050107</v>
      </c>
      <c r="AI40" s="19">
        <f t="shared" si="28"/>
        <v>0.99517360798226195</v>
      </c>
      <c r="AJ40" s="38">
        <f t="shared" si="29"/>
        <v>17.810772797573271</v>
      </c>
      <c r="AK40" s="19">
        <f t="shared" si="30"/>
        <v>1.4474988835195179E-3</v>
      </c>
      <c r="AL40" s="19">
        <f t="shared" si="31"/>
        <v>0.79968843066293982</v>
      </c>
      <c r="AM40" s="39">
        <f t="shared" si="32"/>
        <v>-2.8414152216004944E-3</v>
      </c>
      <c r="AN40" s="19">
        <f t="shared" si="33"/>
        <v>1.3055978589843464</v>
      </c>
      <c r="AO40" s="71">
        <f t="shared" si="34"/>
        <v>-1</v>
      </c>
      <c r="AP40" s="63">
        <f t="shared" si="36"/>
        <v>2545.6042317320321</v>
      </c>
      <c r="AQ40" s="19">
        <f t="shared" si="37"/>
        <v>2546.9098295910162</v>
      </c>
    </row>
    <row r="41" spans="4:43" x14ac:dyDescent="0.25">
      <c r="D41" s="10">
        <v>-11</v>
      </c>
      <c r="E41" s="15">
        <f>+FORECAST(D41,$D$25:$D$26,$E$25:$E$26)</f>
        <v>9.9868875908928363</v>
      </c>
      <c r="F41" s="15">
        <f t="shared" si="1"/>
        <v>2.9954106568124925</v>
      </c>
      <c r="G41" s="42">
        <f>+D41</f>
        <v>-11</v>
      </c>
      <c r="H41" s="19">
        <f t="shared" si="35"/>
        <v>1.3055978589843464</v>
      </c>
      <c r="I41" s="19">
        <f t="shared" si="2"/>
        <v>18.232845636243766</v>
      </c>
      <c r="J41" s="19">
        <f t="shared" si="3"/>
        <v>18.144793435652307</v>
      </c>
      <c r="K41" s="19">
        <f t="shared" si="4"/>
        <v>0.99517068249530805</v>
      </c>
      <c r="L41" s="38">
        <f>+((2*F41*H41)+E41)</f>
        <v>17.808491071519406</v>
      </c>
      <c r="M41" s="19">
        <f t="shared" si="6"/>
        <v>1.4478664849404872E-3</v>
      </c>
      <c r="N41" s="19">
        <f t="shared" si="7"/>
        <v>0.79978715395784772</v>
      </c>
      <c r="O41" s="39">
        <f t="shared" si="8"/>
        <v>-2.8436805137140313E-3</v>
      </c>
      <c r="P41" s="39">
        <f t="shared" si="9"/>
        <v>1.3070196992412035</v>
      </c>
      <c r="Q41" s="19">
        <f t="shared" si="10"/>
        <v>18.241825763642531</v>
      </c>
      <c r="R41" s="19">
        <f t="shared" si="11"/>
        <v>18.170120320782868</v>
      </c>
      <c r="S41" s="19">
        <f t="shared" si="12"/>
        <v>0.99606917400764905</v>
      </c>
      <c r="T41" s="38">
        <f t="shared" si="13"/>
        <v>17.817009062434757</v>
      </c>
      <c r="U41" s="19">
        <f t="shared" si="14"/>
        <v>1.4420967463628961E-3</v>
      </c>
      <c r="V41" s="19">
        <f t="shared" si="15"/>
        <v>0.79830638201365467</v>
      </c>
      <c r="W41" s="39">
        <f t="shared" si="16"/>
        <v>-2.8092200229688628E-3</v>
      </c>
      <c r="X41" s="39">
        <f t="shared" si="17"/>
        <v>1.3070024689958308</v>
      </c>
      <c r="Y41" s="19">
        <f t="shared" si="18"/>
        <v>18.241716940026226</v>
      </c>
      <c r="Z41" s="19">
        <f t="shared" si="19"/>
        <v>18.169813330234195</v>
      </c>
      <c r="AA41" s="19">
        <f t="shared" si="20"/>
        <v>0.99605828716515943</v>
      </c>
      <c r="AB41" s="38">
        <f t="shared" si="21"/>
        <v>17.816905839113538</v>
      </c>
      <c r="AC41" s="19">
        <f t="shared" si="22"/>
        <v>1.44216649381845E-3</v>
      </c>
      <c r="AD41" s="19">
        <f t="shared" si="23"/>
        <v>0.79832430137324428</v>
      </c>
      <c r="AE41" s="39">
        <f t="shared" si="24"/>
        <v>-2.8096339460517662E-3</v>
      </c>
      <c r="AF41" s="39">
        <f t="shared" si="25"/>
        <v>1.3084074929303982</v>
      </c>
      <c r="AG41" s="19">
        <f t="shared" si="26"/>
        <v>18.250590858084095</v>
      </c>
      <c r="AH41" s="19">
        <f t="shared" si="27"/>
        <v>18.194852422595066</v>
      </c>
      <c r="AI41" s="19">
        <f t="shared" si="28"/>
        <v>0.99694593802894116</v>
      </c>
      <c r="AJ41" s="38">
        <f t="shared" si="29"/>
        <v>17.825323086446897</v>
      </c>
      <c r="AK41" s="19">
        <f t="shared" si="30"/>
        <v>1.4364927909611251E-3</v>
      </c>
      <c r="AL41" s="19">
        <f t="shared" si="31"/>
        <v>0.79686509624232627</v>
      </c>
      <c r="AM41" s="39">
        <f t="shared" si="32"/>
        <v>-2.776172273610285E-3</v>
      </c>
      <c r="AN41" s="19">
        <f t="shared" si="33"/>
        <v>1.308407452438574</v>
      </c>
      <c r="AO41" s="71">
        <f t="shared" si="34"/>
        <v>-1</v>
      </c>
      <c r="AP41" s="63">
        <f t="shared" si="36"/>
        <v>2545.6046549052353</v>
      </c>
      <c r="AQ41" s="19">
        <f t="shared" si="37"/>
        <v>2546.9130623576739</v>
      </c>
    </row>
    <row r="42" spans="4:43" x14ac:dyDescent="0.25">
      <c r="D42" s="10">
        <v>-12</v>
      </c>
      <c r="E42" s="15">
        <f t="shared" si="0"/>
        <v>9.9856955537012748</v>
      </c>
      <c r="F42" s="15">
        <f t="shared" si="1"/>
        <v>2.9949934437954466</v>
      </c>
      <c r="G42" s="42">
        <f t="shared" si="38"/>
        <v>-12</v>
      </c>
      <c r="H42" s="19">
        <f t="shared" si="35"/>
        <v>1.308407452438574</v>
      </c>
      <c r="I42" s="19">
        <f t="shared" si="2"/>
        <v>18.248362987914241</v>
      </c>
      <c r="J42" s="19">
        <f t="shared" si="3"/>
        <v>18.192577790964229</v>
      </c>
      <c r="K42" s="19">
        <f t="shared" si="4"/>
        <v>0.99694300266895397</v>
      </c>
      <c r="L42" s="38">
        <f t="shared" si="5"/>
        <v>17.82303903743454</v>
      </c>
      <c r="M42" s="19">
        <f t="shared" si="6"/>
        <v>1.4368576657743908E-3</v>
      </c>
      <c r="N42" s="19">
        <f t="shared" si="7"/>
        <v>0.79696348548042983</v>
      </c>
      <c r="O42" s="39">
        <f t="shared" si="8"/>
        <v>-2.7783655684616277E-3</v>
      </c>
      <c r="P42" s="39">
        <f t="shared" si="9"/>
        <v>1.3097966352228048</v>
      </c>
      <c r="Q42" s="19">
        <f t="shared" si="10"/>
        <v>18.257135756160125</v>
      </c>
      <c r="R42" s="19">
        <f t="shared" si="11"/>
        <v>18.217343029782334</v>
      </c>
      <c r="S42" s="19">
        <f t="shared" si="12"/>
        <v>0.99782042884988875</v>
      </c>
      <c r="T42" s="38">
        <f t="shared" si="13"/>
        <v>17.831360224096549</v>
      </c>
      <c r="U42" s="19">
        <f t="shared" si="14"/>
        <v>1.4312738702640453E-3</v>
      </c>
      <c r="V42" s="19">
        <f t="shared" si="15"/>
        <v>0.79552455293267266</v>
      </c>
      <c r="W42" s="39">
        <f t="shared" si="16"/>
        <v>-2.7458157229004582E-3</v>
      </c>
      <c r="X42" s="39">
        <f t="shared" si="17"/>
        <v>1.3097803603000242</v>
      </c>
      <c r="Y42" s="19">
        <f t="shared" si="18"/>
        <v>18.257032979097673</v>
      </c>
      <c r="Z42" s="19">
        <f t="shared" si="19"/>
        <v>18.217052826564906</v>
      </c>
      <c r="AA42" s="19">
        <f t="shared" si="20"/>
        <v>0.99781015060998468</v>
      </c>
      <c r="AB42" s="38">
        <f t="shared" si="21"/>
        <v>17.831262737522493</v>
      </c>
      <c r="AC42" s="19">
        <f t="shared" si="22"/>
        <v>1.4313391302297404E-3</v>
      </c>
      <c r="AD42" s="19">
        <f t="shared" si="23"/>
        <v>0.79554138775447214</v>
      </c>
      <c r="AE42" s="39">
        <f t="shared" si="24"/>
        <v>-2.7461938276119439E-3</v>
      </c>
      <c r="AF42" s="39">
        <f t="shared" si="25"/>
        <v>1.3111536462661859</v>
      </c>
      <c r="AG42" s="19">
        <f t="shared" si="26"/>
        <v>18.265705358033848</v>
      </c>
      <c r="AH42" s="19">
        <f t="shared" si="27"/>
        <v>18.241545897742387</v>
      </c>
      <c r="AI42" s="19">
        <f t="shared" si="28"/>
        <v>0.99867733220163679</v>
      </c>
      <c r="AJ42" s="38">
        <f t="shared" si="29"/>
        <v>17.839488702452716</v>
      </c>
      <c r="AK42" s="19">
        <f t="shared" si="30"/>
        <v>1.4258454894433485E-3</v>
      </c>
      <c r="AL42" s="19">
        <f t="shared" si="31"/>
        <v>0.79412276598620291</v>
      </c>
      <c r="AM42" s="39">
        <f t="shared" si="32"/>
        <v>-2.7145542752673377E-3</v>
      </c>
      <c r="AN42" s="19">
        <f t="shared" si="33"/>
        <v>1.3111536089293663</v>
      </c>
      <c r="AO42" s="71">
        <f t="shared" si="34"/>
        <v>-1</v>
      </c>
      <c r="AP42" s="63">
        <f t="shared" si="36"/>
        <v>2545.6050780784385</v>
      </c>
      <c r="AQ42" s="19">
        <f t="shared" si="37"/>
        <v>2546.9162316873681</v>
      </c>
    </row>
    <row r="43" spans="4:43" x14ac:dyDescent="0.25">
      <c r="D43" s="10">
        <v>-13</v>
      </c>
      <c r="E43" s="15">
        <f t="shared" si="0"/>
        <v>9.9845035165097151</v>
      </c>
      <c r="F43" s="15">
        <f t="shared" si="1"/>
        <v>2.9945762307784003</v>
      </c>
      <c r="G43" s="42">
        <f t="shared" si="38"/>
        <v>-13</v>
      </c>
      <c r="H43" s="19">
        <f t="shared" si="35"/>
        <v>1.3111536089293663</v>
      </c>
      <c r="I43" s="19">
        <f t="shared" si="2"/>
        <v>18.263475348794078</v>
      </c>
      <c r="J43" s="19">
        <f t="shared" si="3"/>
        <v>18.239265046985409</v>
      </c>
      <c r="K43" s="19">
        <f t="shared" si="4"/>
        <v>0.99867438691999733</v>
      </c>
      <c r="L43" s="38">
        <f t="shared" si="5"/>
        <v>17.83720238090811</v>
      </c>
      <c r="M43" s="19">
        <f t="shared" si="6"/>
        <v>1.4262077286845665E-3</v>
      </c>
      <c r="N43" s="19">
        <f t="shared" si="7"/>
        <v>0.79422083137795729</v>
      </c>
      <c r="O43" s="39">
        <f t="shared" si="8"/>
        <v>-2.7166805866688242E-3</v>
      </c>
      <c r="P43" s="39">
        <f t="shared" si="9"/>
        <v>1.3125119492227006</v>
      </c>
      <c r="Q43" s="19">
        <f t="shared" si="10"/>
        <v>18.272052269873793</v>
      </c>
      <c r="R43" s="19">
        <f t="shared" si="11"/>
        <v>18.263499562957477</v>
      </c>
      <c r="S43" s="19">
        <f t="shared" si="12"/>
        <v>0.99953192412160419</v>
      </c>
      <c r="T43" s="38">
        <f t="shared" si="13"/>
        <v>17.845337688019569</v>
      </c>
      <c r="U43" s="19">
        <f t="shared" si="14"/>
        <v>1.4207983581838075E-3</v>
      </c>
      <c r="V43" s="19">
        <f t="shared" si="15"/>
        <v>0.79282126993875912</v>
      </c>
      <c r="W43" s="39">
        <f t="shared" si="16"/>
        <v>-2.6858714864347482E-3</v>
      </c>
      <c r="X43" s="39">
        <f t="shared" si="17"/>
        <v>1.3124965446725836</v>
      </c>
      <c r="Y43" s="19">
        <f t="shared" si="18"/>
        <v>18.271955001456394</v>
      </c>
      <c r="Z43" s="19">
        <f t="shared" si="19"/>
        <v>18.26322466426932</v>
      </c>
      <c r="AA43" s="19">
        <f t="shared" si="20"/>
        <v>0.99952220015940396</v>
      </c>
      <c r="AB43" s="38">
        <f t="shared" si="21"/>
        <v>17.845245427820316</v>
      </c>
      <c r="AC43" s="19">
        <f t="shared" si="22"/>
        <v>1.4208595607607761E-3</v>
      </c>
      <c r="AD43" s="19">
        <f t="shared" si="23"/>
        <v>0.79283712087827019</v>
      </c>
      <c r="AE43" s="39">
        <f t="shared" si="24"/>
        <v>-2.6862180306426063E-3</v>
      </c>
      <c r="AF43" s="39">
        <f t="shared" si="25"/>
        <v>1.3138398269600089</v>
      </c>
      <c r="AG43" s="19">
        <f t="shared" si="26"/>
        <v>18.280436842290804</v>
      </c>
      <c r="AH43" s="19">
        <f t="shared" si="27"/>
        <v>18.287201269802495</v>
      </c>
      <c r="AI43" s="19">
        <f t="shared" si="28"/>
        <v>1.0003700364258277</v>
      </c>
      <c r="AJ43" s="38">
        <f t="shared" si="29"/>
        <v>17.853290550238611</v>
      </c>
      <c r="AK43" s="19">
        <f t="shared" si="30"/>
        <v>1.4155350050897115E-3</v>
      </c>
      <c r="AL43" s="19">
        <f t="shared" si="31"/>
        <v>0.79145672712888304</v>
      </c>
      <c r="AM43" s="39">
        <f t="shared" si="32"/>
        <v>-2.6562413421521913E-3</v>
      </c>
      <c r="AN43" s="19">
        <f t="shared" si="33"/>
        <v>1.3138397924231955</v>
      </c>
      <c r="AO43" s="71">
        <f t="shared" si="34"/>
        <v>-1</v>
      </c>
      <c r="AP43" s="63">
        <f t="shared" si="36"/>
        <v>2545.6055012516417</v>
      </c>
      <c r="AQ43" s="19">
        <f t="shared" si="37"/>
        <v>2546.9193410440648</v>
      </c>
    </row>
    <row r="44" spans="4:43" x14ac:dyDescent="0.25">
      <c r="D44" s="10">
        <v>-14</v>
      </c>
      <c r="E44" s="15">
        <f t="shared" si="0"/>
        <v>9.9833114793181554</v>
      </c>
      <c r="F44" s="15">
        <f t="shared" si="1"/>
        <v>2.994159017761354</v>
      </c>
      <c r="G44" s="42">
        <f t="shared" si="38"/>
        <v>-14</v>
      </c>
      <c r="H44" s="19">
        <f t="shared" si="35"/>
        <v>1.3138397924231955</v>
      </c>
      <c r="I44" s="19">
        <f t="shared" si="2"/>
        <v>18.278204739266819</v>
      </c>
      <c r="J44" s="19">
        <f t="shared" si="3"/>
        <v>18.284914324630648</v>
      </c>
      <c r="K44" s="19">
        <f t="shared" si="4"/>
        <v>1.0003670812018761</v>
      </c>
      <c r="L44" s="38">
        <f t="shared" si="5"/>
        <v>17.851002004073386</v>
      </c>
      <c r="M44" s="19">
        <f t="shared" si="6"/>
        <v>1.415894694027498E-3</v>
      </c>
      <c r="N44" s="19">
        <f t="shared" si="7"/>
        <v>0.79155447824446201</v>
      </c>
      <c r="O44" s="39">
        <f t="shared" si="8"/>
        <v>-2.6583051691732884E-3</v>
      </c>
      <c r="P44" s="39">
        <f t="shared" si="9"/>
        <v>1.3151689450077821</v>
      </c>
      <c r="Q44" s="19">
        <f t="shared" si="10"/>
        <v>18.286596309440682</v>
      </c>
      <c r="R44" s="19">
        <f t="shared" si="11"/>
        <v>18.30864631970265</v>
      </c>
      <c r="S44" s="19">
        <f t="shared" si="12"/>
        <v>1.0012058017735419</v>
      </c>
      <c r="T44" s="38">
        <f t="shared" si="13"/>
        <v>17.858961392467631</v>
      </c>
      <c r="U44" s="19">
        <f t="shared" si="14"/>
        <v>1.4106492946696543E-3</v>
      </c>
      <c r="V44" s="19">
        <f t="shared" si="15"/>
        <v>0.79019204262287956</v>
      </c>
      <c r="W44" s="39">
        <f t="shared" si="16"/>
        <v>-2.6290873253846467E-3</v>
      </c>
      <c r="X44" s="39">
        <f t="shared" si="17"/>
        <v>1.3151543360858877</v>
      </c>
      <c r="Y44" s="19">
        <f t="shared" si="18"/>
        <v>18.286504076393353</v>
      </c>
      <c r="Z44" s="19">
        <f t="shared" si="19"/>
        <v>18.308385420169568</v>
      </c>
      <c r="AA44" s="19">
        <f t="shared" si="20"/>
        <v>1.0011965843052781</v>
      </c>
      <c r="AB44" s="38">
        <f t="shared" si="21"/>
        <v>17.858873909597172</v>
      </c>
      <c r="AC44" s="19">
        <f t="shared" si="22"/>
        <v>1.4107068158578601E-3</v>
      </c>
      <c r="AD44" s="19">
        <f t="shared" si="23"/>
        <v>0.79020699792615956</v>
      </c>
      <c r="AE44" s="39">
        <f t="shared" si="24"/>
        <v>-2.6294059335141987E-3</v>
      </c>
      <c r="AF44" s="39">
        <f t="shared" si="25"/>
        <v>1.3164691983567096</v>
      </c>
      <c r="AG44" s="19">
        <f t="shared" si="26"/>
        <v>18.294805425044004</v>
      </c>
      <c r="AH44" s="19">
        <f t="shared" si="27"/>
        <v>18.331872556162782</v>
      </c>
      <c r="AI44" s="19">
        <f t="shared" si="28"/>
        <v>1.0020261014128107</v>
      </c>
      <c r="AJ44" s="38">
        <f t="shared" si="29"/>
        <v>17.866747723047759</v>
      </c>
      <c r="AK44" s="19">
        <f t="shared" si="30"/>
        <v>1.4055413667130345E-3</v>
      </c>
      <c r="AL44" s="19">
        <f t="shared" si="31"/>
        <v>0.78886268628250411</v>
      </c>
      <c r="AM44" s="39">
        <f t="shared" si="32"/>
        <v>-2.6009516710094045E-3</v>
      </c>
      <c r="AN44" s="19">
        <f t="shared" si="33"/>
        <v>1.3164691663161923</v>
      </c>
      <c r="AO44" s="71">
        <f t="shared" si="34"/>
        <v>-1</v>
      </c>
      <c r="AP44" s="63">
        <f t="shared" si="36"/>
        <v>2545.6059244248449</v>
      </c>
      <c r="AQ44" s="19">
        <f t="shared" si="37"/>
        <v>2546.9223935911609</v>
      </c>
    </row>
    <row r="45" spans="4:43" x14ac:dyDescent="0.25">
      <c r="D45" s="10">
        <v>-15</v>
      </c>
      <c r="E45" s="15">
        <f t="shared" si="0"/>
        <v>9.982119442126594</v>
      </c>
      <c r="F45" s="15">
        <f t="shared" si="1"/>
        <v>2.9937418047443081</v>
      </c>
      <c r="G45" s="42">
        <f t="shared" si="38"/>
        <v>-15</v>
      </c>
      <c r="H45" s="19">
        <f t="shared" si="35"/>
        <v>1.3164691663161923</v>
      </c>
      <c r="I45" s="19">
        <f t="shared" si="2"/>
        <v>18.292571271340549</v>
      </c>
      <c r="J45" s="19">
        <f t="shared" si="3"/>
        <v>18.32957963534275</v>
      </c>
      <c r="K45" s="19">
        <f t="shared" si="4"/>
        <v>1.0020231362476735</v>
      </c>
      <c r="L45" s="38">
        <f t="shared" si="5"/>
        <v>17.864456997841938</v>
      </c>
      <c r="M45" s="19">
        <f t="shared" si="6"/>
        <v>1.4058985854038496E-3</v>
      </c>
      <c r="N45" s="19">
        <f t="shared" si="7"/>
        <v>0.78896013211568694</v>
      </c>
      <c r="O45" s="39">
        <f t="shared" si="8"/>
        <v>-2.6029570666125544E-3</v>
      </c>
      <c r="P45" s="39">
        <f t="shared" si="9"/>
        <v>1.3177706448494986</v>
      </c>
      <c r="Q45" s="19">
        <f t="shared" si="10"/>
        <v>18.300787092063537</v>
      </c>
      <c r="R45" s="19">
        <f t="shared" si="11"/>
        <v>18.352834913573311</v>
      </c>
      <c r="S45" s="19">
        <f t="shared" si="12"/>
        <v>1.0028440209291514</v>
      </c>
      <c r="T45" s="38">
        <f t="shared" si="13"/>
        <v>17.87224957922821</v>
      </c>
      <c r="U45" s="19">
        <f t="shared" si="14"/>
        <v>1.4008076377552471E-3</v>
      </c>
      <c r="V45" s="19">
        <f t="shared" si="15"/>
        <v>0.78763277315652236</v>
      </c>
      <c r="W45" s="39">
        <f t="shared" si="16"/>
        <v>-2.5751983539572996E-3</v>
      </c>
      <c r="X45" s="39">
        <f t="shared" si="17"/>
        <v>1.317756765493171</v>
      </c>
      <c r="Y45" s="19">
        <f t="shared" si="18"/>
        <v>18.300699476094145</v>
      </c>
      <c r="Z45" s="19">
        <f t="shared" si="19"/>
        <v>18.352586858829728</v>
      </c>
      <c r="AA45" s="19">
        <f t="shared" si="20"/>
        <v>1.0028352677340755</v>
      </c>
      <c r="AB45" s="38">
        <f t="shared" si="21"/>
        <v>17.872166476809689</v>
      </c>
      <c r="AC45" s="19">
        <f t="shared" si="22"/>
        <v>1.4008618077890982E-3</v>
      </c>
      <c r="AD45" s="19">
        <f t="shared" si="23"/>
        <v>0.787646910545857</v>
      </c>
      <c r="AE45" s="39">
        <f t="shared" si="24"/>
        <v>-2.5754921288676721E-3</v>
      </c>
      <c r="AF45" s="39">
        <f t="shared" si="25"/>
        <v>1.3190446584450599</v>
      </c>
      <c r="AG45" s="19">
        <f t="shared" si="26"/>
        <v>18.308829535355471</v>
      </c>
      <c r="AH45" s="19">
        <f t="shared" si="27"/>
        <v>18.375609261694692</v>
      </c>
      <c r="AI45" s="19">
        <f t="shared" si="28"/>
        <v>1.0036474055433344</v>
      </c>
      <c r="AJ45" s="38">
        <f t="shared" si="29"/>
        <v>17.879877714749899</v>
      </c>
      <c r="AK45" s="19">
        <f t="shared" si="30"/>
        <v>1.3958463650498869E-3</v>
      </c>
      <c r="AL45" s="19">
        <f t="shared" si="31"/>
        <v>0.7863367196802683</v>
      </c>
      <c r="AM45" s="39">
        <f t="shared" si="32"/>
        <v>-2.5484359074934254E-3</v>
      </c>
      <c r="AN45" s="19">
        <f t="shared" si="33"/>
        <v>1.319044628639485</v>
      </c>
      <c r="AO45" s="71">
        <f t="shared" si="34"/>
        <v>-1</v>
      </c>
      <c r="AP45" s="63">
        <f t="shared" si="36"/>
        <v>2545.6063475980482</v>
      </c>
      <c r="AQ45" s="19">
        <f t="shared" si="37"/>
        <v>2546.9253922266876</v>
      </c>
    </row>
    <row r="46" spans="4:43" x14ac:dyDescent="0.25">
      <c r="D46" s="10">
        <v>-16</v>
      </c>
      <c r="E46" s="15">
        <f t="shared" si="0"/>
        <v>9.9809274049350343</v>
      </c>
      <c r="F46" s="15">
        <f t="shared" si="1"/>
        <v>2.9933245917272617</v>
      </c>
      <c r="G46" s="42">
        <f t="shared" si="38"/>
        <v>-16</v>
      </c>
      <c r="H46" s="19">
        <f t="shared" si="35"/>
        <v>1.319044628639485</v>
      </c>
      <c r="I46" s="19">
        <f t="shared" si="2"/>
        <v>18.306593372049942</v>
      </c>
      <c r="J46" s="19">
        <f t="shared" si="3"/>
        <v>18.373310478464781</v>
      </c>
      <c r="K46" s="19">
        <f t="shared" si="4"/>
        <v>1.0036444304551333</v>
      </c>
      <c r="L46" s="38">
        <f t="shared" si="5"/>
        <v>17.877584853919682</v>
      </c>
      <c r="M46" s="19">
        <f t="shared" si="6"/>
        <v>1.3962011888209039E-3</v>
      </c>
      <c r="N46" s="19">
        <f t="shared" si="7"/>
        <v>0.78643386870351384</v>
      </c>
      <c r="O46" s="39">
        <f t="shared" si="8"/>
        <v>-2.5503865360527816E-3</v>
      </c>
      <c r="P46" s="39">
        <f t="shared" si="9"/>
        <v>1.3203198219075114</v>
      </c>
      <c r="Q46" s="19">
        <f t="shared" si="10"/>
        <v>18.314642253007104</v>
      </c>
      <c r="R46" s="19">
        <f t="shared" si="11"/>
        <v>18.39611272181768</v>
      </c>
      <c r="S46" s="19">
        <f t="shared" si="12"/>
        <v>1.0044483789355589</v>
      </c>
      <c r="T46" s="38">
        <f t="shared" si="13"/>
        <v>17.885218988656458</v>
      </c>
      <c r="U46" s="19">
        <f t="shared" si="14"/>
        <v>1.3912559975908085E-3</v>
      </c>
      <c r="V46" s="19">
        <f t="shared" si="15"/>
        <v>0.78513971052631559</v>
      </c>
      <c r="W46" s="39">
        <f t="shared" si="16"/>
        <v>-2.5239696835670437E-3</v>
      </c>
      <c r="X46" s="39">
        <f t="shared" si="17"/>
        <v>1.3203066134812684</v>
      </c>
      <c r="Y46" s="19">
        <f t="shared" si="18"/>
        <v>18.314558882859906</v>
      </c>
      <c r="Z46" s="19">
        <f t="shared" si="19"/>
        <v>18.395876486744054</v>
      </c>
      <c r="AA46" s="19">
        <f t="shared" si="20"/>
        <v>1.0044400525507744</v>
      </c>
      <c r="AB46" s="38">
        <f t="shared" si="21"/>
        <v>17.885139914442277</v>
      </c>
      <c r="AC46" s="19">
        <f t="shared" si="22"/>
        <v>1.3913071077682685E-3</v>
      </c>
      <c r="AD46" s="19">
        <f t="shared" si="23"/>
        <v>0.78515309874855566</v>
      </c>
      <c r="AE46" s="39">
        <f t="shared" si="24"/>
        <v>-2.5242412957554991E-3</v>
      </c>
      <c r="AF46" s="39">
        <f t="shared" si="25"/>
        <v>1.3215688699352406</v>
      </c>
      <c r="AG46" s="19">
        <f t="shared" si="26"/>
        <v>18.322526108056408</v>
      </c>
      <c r="AH46" s="19">
        <f t="shared" si="27"/>
        <v>18.41845688926945</v>
      </c>
      <c r="AI46" s="19">
        <f t="shared" si="28"/>
        <v>1.0052356744177793</v>
      </c>
      <c r="AJ46" s="38">
        <f t="shared" si="29"/>
        <v>17.89269660101176</v>
      </c>
      <c r="AK46" s="19">
        <f t="shared" si="30"/>
        <v>1.3864333476134153E-3</v>
      </c>
      <c r="AL46" s="19">
        <f t="shared" si="31"/>
        <v>0.78387523072026244</v>
      </c>
      <c r="AM46" s="39">
        <f t="shared" si="32"/>
        <v>-2.4984724992865573E-3</v>
      </c>
      <c r="AN46" s="19">
        <f t="shared" si="33"/>
        <v>1.3215688421384824</v>
      </c>
      <c r="AO46" s="71">
        <f t="shared" si="34"/>
        <v>-1</v>
      </c>
      <c r="AP46" s="63">
        <f t="shared" si="36"/>
        <v>2545.6067707712514</v>
      </c>
      <c r="AQ46" s="19">
        <f t="shared" si="37"/>
        <v>2546.9283396133897</v>
      </c>
    </row>
    <row r="47" spans="4:43" x14ac:dyDescent="0.25">
      <c r="D47" s="10">
        <v>-17</v>
      </c>
      <c r="E47" s="15">
        <f t="shared" si="0"/>
        <v>9.9797353677434728</v>
      </c>
      <c r="F47" s="15">
        <f t="shared" si="1"/>
        <v>2.9929073787102158</v>
      </c>
      <c r="G47" s="42">
        <f t="shared" si="38"/>
        <v>-17</v>
      </c>
      <c r="H47" s="19">
        <f t="shared" si="35"/>
        <v>1.3215688421384824</v>
      </c>
      <c r="I47" s="19">
        <f t="shared" si="2"/>
        <v>18.320287974340058</v>
      </c>
      <c r="J47" s="19">
        <f t="shared" si="3"/>
        <v>18.416152351722481</v>
      </c>
      <c r="K47" s="19">
        <f t="shared" si="4"/>
        <v>1.0052326894378896</v>
      </c>
      <c r="L47" s="38">
        <f t="shared" si="5"/>
        <v>17.890401645963031</v>
      </c>
      <c r="M47" s="19">
        <f t="shared" si="6"/>
        <v>1.3867858474851202E-3</v>
      </c>
      <c r="N47" s="19">
        <f t="shared" si="7"/>
        <v>0.78397209093251197</v>
      </c>
      <c r="O47" s="39">
        <f t="shared" si="8"/>
        <v>-2.5003716850884529E-3</v>
      </c>
      <c r="P47" s="39">
        <f t="shared" si="9"/>
        <v>1.3228190279810266</v>
      </c>
      <c r="Q47" s="19">
        <f t="shared" si="10"/>
        <v>18.328178021725627</v>
      </c>
      <c r="R47" s="19">
        <f t="shared" si="11"/>
        <v>18.438523356386103</v>
      </c>
      <c r="S47" s="19">
        <f t="shared" si="12"/>
        <v>1.0060205294017592</v>
      </c>
      <c r="T47" s="38">
        <f t="shared" si="13"/>
        <v>17.897885026828853</v>
      </c>
      <c r="U47" s="19">
        <f t="shared" si="14"/>
        <v>1.3819784472656462E-3</v>
      </c>
      <c r="V47" s="19">
        <f t="shared" si="15"/>
        <v>0.78270941136782402</v>
      </c>
      <c r="W47" s="39">
        <f t="shared" si="16"/>
        <v>-2.4751921962933312E-3</v>
      </c>
      <c r="X47" s="39">
        <f t="shared" si="17"/>
        <v>1.3228064382366291</v>
      </c>
      <c r="Y47" s="19">
        <f t="shared" si="18"/>
        <v>18.328098566594647</v>
      </c>
      <c r="Z47" s="19">
        <f t="shared" si="19"/>
        <v>18.438298027062743</v>
      </c>
      <c r="AA47" s="19">
        <f t="shared" si="20"/>
        <v>1.0060125964549835</v>
      </c>
      <c r="AB47" s="38">
        <f t="shared" si="21"/>
        <v>17.897809666951048</v>
      </c>
      <c r="AC47" s="19">
        <f t="shared" si="22"/>
        <v>1.3820267555809441E-3</v>
      </c>
      <c r="AD47" s="19">
        <f t="shared" si="23"/>
        <v>0.78272211147427684</v>
      </c>
      <c r="AE47" s="39">
        <f t="shared" si="24"/>
        <v>-2.4754439555755912E-3</v>
      </c>
      <c r="AF47" s="39">
        <f t="shared" si="25"/>
        <v>1.324044286094058</v>
      </c>
      <c r="AG47" s="19">
        <f t="shared" si="26"/>
        <v>18.335910747727141</v>
      </c>
      <c r="AH47" s="19">
        <f t="shared" si="27"/>
        <v>18.460457378345808</v>
      </c>
      <c r="AI47" s="19">
        <f t="shared" si="28"/>
        <v>1.0067924976474978</v>
      </c>
      <c r="AJ47" s="38">
        <f t="shared" si="29"/>
        <v>17.905219194923486</v>
      </c>
      <c r="AK47" s="19">
        <f t="shared" si="30"/>
        <v>1.3772870429607533E-3</v>
      </c>
      <c r="AL47" s="19">
        <f t="shared" si="31"/>
        <v>0.78147491354536658</v>
      </c>
      <c r="AM47" s="39">
        <f t="shared" si="32"/>
        <v>-2.4508638371695452E-3</v>
      </c>
      <c r="AN47" s="19">
        <f t="shared" si="33"/>
        <v>1.3240442601094817</v>
      </c>
      <c r="AO47" s="71">
        <f t="shared" si="34"/>
        <v>-1</v>
      </c>
      <c r="AP47" s="63">
        <f t="shared" si="36"/>
        <v>2545.6071939444546</v>
      </c>
      <c r="AQ47" s="19">
        <f t="shared" si="37"/>
        <v>2546.9312382045641</v>
      </c>
    </row>
    <row r="48" spans="4:43" x14ac:dyDescent="0.25">
      <c r="D48" s="10">
        <v>-18</v>
      </c>
      <c r="E48" s="15">
        <f t="shared" si="0"/>
        <v>9.9785433305519131</v>
      </c>
      <c r="F48" s="15">
        <f t="shared" si="1"/>
        <v>2.9924901656931695</v>
      </c>
      <c r="G48" s="42">
        <f t="shared" si="38"/>
        <v>-18</v>
      </c>
      <c r="H48" s="19">
        <f t="shared" si="35"/>
        <v>1.3240442601094817</v>
      </c>
      <c r="I48" s="19">
        <f t="shared" si="2"/>
        <v>18.333670681034647</v>
      </c>
      <c r="J48" s="19">
        <f t="shared" si="3"/>
        <v>18.458147189780682</v>
      </c>
      <c r="K48" s="19">
        <f t="shared" si="4"/>
        <v>1.0067895028176108</v>
      </c>
      <c r="L48" s="38">
        <f t="shared" si="5"/>
        <v>17.902922185192139</v>
      </c>
      <c r="M48" s="19">
        <f t="shared" si="6"/>
        <v>1.3776372860187167E-3</v>
      </c>
      <c r="N48" s="19">
        <f t="shared" si="7"/>
        <v>0.78157149251379687</v>
      </c>
      <c r="O48" s="39">
        <f t="shared" si="8"/>
        <v>-2.4527146055444136E-3</v>
      </c>
      <c r="P48" s="39">
        <f t="shared" si="9"/>
        <v>1.3252706174122539</v>
      </c>
      <c r="Q48" s="19">
        <f t="shared" si="10"/>
        <v>18.341409373577299</v>
      </c>
      <c r="R48" s="19">
        <f t="shared" si="11"/>
        <v>18.480107069705724</v>
      </c>
      <c r="S48" s="19">
        <f t="shared" si="12"/>
        <v>1.0075619977343853</v>
      </c>
      <c r="T48" s="38">
        <f t="shared" si="13"/>
        <v>17.910261909528483</v>
      </c>
      <c r="U48" s="19">
        <f t="shared" si="14"/>
        <v>1.3729603603100556E-3</v>
      </c>
      <c r="V48" s="19">
        <f t="shared" si="15"/>
        <v>0.7803387062749757</v>
      </c>
      <c r="W48" s="39">
        <f t="shared" si="16"/>
        <v>-2.4286790237391443E-3</v>
      </c>
      <c r="X48" s="39">
        <f t="shared" si="17"/>
        <v>1.3252585996213513</v>
      </c>
      <c r="Y48" s="19">
        <f t="shared" si="18"/>
        <v>18.341333537612833</v>
      </c>
      <c r="Z48" s="19">
        <f t="shared" si="19"/>
        <v>18.479891828355282</v>
      </c>
      <c r="AA48" s="19">
        <f t="shared" si="20"/>
        <v>1.0075544283875708</v>
      </c>
      <c r="AB48" s="38">
        <f t="shared" si="21"/>
        <v>17.910189983286305</v>
      </c>
      <c r="AC48" s="19">
        <f t="shared" si="22"/>
        <v>1.3730060961289192E-3</v>
      </c>
      <c r="AD48" s="19">
        <f t="shared" si="23"/>
        <v>0.78035077268603248</v>
      </c>
      <c r="AE48" s="39">
        <f t="shared" si="24"/>
        <v>-2.4289129372666615E-3</v>
      </c>
      <c r="AF48" s="39">
        <f t="shared" si="25"/>
        <v>1.3264731730467485</v>
      </c>
      <c r="AG48" s="19">
        <f t="shared" si="26"/>
        <v>18.348997870257474</v>
      </c>
      <c r="AH48" s="19">
        <f t="shared" si="27"/>
        <v>18.50164948364019</v>
      </c>
      <c r="AI48" s="19">
        <f t="shared" si="28"/>
        <v>1.0083193433484536</v>
      </c>
      <c r="AJ48" s="38">
        <f t="shared" si="29"/>
        <v>17.917459181348331</v>
      </c>
      <c r="AK48" s="19">
        <f t="shared" si="30"/>
        <v>1.3683934094054786E-3</v>
      </c>
      <c r="AL48" s="19">
        <f t="shared" si="31"/>
        <v>0.77913272164531755</v>
      </c>
      <c r="AM48" s="39">
        <f t="shared" si="32"/>
        <v>-2.4054330308942878E-3</v>
      </c>
      <c r="AN48" s="19">
        <f t="shared" si="33"/>
        <v>1.3264731487025567</v>
      </c>
      <c r="AO48" s="71">
        <f t="shared" si="34"/>
        <v>-1</v>
      </c>
      <c r="AP48" s="63">
        <f t="shared" si="36"/>
        <v>2545.6076171176578</v>
      </c>
      <c r="AQ48" s="19">
        <f t="shared" si="37"/>
        <v>2546.9340902663603</v>
      </c>
    </row>
    <row r="49" spans="4:43" x14ac:dyDescent="0.25">
      <c r="D49" s="10">
        <v>-19</v>
      </c>
      <c r="E49" s="15">
        <f t="shared" si="0"/>
        <v>9.9773512933603534</v>
      </c>
      <c r="F49" s="15">
        <f t="shared" si="1"/>
        <v>2.9920729526761236</v>
      </c>
      <c r="G49" s="42">
        <f t="shared" si="38"/>
        <v>-19</v>
      </c>
      <c r="H49" s="19">
        <f t="shared" si="35"/>
        <v>1.3264731487025567</v>
      </c>
      <c r="I49" s="19">
        <f t="shared" si="2"/>
        <v>18.346755906385674</v>
      </c>
      <c r="J49" s="19">
        <f t="shared" si="3"/>
        <v>18.499333742884239</v>
      </c>
      <c r="K49" s="19">
        <f t="shared" si="4"/>
        <v>1.0083163387182505</v>
      </c>
      <c r="L49" s="38">
        <f t="shared" si="5"/>
        <v>17.915160154728461</v>
      </c>
      <c r="M49" s="19">
        <f t="shared" si="6"/>
        <v>1.3687414591290244E-3</v>
      </c>
      <c r="N49" s="19">
        <f t="shared" si="7"/>
        <v>0.77922902654202764</v>
      </c>
      <c r="O49" s="39">
        <f t="shared" si="8"/>
        <v>-2.4072381432876074E-3</v>
      </c>
      <c r="P49" s="39">
        <f t="shared" si="9"/>
        <v>1.3276767677742005</v>
      </c>
      <c r="Q49" s="19">
        <f t="shared" si="10"/>
        <v>18.354350161135869</v>
      </c>
      <c r="R49" s="19">
        <f t="shared" si="11"/>
        <v>18.520901105930729</v>
      </c>
      <c r="S49" s="19">
        <f t="shared" si="12"/>
        <v>1.0090741945823569</v>
      </c>
      <c r="T49" s="38">
        <f t="shared" si="13"/>
        <v>17.922362786867641</v>
      </c>
      <c r="U49" s="19">
        <f t="shared" si="14"/>
        <v>1.3641882704423913E-3</v>
      </c>
      <c r="V49" s="19">
        <f t="shared" si="15"/>
        <v>0.77802467068046177</v>
      </c>
      <c r="W49" s="39">
        <f t="shared" si="16"/>
        <v>-2.3842625962917411E-3</v>
      </c>
      <c r="X49" s="39">
        <f t="shared" si="17"/>
        <v>1.3276652800007025</v>
      </c>
      <c r="Y49" s="19">
        <f t="shared" si="18"/>
        <v>18.35427767883602</v>
      </c>
      <c r="Z49" s="19">
        <f t="shared" si="19"/>
        <v>18.520695218281343</v>
      </c>
      <c r="AA49" s="19">
        <f t="shared" si="20"/>
        <v>1.0090669620650459</v>
      </c>
      <c r="AB49" s="38">
        <f t="shared" si="21"/>
        <v>17.922294042354903</v>
      </c>
      <c r="AC49" s="19">
        <f t="shared" si="22"/>
        <v>1.364231638405488E-3</v>
      </c>
      <c r="AD49" s="19">
        <f t="shared" si="23"/>
        <v>0.77803615207636556</v>
      </c>
      <c r="AE49" s="39">
        <f t="shared" si="24"/>
        <v>-2.3844804158294161E-3</v>
      </c>
      <c r="AF49" s="39">
        <f t="shared" si="25"/>
        <v>1.3288576291183862</v>
      </c>
      <c r="AG49" s="19">
        <f t="shared" si="26"/>
        <v>18.361800825622396</v>
      </c>
      <c r="AH49" s="19">
        <f t="shared" si="27"/>
        <v>18.542069103589014</v>
      </c>
      <c r="AI49" s="19">
        <f t="shared" si="28"/>
        <v>1.0098175707098984</v>
      </c>
      <c r="AJ49" s="38">
        <f t="shared" si="29"/>
        <v>17.929429233445241</v>
      </c>
      <c r="AK49" s="19">
        <f t="shared" si="30"/>
        <v>1.3597395041655019E-3</v>
      </c>
      <c r="AL49" s="19">
        <f t="shared" si="31"/>
        <v>0.77684584066204165</v>
      </c>
      <c r="AM49" s="39">
        <f t="shared" si="32"/>
        <v>-2.3620212000545942E-3</v>
      </c>
      <c r="AN49" s="19">
        <f t="shared" si="33"/>
        <v>1.3288576062638209</v>
      </c>
      <c r="AO49" s="71">
        <f>+(-1)*ABS((ABS(G48)-ABS(G49)))</f>
        <v>-1</v>
      </c>
      <c r="AP49" s="63">
        <f t="shared" si="36"/>
        <v>2545.608040290861</v>
      </c>
      <c r="AQ49" s="19">
        <f t="shared" si="37"/>
        <v>2546.9368978971247</v>
      </c>
    </row>
    <row r="50" spans="4:43" x14ac:dyDescent="0.25">
      <c r="D50" s="10">
        <v>-20</v>
      </c>
      <c r="E50" s="15">
        <f t="shared" si="0"/>
        <v>9.976159256168792</v>
      </c>
      <c r="F50" s="15">
        <f t="shared" si="1"/>
        <v>2.9916557396590773</v>
      </c>
      <c r="G50" s="42">
        <f>+D50</f>
        <v>-20</v>
      </c>
      <c r="H50" s="19">
        <f>+AN49</f>
        <v>1.3288576062638209</v>
      </c>
      <c r="I50" s="19">
        <f t="shared" si="2"/>
        <v>18.359556998839174</v>
      </c>
      <c r="J50" s="19">
        <f t="shared" si="3"/>
        <v>18.539747905293694</v>
      </c>
      <c r="K50" s="19">
        <f t="shared" si="4"/>
        <v>1.0098145563352052</v>
      </c>
      <c r="L50" s="38">
        <f t="shared" si="5"/>
        <v>17.927128226106355</v>
      </c>
      <c r="M50" s="19">
        <f t="shared" si="6"/>
        <v>1.3600854207194996E-3</v>
      </c>
      <c r="N50" s="19">
        <f t="shared" si="7"/>
        <v>0.77694187829644434</v>
      </c>
      <c r="O50" s="39">
        <f t="shared" si="8"/>
        <v>-2.363783184080535E-3</v>
      </c>
      <c r="P50" s="39">
        <f t="shared" si="9"/>
        <v>1.3300394978558612</v>
      </c>
      <c r="Q50" s="19">
        <f t="shared" si="10"/>
        <v>18.367013228353976</v>
      </c>
      <c r="R50" s="19">
        <f t="shared" si="11"/>
        <v>18.560940006360937</v>
      </c>
      <c r="S50" s="19">
        <f t="shared" si="12"/>
        <v>1.0105584275241652</v>
      </c>
      <c r="T50" s="38">
        <f t="shared" si="13"/>
        <v>17.934199851636322</v>
      </c>
      <c r="U50" s="19">
        <f t="shared" si="14"/>
        <v>1.3556497499698189E-3</v>
      </c>
      <c r="V50" s="19">
        <f t="shared" si="15"/>
        <v>0.77576459957363908</v>
      </c>
      <c r="W50" s="39">
        <f t="shared" si="16"/>
        <v>-2.3417921567398334E-3</v>
      </c>
      <c r="X50" s="39">
        <f t="shared" si="17"/>
        <v>1.3300285023421907</v>
      </c>
      <c r="Y50" s="19">
        <f t="shared" si="18"/>
        <v>18.366943860677519</v>
      </c>
      <c r="Z50" s="19">
        <f t="shared" si="19"/>
        <v>18.560742810982994</v>
      </c>
      <c r="AA50" s="19">
        <f t="shared" si="20"/>
        <v>1.0105515077399667</v>
      </c>
      <c r="AB50" s="38">
        <f t="shared" si="21"/>
        <v>17.934134062053154</v>
      </c>
      <c r="AC50" s="19">
        <f t="shared" si="22"/>
        <v>1.3556909332698751E-3</v>
      </c>
      <c r="AD50" s="19">
        <f t="shared" si="23"/>
        <v>0.77577553964388801</v>
      </c>
      <c r="AE50" s="39">
        <f t="shared" si="24"/>
        <v>-2.3419954174377432E-3</v>
      </c>
      <c r="AF50" s="39">
        <f t="shared" si="25"/>
        <v>1.3311996016812586</v>
      </c>
      <c r="AG50" s="19">
        <f t="shared" si="26"/>
        <v>18.3743320048318</v>
      </c>
      <c r="AH50" s="19">
        <f t="shared" si="27"/>
        <v>18.581749566506872</v>
      </c>
      <c r="AI50" s="19">
        <f t="shared" si="28"/>
        <v>1.0112884409414464</v>
      </c>
      <c r="AJ50" s="38">
        <f t="shared" si="29"/>
        <v>17.941141114172019</v>
      </c>
      <c r="AK50" s="19">
        <f t="shared" si="30"/>
        <v>1.3513133696891229E-3</v>
      </c>
      <c r="AL50" s="19">
        <f t="shared" si="31"/>
        <v>0.77461166473235898</v>
      </c>
      <c r="AM50" s="39">
        <f t="shared" si="32"/>
        <v>-2.3204851855001805E-3</v>
      </c>
      <c r="AN50" s="19">
        <f t="shared" si="33"/>
        <v>1.3311995801834768</v>
      </c>
      <c r="AO50" s="71">
        <f t="shared" si="34"/>
        <v>-1</v>
      </c>
      <c r="AP50" s="63">
        <f t="shared" si="36"/>
        <v>2545.6084634640642</v>
      </c>
      <c r="AQ50" s="19">
        <f t="shared" si="37"/>
        <v>2546.9396630442479</v>
      </c>
    </row>
    <row r="51" spans="4:43" x14ac:dyDescent="0.25">
      <c r="D51" s="10">
        <v>-50</v>
      </c>
      <c r="E51" s="15">
        <f t="shared" si="0"/>
        <v>9.9403981404219817</v>
      </c>
      <c r="F51" s="15">
        <f t="shared" si="1"/>
        <v>2.9791393491476934</v>
      </c>
      <c r="G51" s="42">
        <f>+G30+$G$15</f>
        <v>-50</v>
      </c>
      <c r="H51" s="19">
        <f>+AN50</f>
        <v>1.3311995801834768</v>
      </c>
      <c r="I51" s="19">
        <f t="shared" si="2"/>
        <v>18.306972680385488</v>
      </c>
      <c r="J51" s="19">
        <f t="shared" si="3"/>
        <v>18.511963799015202</v>
      </c>
      <c r="K51" s="19">
        <f t="shared" si="4"/>
        <v>1.0111974340164578</v>
      </c>
      <c r="L51" s="38">
        <f t="shared" si="5"/>
        <v>17.872056242208952</v>
      </c>
      <c r="M51" s="19">
        <f t="shared" si="6"/>
        <v>1.3616842265960374E-3</v>
      </c>
      <c r="N51" s="19">
        <f t="shared" si="7"/>
        <v>0.77749468399653332</v>
      </c>
      <c r="O51" s="39">
        <f t="shared" si="8"/>
        <v>-2.3729614130326569E-3</v>
      </c>
      <c r="P51" s="39">
        <f t="shared" si="9"/>
        <v>1.3667940013789668</v>
      </c>
      <c r="Q51" s="19">
        <f t="shared" si="10"/>
        <v>18.53068322129317</v>
      </c>
      <c r="R51" s="19">
        <f t="shared" si="11"/>
        <v>19.15188375532156</v>
      </c>
      <c r="S51" s="19">
        <f t="shared" si="12"/>
        <v>1.0335228079078371</v>
      </c>
      <c r="T51" s="38">
        <f t="shared" si="13"/>
        <v>18.084137723796196</v>
      </c>
      <c r="U51" s="19">
        <f t="shared" si="14"/>
        <v>1.2356996459926127E-3</v>
      </c>
      <c r="V51" s="19">
        <f t="shared" si="15"/>
        <v>0.74322543328038182</v>
      </c>
      <c r="W51" s="39">
        <f t="shared" si="16"/>
        <v>-1.8152311894207717E-3</v>
      </c>
      <c r="X51" s="39">
        <f t="shared" si="17"/>
        <v>1.3584280480247883</v>
      </c>
      <c r="Y51" s="19">
        <f t="shared" si="18"/>
        <v>18.47810329760814</v>
      </c>
      <c r="Z51" s="19">
        <f t="shared" si="19"/>
        <v>19.000801210180562</v>
      </c>
      <c r="AA51" s="19">
        <f t="shared" si="20"/>
        <v>1.0282874223698102</v>
      </c>
      <c r="AB51" s="38">
        <f t="shared" si="21"/>
        <v>18.03429104213506</v>
      </c>
      <c r="AC51" s="19">
        <f t="shared" si="22"/>
        <v>1.2639584849637039E-3</v>
      </c>
      <c r="AD51" s="19">
        <f t="shared" si="23"/>
        <v>0.75107026953192335</v>
      </c>
      <c r="AE51" s="39">
        <f t="shared" si="24"/>
        <v>-1.9288779896217301E-3</v>
      </c>
      <c r="AF51" s="39">
        <f t="shared" si="25"/>
        <v>1.3890659198721287</v>
      </c>
      <c r="AG51" s="19">
        <f t="shared" si="26"/>
        <v>18.6706619810486</v>
      </c>
      <c r="AH51" s="19">
        <f t="shared" si="27"/>
        <v>19.556129964102265</v>
      </c>
      <c r="AI51" s="19">
        <f t="shared" si="28"/>
        <v>1.0474256340751307</v>
      </c>
      <c r="AJ51" s="38">
        <f t="shared" si="29"/>
        <v>18.216840021324174</v>
      </c>
      <c r="AK51" s="19">
        <f t="shared" si="30"/>
        <v>1.1642133521987921E-3</v>
      </c>
      <c r="AL51" s="19">
        <f t="shared" si="31"/>
        <v>0.72293800376807615</v>
      </c>
      <c r="AM51" s="39">
        <f t="shared" si="32"/>
        <v>-1.5523695983633782E-3</v>
      </c>
      <c r="AN51" s="19">
        <f t="shared" si="33"/>
        <v>1.3882673270308821</v>
      </c>
      <c r="AO51" s="71">
        <f>+(-1)*ABS((ABS(G50)-ABS(G51)))</f>
        <v>-30</v>
      </c>
      <c r="AP51" s="63">
        <f>+AP50-(AO51*$R$6)</f>
        <v>2545.6211586601544</v>
      </c>
      <c r="AQ51" s="19">
        <f t="shared" si="37"/>
        <v>2547.0094259871853</v>
      </c>
    </row>
    <row r="52" spans="4:43" x14ac:dyDescent="0.25">
      <c r="D52" s="10">
        <f>+D51-50</f>
        <v>-100</v>
      </c>
      <c r="E52" s="15">
        <f t="shared" si="0"/>
        <v>9.8807962808439616</v>
      </c>
      <c r="F52" s="15">
        <f t="shared" si="1"/>
        <v>2.9582786982953868</v>
      </c>
      <c r="G52" s="42">
        <f>+G51+$G$15</f>
        <v>-100</v>
      </c>
      <c r="H52" s="19">
        <f t="shared" ref="H52:H84" si="39">+AN51</f>
        <v>1.3882673270308821</v>
      </c>
      <c r="I52" s="19">
        <f t="shared" ref="I52:I84" si="40">E52+(2*H52*SQRT(1+(F52*F52)))</f>
        <v>18.551151094700046</v>
      </c>
      <c r="J52" s="19">
        <f t="shared" ref="J52:J84" si="41">+H52*(E52+(F52*H52))</f>
        <v>19.41863626782434</v>
      </c>
      <c r="K52" s="19">
        <f t="shared" ref="K52:K84" si="42">+J52/I52</f>
        <v>1.0467617976208565</v>
      </c>
      <c r="L52" s="38">
        <f t="shared" si="5"/>
        <v>18.094559603033829</v>
      </c>
      <c r="M52" s="19">
        <f t="shared" ref="M52:M84" si="43">+(($R$5^2)*($R$7^2))/((J52^2)*(K52)^(4/3))</f>
        <v>1.1817566733492125E-3</v>
      </c>
      <c r="N52" s="19">
        <f t="shared" ref="N52:N84" si="44">+$R$7/(SQRT(9.81*((J52^3)/((2*F52*H52)+E52))))</f>
        <v>0.72817342269266239</v>
      </c>
      <c r="O52" s="39">
        <f t="shared" ref="O52:O84" si="45">($R$6-M52)/(1-(N52^2))</f>
        <v>-1.6148200625793199E-3</v>
      </c>
      <c r="P52" s="39">
        <f t="shared" ref="P52:P84" si="46">+H52+0.5*(G52-G51)*O52</f>
        <v>1.4286378285953651</v>
      </c>
      <c r="Q52" s="19">
        <f t="shared" ref="Q52:Q84" si="47">E52+(2*P52*SQRT(1+(F52*F52)))</f>
        <v>18.803283062197984</v>
      </c>
      <c r="R52" s="19">
        <f t="shared" ref="R52:R84" si="48">+P52*(E52+(F52*P52))</f>
        <v>20.153944050342481</v>
      </c>
      <c r="S52" s="19">
        <f t="shared" ref="S52:S84" si="49">+R52/Q52</f>
        <v>1.0718311256431521</v>
      </c>
      <c r="T52" s="38">
        <f t="shared" si="13"/>
        <v>18.33341399266925</v>
      </c>
      <c r="U52" s="19">
        <f t="shared" ref="U52:U84" si="50">+(($R$5^2)*($R$7^2))/((R52^2)*(S52)^(4/3))</f>
        <v>1.0630183297895006E-3</v>
      </c>
      <c r="V52" s="19">
        <f t="shared" ref="V52:V84" si="51">+$R$7/(SQRT(9.81*((R52^3)/((2*F52*P52)+E52))))</f>
        <v>0.6932190764813736</v>
      </c>
      <c r="W52" s="39">
        <f t="shared" ref="W52:W84" si="52">($R$6-U52)/(1-(V52^2))</f>
        <v>-1.2317806098931124E-3</v>
      </c>
      <c r="X52" s="39">
        <f t="shared" ref="X52:X84" si="53">+H52+0.5*(G52-G51)*W52</f>
        <v>1.41906184227821</v>
      </c>
      <c r="Y52" s="19">
        <f t="shared" ref="Y52:Y84" si="54">E52+(2*X52*SQRT(1+(F52*F52)))</f>
        <v>18.743476714064776</v>
      </c>
      <c r="Z52" s="19">
        <f t="shared" ref="Z52:Z84" si="55">+X52*(E52+(F52*X52))</f>
        <v>19.97865480152069</v>
      </c>
      <c r="AA52" s="19">
        <f t="shared" ref="AA52:AA84" si="56">+Z52/Y52</f>
        <v>1.0658990915238824</v>
      </c>
      <c r="AB52" s="38">
        <f t="shared" si="21"/>
        <v>18.276757119994834</v>
      </c>
      <c r="AC52" s="19">
        <f t="shared" ref="AC52:AC84" si="57">+(($R$5^2)*($R$7^2))/((Z52^2)*(AA52)^(4/3))</f>
        <v>1.0897880994137747E-3</v>
      </c>
      <c r="AD52" s="19">
        <f t="shared" ref="AD52:AD84" si="58">+$R$7/(SQRT(9.81*((Z52^3)/((2*F52*X52)+E52))))</f>
        <v>0.70127621811630503</v>
      </c>
      <c r="AE52" s="39">
        <f t="shared" ref="AE52:AE84" si="59">($R$6-AC52)/(1-(AD52^2))</f>
        <v>-1.3116875135548247E-3</v>
      </c>
      <c r="AF52" s="39">
        <f t="shared" ref="AF52:AF84" si="60">H52+(G52-G51)*AE52</f>
        <v>1.4538517027086233</v>
      </c>
      <c r="AG52" s="19">
        <f t="shared" ref="AG52:AG84" si="61">E52+(2*AF52*SQRT(1+(F52*F52)))</f>
        <v>18.960755063834299</v>
      </c>
      <c r="AH52" s="19">
        <f t="shared" ref="AH52:AH84" si="62">+AF52*(E52+(F52*AF52))</f>
        <v>20.61808113728598</v>
      </c>
      <c r="AI52" s="19">
        <f t="shared" ref="AI52:AI84" si="63">+AH52/AG52</f>
        <v>1.0874082317857088</v>
      </c>
      <c r="AJ52" s="38">
        <f t="shared" si="29"/>
        <v>18.482593326050758</v>
      </c>
      <c r="AK52" s="19">
        <f t="shared" ref="AK52:AK84" si="64">+(($R$5^2)*($R$7^2))/((AH52^2)*(AI52)^(4/3))</f>
        <v>9.9634411382636774E-4</v>
      </c>
      <c r="AL52" s="19">
        <f t="shared" ref="AL52:AL84" si="65">+$R$7/(SQRT(9.81*((AH52^3)/((2*F52*AF52)+E52))))</f>
        <v>0.67266370172316436</v>
      </c>
      <c r="AM52" s="39">
        <f t="shared" ref="AM52:AM84" si="66">($R$6-AK52)/(1-(AL52^2))</f>
        <v>-1.0468424905218884E-3</v>
      </c>
      <c r="AN52" s="19">
        <f t="shared" ref="AN52:AN84" si="67">H52+(1/6)*(O52+2*W52+2*AE52+AM52)*(G52-G51)</f>
        <v>1.4528389836975244</v>
      </c>
      <c r="AO52" s="71">
        <f>+(-1)*ABS((ABS(G51)-ABS(G52)))</f>
        <v>-50</v>
      </c>
      <c r="AP52" s="63">
        <f t="shared" ref="AP52" si="68">+AP51-(AO52*$R$6)</f>
        <v>2545.6423173203048</v>
      </c>
      <c r="AQ52" s="19">
        <f t="shared" ref="AQ52" si="69">+AP52+AN52</f>
        <v>2547.0951563040021</v>
      </c>
    </row>
    <row r="53" spans="4:43" x14ac:dyDescent="0.25">
      <c r="D53" s="10">
        <f t="shared" ref="D53:D82" si="70">+D52-50</f>
        <v>-150</v>
      </c>
      <c r="E53" s="15">
        <f t="shared" si="0"/>
        <v>9.8211944212659432</v>
      </c>
      <c r="F53" s="15">
        <f t="shared" si="1"/>
        <v>2.9374180474430802</v>
      </c>
      <c r="G53" s="42">
        <f t="shared" ref="G53:G83" si="71">+G52+$G$15</f>
        <v>-150</v>
      </c>
      <c r="H53" s="19">
        <f t="shared" si="39"/>
        <v>1.4528389836975244</v>
      </c>
      <c r="I53" s="19">
        <f t="shared" si="40"/>
        <v>18.837426903571359</v>
      </c>
      <c r="J53" s="19">
        <f t="shared" si="41"/>
        <v>20.468743159175954</v>
      </c>
      <c r="K53" s="19">
        <f t="shared" si="42"/>
        <v>1.0865997391233575</v>
      </c>
      <c r="L53" s="38">
        <f t="shared" si="5"/>
        <v>18.356385322749887</v>
      </c>
      <c r="M53" s="19">
        <f t="shared" si="43"/>
        <v>1.0119386607185274E-3</v>
      </c>
      <c r="N53" s="19">
        <f t="shared" si="44"/>
        <v>0.67771285497504563</v>
      </c>
      <c r="O53" s="39">
        <f t="shared" si="45"/>
        <v>-1.0888842272111291E-3</v>
      </c>
      <c r="P53" s="39">
        <f t="shared" si="46"/>
        <v>1.4800610893778026</v>
      </c>
      <c r="Q53" s="19">
        <f t="shared" si="47"/>
        <v>19.006365675331615</v>
      </c>
      <c r="R53" s="19">
        <f t="shared" si="48"/>
        <v>20.970619373532536</v>
      </c>
      <c r="S53" s="19">
        <f t="shared" si="49"/>
        <v>1.1033471486213868</v>
      </c>
      <c r="T53" s="38">
        <f t="shared" si="13"/>
        <v>18.516310731779189</v>
      </c>
      <c r="U53" s="19">
        <f t="shared" si="50"/>
        <v>9.4462025108349923E-4</v>
      </c>
      <c r="V53" s="19">
        <f t="shared" si="51"/>
        <v>0.656370795232606</v>
      </c>
      <c r="W53" s="39">
        <f t="shared" si="52"/>
        <v>-9.1614155299682789E-4</v>
      </c>
      <c r="X53" s="39">
        <f t="shared" si="53"/>
        <v>1.4757425225224452</v>
      </c>
      <c r="Y53" s="19">
        <f t="shared" si="54"/>
        <v>18.979564905807116</v>
      </c>
      <c r="Z53" s="19">
        <f t="shared" si="55"/>
        <v>20.890710230627182</v>
      </c>
      <c r="AA53" s="19">
        <f t="shared" si="56"/>
        <v>1.1006948965534673</v>
      </c>
      <c r="AB53" s="38">
        <f t="shared" si="21"/>
        <v>18.490939859339157</v>
      </c>
      <c r="AC53" s="19">
        <f t="shared" si="57"/>
        <v>9.5491999958552431E-4</v>
      </c>
      <c r="AD53" s="19">
        <f t="shared" si="58"/>
        <v>0.65968801022277346</v>
      </c>
      <c r="AE53" s="39">
        <f t="shared" si="59"/>
        <v>-9.4145848806037201E-4</v>
      </c>
      <c r="AF53" s="39">
        <f t="shared" si="60"/>
        <v>1.499911908100543</v>
      </c>
      <c r="AG53" s="19">
        <f t="shared" si="61"/>
        <v>19.129558677843715</v>
      </c>
      <c r="AH53" s="19">
        <f t="shared" si="62"/>
        <v>21.339340805563346</v>
      </c>
      <c r="AI53" s="19">
        <f t="shared" si="63"/>
        <v>1.1155166287384899</v>
      </c>
      <c r="AJ53" s="38">
        <f t="shared" si="29"/>
        <v>18.632931038124589</v>
      </c>
      <c r="AK53" s="19">
        <f t="shared" si="64"/>
        <v>8.9901293306423691E-4</v>
      </c>
      <c r="AL53" s="19">
        <f t="shared" si="65"/>
        <v>0.6414428885284531</v>
      </c>
      <c r="AM53" s="39">
        <f t="shared" si="66"/>
        <v>-8.0849359406230973E-4</v>
      </c>
      <c r="AN53" s="19">
        <f t="shared" si="67"/>
        <v>1.4996104662257563</v>
      </c>
      <c r="AO53" s="71">
        <f t="shared" ref="AO53:AO84" si="72">+(-1)*ABS((ABS(G52)-ABS(G53)))</f>
        <v>-50</v>
      </c>
      <c r="AP53" s="63">
        <f>+AP52-(AO53*$R$6)</f>
        <v>2545.6634759804551</v>
      </c>
      <c r="AQ53" s="19">
        <f t="shared" ref="AQ53:AQ83" si="73">+AP53+AN53</f>
        <v>2547.1630864466811</v>
      </c>
    </row>
    <row r="54" spans="4:43" x14ac:dyDescent="0.25">
      <c r="D54" s="43">
        <f t="shared" si="70"/>
        <v>-200</v>
      </c>
      <c r="E54" s="15">
        <f t="shared" si="0"/>
        <v>9.7615925616879249</v>
      </c>
      <c r="F54" s="15">
        <f t="shared" si="1"/>
        <v>2.9165573965907736</v>
      </c>
      <c r="G54" s="42">
        <f t="shared" si="71"/>
        <v>-200</v>
      </c>
      <c r="H54" s="19">
        <f>+AN53</f>
        <v>1.4996104662257563</v>
      </c>
      <c r="I54" s="19">
        <f>E54+(2*H54*SQRT(1+(F54*F54)))</f>
        <v>19.008880427128908</v>
      </c>
      <c r="J54" s="19">
        <f>+H54*(E54+(F54*H54))</f>
        <v>21.197432664584859</v>
      </c>
      <c r="K54" s="19">
        <f>+J54/I54</f>
        <v>1.1151331476804134</v>
      </c>
      <c r="L54" s="38">
        <f t="shared" si="5"/>
        <v>18.508992556239264</v>
      </c>
      <c r="M54" s="19">
        <f>+(($R$5^2)*($R$7^2))/((J54^2)*(K54)^(4/3))</f>
        <v>9.1150804710633142E-4</v>
      </c>
      <c r="N54" s="19">
        <f>+$R$7/(SQRT(9.81*((J54^3)/((2*F54*H54)+E54))))</f>
        <v>0.64573659508252479</v>
      </c>
      <c r="O54" s="39">
        <f>($R$6-M54)/(1-(N54^2))</f>
        <v>-8.3758925000802862E-4</v>
      </c>
      <c r="P54" s="39">
        <f>+H54+0.5*(G54-G53)*O54</f>
        <v>1.520550197475957</v>
      </c>
      <c r="Q54" s="19">
        <f>E54+(2*P54*SQRT(1+(F54*F54)))</f>
        <v>19.138004441035612</v>
      </c>
      <c r="R54" s="19">
        <f>+P54*(E54+(F54*P54))</f>
        <v>21.58628482418499</v>
      </c>
      <c r="S54" s="19">
        <f>+R54/Q54</f>
        <v>1.1279276734777941</v>
      </c>
      <c r="T54" s="38">
        <f t="shared" si="13"/>
        <v>18.631136412360053</v>
      </c>
      <c r="U54" s="19">
        <f>+(($R$5^2)*($R$7^2))/((R54^2)*(S54)^(4/3))</f>
        <v>8.6569556803841371E-4</v>
      </c>
      <c r="V54" s="19">
        <f>+$R$7/(SQRT(9.81*((R54^3)/((2*F54*P54)+E54))))</f>
        <v>0.63043704342659435</v>
      </c>
      <c r="W54" s="39">
        <f t="shared" si="52"/>
        <v>-7.3441706221438372E-4</v>
      </c>
      <c r="X54" s="39">
        <f t="shared" si="53"/>
        <v>1.517970892781116</v>
      </c>
      <c r="Y54" s="19">
        <f t="shared" si="54"/>
        <v>19.12209926196207</v>
      </c>
      <c r="Z54" s="19">
        <f t="shared" si="55"/>
        <v>21.538248849876481</v>
      </c>
      <c r="AA54" s="19">
        <f t="shared" si="56"/>
        <v>1.1263537833798745</v>
      </c>
      <c r="AB54" s="38">
        <f t="shared" si="21"/>
        <v>18.616091031988454</v>
      </c>
      <c r="AC54" s="19">
        <f t="shared" si="57"/>
        <v>8.7118179778286132E-4</v>
      </c>
      <c r="AD54" s="19">
        <f t="shared" si="58"/>
        <v>0.63229182512813964</v>
      </c>
      <c r="AE54" s="39">
        <f t="shared" si="59"/>
        <v>-7.4642341566000443E-4</v>
      </c>
      <c r="AF54" s="39">
        <f t="shared" si="60"/>
        <v>1.5369316370087565</v>
      </c>
      <c r="AG54" s="19">
        <f t="shared" si="61"/>
        <v>19.239019931672573</v>
      </c>
      <c r="AH54" s="19">
        <f t="shared" si="62"/>
        <v>21.892272321482011</v>
      </c>
      <c r="AI54" s="19">
        <f t="shared" si="63"/>
        <v>1.1379099558726209</v>
      </c>
      <c r="AJ54" s="38">
        <f t="shared" si="29"/>
        <v>18.726691229632436</v>
      </c>
      <c r="AK54" s="19">
        <f t="shared" si="64"/>
        <v>8.3183487322876441E-4</v>
      </c>
      <c r="AL54" s="19">
        <f t="shared" si="65"/>
        <v>0.61884682594007057</v>
      </c>
      <c r="AM54" s="39">
        <f t="shared" si="66"/>
        <v>-6.6230587404723961E-4</v>
      </c>
      <c r="AN54" s="19">
        <f t="shared" si="67"/>
        <v>1.53679026689079</v>
      </c>
      <c r="AO54" s="71">
        <f t="shared" si="72"/>
        <v>-50</v>
      </c>
      <c r="AP54" s="63">
        <f t="shared" ref="AP54:AP64" si="74">+AP53-(AO54*$R$6)</f>
        <v>2545.6846346406055</v>
      </c>
      <c r="AQ54" s="19">
        <f t="shared" si="73"/>
        <v>2547.2214249074964</v>
      </c>
    </row>
    <row r="55" spans="4:43" x14ac:dyDescent="0.25">
      <c r="D55" s="10">
        <f t="shared" si="70"/>
        <v>-250</v>
      </c>
      <c r="E55" s="15">
        <f t="shared" si="0"/>
        <v>9.7019907021099066</v>
      </c>
      <c r="F55" s="15">
        <f t="shared" si="1"/>
        <v>2.895696745738467</v>
      </c>
      <c r="G55" s="42">
        <f>+G54+$G$15</f>
        <v>-250</v>
      </c>
      <c r="H55" s="19">
        <f>+AN54</f>
        <v>1.53679026689079</v>
      </c>
      <c r="I55" s="19">
        <f>E55+(2*H55*SQRT(1+(F55*F55)))</f>
        <v>19.117918409049107</v>
      </c>
      <c r="J55" s="19">
        <f t="shared" si="41"/>
        <v>21.748762320993634</v>
      </c>
      <c r="K55" s="19">
        <f t="shared" si="42"/>
        <v>1.1376114206397736</v>
      </c>
      <c r="L55" s="38">
        <f t="shared" si="5"/>
        <v>18.602147851546327</v>
      </c>
      <c r="M55" s="19">
        <f t="shared" si="43"/>
        <v>8.4314380062266861E-4</v>
      </c>
      <c r="N55" s="19">
        <f t="shared" si="44"/>
        <v>0.62290043009082818</v>
      </c>
      <c r="O55" s="39">
        <f t="shared" si="45"/>
        <v>-6.8623201240201989E-4</v>
      </c>
      <c r="P55" s="39">
        <f t="shared" si="46"/>
        <v>1.5539460672008405</v>
      </c>
      <c r="Q55" s="19">
        <f t="shared" si="47"/>
        <v>19.223032150952836</v>
      </c>
      <c r="R55" s="19">
        <f>+P55*(E55+(F55*P55))</f>
        <v>22.068749320637025</v>
      </c>
      <c r="S55" s="19">
        <f>+R55/Q55</f>
        <v>1.148036852216529</v>
      </c>
      <c r="T55" s="38">
        <f t="shared" si="13"/>
        <v>18.701503841803031</v>
      </c>
      <c r="U55" s="19">
        <f>+(($R$5^2)*($R$7^2))/((R55^2)*(S55)^(4/3))</f>
        <v>8.089706918299552E-4</v>
      </c>
      <c r="V55" s="19">
        <f t="shared" si="51"/>
        <v>0.61102726367543814</v>
      </c>
      <c r="W55" s="39">
        <f t="shared" si="52"/>
        <v>-6.156549055778088E-4</v>
      </c>
      <c r="X55" s="39">
        <f t="shared" si="53"/>
        <v>1.5521816395302352</v>
      </c>
      <c r="Y55" s="19">
        <f t="shared" si="54"/>
        <v>19.212221486837848</v>
      </c>
      <c r="Z55" s="19">
        <f t="shared" si="55"/>
        <v>22.035760884674215</v>
      </c>
      <c r="AA55" s="19">
        <f t="shared" si="56"/>
        <v>1.1469657946516363</v>
      </c>
      <c r="AB55" s="38">
        <f t="shared" si="21"/>
        <v>18.691285346875308</v>
      </c>
      <c r="AC55" s="19">
        <f t="shared" si="57"/>
        <v>8.1240504663921006E-4</v>
      </c>
      <c r="AD55" s="19">
        <f t="shared" si="58"/>
        <v>0.61223254590816767</v>
      </c>
      <c r="AE55" s="39">
        <f t="shared" si="59"/>
        <v>-6.2260029783333553E-4</v>
      </c>
      <c r="AF55" s="39">
        <f>H55+(G55-G54)*AE55</f>
        <v>1.5679202817824567</v>
      </c>
      <c r="AG55" s="19">
        <f t="shared" si="61"/>
        <v>19.308652288649284</v>
      </c>
      <c r="AH55" s="19">
        <f t="shared" si="62"/>
        <v>22.330653616139717</v>
      </c>
      <c r="AI55" s="19">
        <f t="shared" si="63"/>
        <v>1.1565102153332025</v>
      </c>
      <c r="AJ55" s="38">
        <f t="shared" si="29"/>
        <v>18.782434017179504</v>
      </c>
      <c r="AK55" s="19">
        <f t="shared" si="64"/>
        <v>7.8239698630654618E-4</v>
      </c>
      <c r="AL55" s="19">
        <f t="shared" si="65"/>
        <v>0.60160673414902144</v>
      </c>
      <c r="AM55" s="39">
        <f t="shared" si="66"/>
        <v>-5.6298549739344393E-4</v>
      </c>
      <c r="AN55" s="19">
        <f t="shared" si="67"/>
        <v>1.5678379995292713</v>
      </c>
      <c r="AO55" s="71">
        <f t="shared" si="72"/>
        <v>-50</v>
      </c>
      <c r="AP55" s="63">
        <f t="shared" si="74"/>
        <v>2545.7057933007559</v>
      </c>
      <c r="AQ55" s="19">
        <f t="shared" si="73"/>
        <v>2547.2736313002852</v>
      </c>
    </row>
    <row r="56" spans="4:43" x14ac:dyDescent="0.25">
      <c r="D56" s="10">
        <f t="shared" si="70"/>
        <v>-300</v>
      </c>
      <c r="E56" s="15">
        <f t="shared" si="0"/>
        <v>9.6423888425318864</v>
      </c>
      <c r="F56" s="15">
        <f t="shared" si="1"/>
        <v>2.8748360948861604</v>
      </c>
      <c r="G56" s="42">
        <f t="shared" si="71"/>
        <v>-300</v>
      </c>
      <c r="H56" s="19">
        <f>+AN55</f>
        <v>1.5678379995292713</v>
      </c>
      <c r="I56" s="19">
        <f t="shared" si="40"/>
        <v>19.186740973354212</v>
      </c>
      <c r="J56" s="19">
        <f t="shared" si="41"/>
        <v>22.184384214984782</v>
      </c>
      <c r="K56" s="19">
        <f t="shared" si="42"/>
        <v>1.1562351441442598</v>
      </c>
      <c r="L56" s="38">
        <f t="shared" si="5"/>
        <v>18.656943386493609</v>
      </c>
      <c r="M56" s="19">
        <f t="shared" si="43"/>
        <v>7.929997049233898E-4</v>
      </c>
      <c r="N56" s="19">
        <f t="shared" si="44"/>
        <v>0.60553337498643023</v>
      </c>
      <c r="O56" s="39">
        <f t="shared" si="45"/>
        <v>-5.8394027145632944E-4</v>
      </c>
      <c r="P56" s="39">
        <f t="shared" si="46"/>
        <v>1.5824365063156796</v>
      </c>
      <c r="Q56" s="19">
        <f t="shared" si="47"/>
        <v>19.275610671241058</v>
      </c>
      <c r="R56" s="19">
        <f t="shared" si="48"/>
        <v>22.457360404346407</v>
      </c>
      <c r="S56" s="19">
        <f t="shared" si="49"/>
        <v>1.1650660924508334</v>
      </c>
      <c r="T56" s="38">
        <f t="shared" si="13"/>
        <v>18.740880014975623</v>
      </c>
      <c r="U56" s="19">
        <f t="shared" si="50"/>
        <v>7.6602774854590025E-4</v>
      </c>
      <c r="V56" s="19">
        <f t="shared" si="51"/>
        <v>0.59586219550366593</v>
      </c>
      <c r="W56" s="39">
        <f t="shared" si="52"/>
        <v>-5.3160009155421692E-4</v>
      </c>
      <c r="X56" s="39">
        <f t="shared" si="53"/>
        <v>1.5811280018181266</v>
      </c>
      <c r="Y56" s="19">
        <f t="shared" si="54"/>
        <v>19.267645034680928</v>
      </c>
      <c r="Z56" s="19">
        <f t="shared" si="55"/>
        <v>22.43284280080713</v>
      </c>
      <c r="AA56" s="19">
        <f t="shared" si="56"/>
        <v>1.1642752791235764</v>
      </c>
      <c r="AB56" s="38">
        <f t="shared" si="21"/>
        <v>18.733356543055848</v>
      </c>
      <c r="AC56" s="19">
        <f t="shared" si="57"/>
        <v>7.683984418598805E-4</v>
      </c>
      <c r="AD56" s="19">
        <f t="shared" si="58"/>
        <v>0.59671950719072708</v>
      </c>
      <c r="AE56" s="39">
        <f t="shared" si="59"/>
        <v>-5.361257817478142E-4</v>
      </c>
      <c r="AF56" s="39">
        <f t="shared" si="60"/>
        <v>1.5946442886166621</v>
      </c>
      <c r="AG56" s="19">
        <f t="shared" si="61"/>
        <v>19.349926622922275</v>
      </c>
      <c r="AH56" s="19">
        <f t="shared" si="62"/>
        <v>22.686573424373826</v>
      </c>
      <c r="AI56" s="19">
        <f t="shared" si="63"/>
        <v>1.1724371811053225</v>
      </c>
      <c r="AJ56" s="38">
        <f t="shared" si="29"/>
        <v>18.811070761370374</v>
      </c>
      <c r="AK56" s="19">
        <f t="shared" si="64"/>
        <v>7.4434124222201115E-4</v>
      </c>
      <c r="AL56" s="19">
        <f t="shared" si="65"/>
        <v>0.58795258816149354</v>
      </c>
      <c r="AM56" s="39">
        <f t="shared" si="66"/>
        <v>-4.9084864702221771E-4</v>
      </c>
      <c r="AN56" s="19">
        <f t="shared" si="67"/>
        <v>1.5945900050716264</v>
      </c>
      <c r="AO56" s="71">
        <f t="shared" si="72"/>
        <v>-50</v>
      </c>
      <c r="AP56" s="63">
        <f>+AP55-(AO56*$R$6)</f>
        <v>2545.7269519609063</v>
      </c>
      <c r="AQ56" s="19">
        <f t="shared" si="73"/>
        <v>2547.3215419659778</v>
      </c>
    </row>
    <row r="57" spans="4:43" x14ac:dyDescent="0.25">
      <c r="D57" s="10">
        <f t="shared" si="70"/>
        <v>-350</v>
      </c>
      <c r="E57" s="15">
        <f t="shared" si="0"/>
        <v>9.5827869829538681</v>
      </c>
      <c r="F57" s="15">
        <f t="shared" si="1"/>
        <v>2.8539754440338538</v>
      </c>
      <c r="G57" s="42">
        <f t="shared" si="71"/>
        <v>-350</v>
      </c>
      <c r="H57" s="19">
        <f t="shared" si="39"/>
        <v>1.5945900050716264</v>
      </c>
      <c r="I57" s="19">
        <f t="shared" si="40"/>
        <v>19.227183628417876</v>
      </c>
      <c r="J57" s="19">
        <f t="shared" si="41"/>
        <v>22.537469034188106</v>
      </c>
      <c r="K57" s="19">
        <f t="shared" si="42"/>
        <v>1.1721669418540119</v>
      </c>
      <c r="L57" s="38">
        <f t="shared" si="5"/>
        <v>18.68462841850635</v>
      </c>
      <c r="M57" s="19">
        <f t="shared" si="43"/>
        <v>7.5445456707108757E-4</v>
      </c>
      <c r="N57" s="19">
        <f t="shared" si="44"/>
        <v>0.59179790545084532</v>
      </c>
      <c r="O57" s="39">
        <f t="shared" si="45"/>
        <v>-5.0983993253413693E-4</v>
      </c>
      <c r="P57" s="39">
        <f t="shared" si="46"/>
        <v>1.6073360033849797</v>
      </c>
      <c r="Q57" s="19">
        <f t="shared" si="47"/>
        <v>19.304273954448654</v>
      </c>
      <c r="R57" s="19">
        <f t="shared" si="48"/>
        <v>22.776086934696604</v>
      </c>
      <c r="S57" s="19">
        <f t="shared" si="49"/>
        <v>1.1798468561128077</v>
      </c>
      <c r="T57" s="38">
        <f t="shared" si="13"/>
        <v>18.757381950898363</v>
      </c>
      <c r="U57" s="19">
        <f t="shared" si="50"/>
        <v>7.3232455006370174E-4</v>
      </c>
      <c r="V57" s="19">
        <f t="shared" si="51"/>
        <v>0.58365518603358735</v>
      </c>
      <c r="W57" s="39">
        <f t="shared" si="52"/>
        <v>-4.6887530153786477E-4</v>
      </c>
      <c r="X57" s="39">
        <f t="shared" si="53"/>
        <v>1.606311887610073</v>
      </c>
      <c r="Y57" s="19">
        <f t="shared" si="54"/>
        <v>19.298079899103605</v>
      </c>
      <c r="Z57" s="19">
        <f t="shared" si="55"/>
        <v>22.756880197231631</v>
      </c>
      <c r="AA57" s="19">
        <f t="shared" si="56"/>
        <v>1.1792302817799343</v>
      </c>
      <c r="AB57" s="38">
        <f t="shared" si="21"/>
        <v>18.7515363483515</v>
      </c>
      <c r="AC57" s="19">
        <f t="shared" si="57"/>
        <v>7.3407267706948609E-4</v>
      </c>
      <c r="AD57" s="19">
        <f t="shared" si="58"/>
        <v>0.58430317849694624</v>
      </c>
      <c r="AE57" s="39">
        <f t="shared" si="59"/>
        <v>-4.7206846529266531E-4</v>
      </c>
      <c r="AF57" s="39">
        <f t="shared" si="60"/>
        <v>1.6181934283362596</v>
      </c>
      <c r="AG57" s="19">
        <f t="shared" si="61"/>
        <v>19.369941814177775</v>
      </c>
      <c r="AH57" s="19">
        <f t="shared" si="62"/>
        <v>22.980080238629167</v>
      </c>
      <c r="AI57" s="19">
        <f t="shared" si="63"/>
        <v>1.1863783825003007</v>
      </c>
      <c r="AJ57" s="38">
        <f t="shared" si="29"/>
        <v>18.81935559929115</v>
      </c>
      <c r="AK57" s="19">
        <f t="shared" si="64"/>
        <v>7.1410480534907163E-4</v>
      </c>
      <c r="AL57" s="19">
        <f t="shared" si="65"/>
        <v>0.57685142345575668</v>
      </c>
      <c r="AM57" s="39">
        <f t="shared" si="66"/>
        <v>-4.3602083286718642E-4</v>
      </c>
      <c r="AN57" s="19">
        <f t="shared" si="67"/>
        <v>1.6181545742304797</v>
      </c>
      <c r="AO57" s="71">
        <f t="shared" si="72"/>
        <v>-50</v>
      </c>
      <c r="AP57" s="63">
        <f t="shared" si="74"/>
        <v>2545.7481106210566</v>
      </c>
      <c r="AQ57" s="19">
        <f t="shared" si="73"/>
        <v>2547.3662651952873</v>
      </c>
    </row>
    <row r="58" spans="4:43" x14ac:dyDescent="0.25">
      <c r="D58" s="10">
        <f t="shared" si="70"/>
        <v>-400</v>
      </c>
      <c r="E58" s="15">
        <f t="shared" si="0"/>
        <v>9.5231851233758498</v>
      </c>
      <c r="F58" s="15">
        <f t="shared" si="1"/>
        <v>2.8331147931815472</v>
      </c>
      <c r="G58" s="42">
        <f>+G57+$G$15</f>
        <v>-400</v>
      </c>
      <c r="H58" s="19">
        <f t="shared" si="39"/>
        <v>1.6181545742304797</v>
      </c>
      <c r="I58" s="19">
        <f t="shared" si="40"/>
        <v>19.246416998612737</v>
      </c>
      <c r="J58" s="19">
        <f t="shared" si="41"/>
        <v>22.828281978431708</v>
      </c>
      <c r="K58" s="19">
        <f t="shared" si="42"/>
        <v>1.186105547857409</v>
      </c>
      <c r="L58" s="38">
        <f t="shared" si="5"/>
        <v>18.692020447189371</v>
      </c>
      <c r="M58" s="19">
        <f t="shared" si="43"/>
        <v>7.2385530806259413E-4</v>
      </c>
      <c r="N58" s="19">
        <f t="shared" si="44"/>
        <v>0.58064031528955662</v>
      </c>
      <c r="O58" s="39">
        <f t="shared" si="45"/>
        <v>-4.5361546272698123E-4</v>
      </c>
      <c r="P58" s="39">
        <f t="shared" si="46"/>
        <v>1.6294949607986542</v>
      </c>
      <c r="Q58" s="19">
        <f t="shared" si="47"/>
        <v>19.314559566642508</v>
      </c>
      <c r="R58" s="19">
        <f t="shared" si="48"/>
        <v>23.040621066979135</v>
      </c>
      <c r="S58" s="19">
        <f t="shared" si="49"/>
        <v>1.1929146500845806</v>
      </c>
      <c r="T58" s="38">
        <f t="shared" si="13"/>
        <v>18.756277681082757</v>
      </c>
      <c r="U58" s="19">
        <f t="shared" si="50"/>
        <v>7.0517213726202553E-4</v>
      </c>
      <c r="V58" s="19">
        <f t="shared" si="51"/>
        <v>0.57361560840956483</v>
      </c>
      <c r="W58" s="39">
        <f t="shared" si="52"/>
        <v>-4.2028850689398496E-4</v>
      </c>
      <c r="X58" s="39">
        <f t="shared" si="53"/>
        <v>1.6286617869028293</v>
      </c>
      <c r="Y58" s="19">
        <f t="shared" si="54"/>
        <v>19.309553158039453</v>
      </c>
      <c r="Z58" s="19">
        <f t="shared" si="55"/>
        <v>23.024995792720475</v>
      </c>
      <c r="AA58" s="19">
        <f t="shared" si="56"/>
        <v>1.1924147391848947</v>
      </c>
      <c r="AB58" s="38">
        <f t="shared" si="21"/>
        <v>18.751556726503644</v>
      </c>
      <c r="AC58" s="19">
        <f t="shared" si="57"/>
        <v>7.0652429991458811E-4</v>
      </c>
      <c r="AD58" s="19">
        <f t="shared" si="58"/>
        <v>0.5741273423649178</v>
      </c>
      <c r="AE58" s="39">
        <f t="shared" si="59"/>
        <v>-4.2267375072696929E-4</v>
      </c>
      <c r="AF58" s="39">
        <f t="shared" si="60"/>
        <v>1.6392882617668281</v>
      </c>
      <c r="AG58" s="19">
        <f t="shared" si="61"/>
        <v>19.373405944889669</v>
      </c>
      <c r="AH58" s="19">
        <f t="shared" si="62"/>
        <v>23.224578659833629</v>
      </c>
      <c r="AI58" s="19">
        <f t="shared" si="63"/>
        <v>1.1987865595703282</v>
      </c>
      <c r="AJ58" s="38">
        <f t="shared" si="29"/>
        <v>18.81176877277678</v>
      </c>
      <c r="AK58" s="19">
        <f t="shared" si="64"/>
        <v>6.8951623376663728E-4</v>
      </c>
      <c r="AL58" s="19">
        <f t="shared" si="65"/>
        <v>0.56765171703296058</v>
      </c>
      <c r="AM58" s="39">
        <f t="shared" si="66"/>
        <v>-3.9296875082648876E-4</v>
      </c>
      <c r="AN58" s="19">
        <f t="shared" si="67"/>
        <v>1.6392588136371078</v>
      </c>
      <c r="AO58" s="71">
        <f t="shared" si="72"/>
        <v>-50</v>
      </c>
      <c r="AP58" s="63">
        <f t="shared" si="74"/>
        <v>2545.769269281207</v>
      </c>
      <c r="AQ58" s="19">
        <f t="shared" si="73"/>
        <v>2547.4085280948443</v>
      </c>
    </row>
    <row r="59" spans="4:43" ht="15.75" customHeight="1" x14ac:dyDescent="0.25">
      <c r="D59" s="10">
        <f t="shared" si="70"/>
        <v>-450</v>
      </c>
      <c r="E59" s="15">
        <f t="shared" si="0"/>
        <v>9.4635832637978297</v>
      </c>
      <c r="F59" s="15">
        <f t="shared" si="1"/>
        <v>2.8122541423292406</v>
      </c>
      <c r="G59" s="42">
        <f t="shared" si="71"/>
        <v>-450</v>
      </c>
      <c r="H59" s="19">
        <f t="shared" si="39"/>
        <v>1.6392588136371078</v>
      </c>
      <c r="I59" s="19">
        <f t="shared" si="40"/>
        <v>19.249161158807738</v>
      </c>
      <c r="J59" s="19">
        <f t="shared" si="41"/>
        <v>23.07026571341483</v>
      </c>
      <c r="K59" s="19">
        <f t="shared" si="42"/>
        <v>1.198507588101245</v>
      </c>
      <c r="L59" s="38">
        <f t="shared" si="5"/>
        <v>18.683608041799175</v>
      </c>
      <c r="M59" s="19">
        <f t="shared" si="43"/>
        <v>6.9898806344821922E-4</v>
      </c>
      <c r="N59" s="19">
        <f t="shared" si="44"/>
        <v>0.57140019541512554</v>
      </c>
      <c r="O59" s="39">
        <f t="shared" si="45"/>
        <v>-4.0952355823487409E-4</v>
      </c>
      <c r="P59" s="39">
        <f t="shared" si="46"/>
        <v>1.6494969025929795</v>
      </c>
      <c r="Q59" s="19">
        <f t="shared" si="47"/>
        <v>19.31027757077409</v>
      </c>
      <c r="R59" s="19">
        <f t="shared" si="48"/>
        <v>23.261844930727118</v>
      </c>
      <c r="S59" s="19">
        <f t="shared" si="49"/>
        <v>1.2046354510167003</v>
      </c>
      <c r="T59" s="38">
        <f t="shared" si="13"/>
        <v>18.741192257950548</v>
      </c>
      <c r="U59" s="19">
        <f t="shared" si="50"/>
        <v>6.8286287823867515E-4</v>
      </c>
      <c r="V59" s="19">
        <f t="shared" si="51"/>
        <v>0.56522489139929555</v>
      </c>
      <c r="W59" s="39">
        <f t="shared" si="52"/>
        <v>-3.8160430479860038E-4</v>
      </c>
      <c r="X59" s="39">
        <f t="shared" si="53"/>
        <v>1.6487989212570728</v>
      </c>
      <c r="Y59" s="19">
        <f t="shared" si="54"/>
        <v>19.306110961648699</v>
      </c>
      <c r="Z59" s="19">
        <f t="shared" si="55"/>
        <v>23.248765298386626</v>
      </c>
      <c r="AA59" s="19">
        <f t="shared" si="56"/>
        <v>1.2042179465646889</v>
      </c>
      <c r="AB59" s="38">
        <f t="shared" si="21"/>
        <v>18.737266456144205</v>
      </c>
      <c r="AC59" s="19">
        <f t="shared" si="57"/>
        <v>6.8394748432810037E-4</v>
      </c>
      <c r="AD59" s="19">
        <f t="shared" si="58"/>
        <v>0.56564269411216228</v>
      </c>
      <c r="AE59" s="39">
        <f t="shared" si="59"/>
        <v>-3.8346432891532827E-4</v>
      </c>
      <c r="AF59" s="39">
        <f t="shared" si="60"/>
        <v>1.6584320300828741</v>
      </c>
      <c r="AG59" s="19">
        <f t="shared" si="61"/>
        <v>19.363615936459134</v>
      </c>
      <c r="AH59" s="19">
        <f t="shared" si="62"/>
        <v>23.429524393401532</v>
      </c>
      <c r="AI59" s="19">
        <f t="shared" si="63"/>
        <v>1.2099767145911435</v>
      </c>
      <c r="AJ59" s="38">
        <f t="shared" si="29"/>
        <v>18.791447956541937</v>
      </c>
      <c r="AK59" s="19">
        <f t="shared" si="64"/>
        <v>6.6916472786332883E-4</v>
      </c>
      <c r="AL59" s="19">
        <f t="shared" si="65"/>
        <v>0.55991721349455248</v>
      </c>
      <c r="AM59" s="39">
        <f t="shared" si="66"/>
        <v>-3.5833086037345647E-4</v>
      </c>
      <c r="AN59" s="19">
        <f t="shared" si="67"/>
        <v>1.658408744354076</v>
      </c>
      <c r="AO59" s="71">
        <f t="shared" si="72"/>
        <v>-50</v>
      </c>
      <c r="AP59" s="63">
        <f>+AP58-(AO59*$R$6)</f>
        <v>2545.7904279413574</v>
      </c>
      <c r="AQ59" s="19">
        <f t="shared" si="73"/>
        <v>2547.4488366857113</v>
      </c>
    </row>
    <row r="60" spans="4:43" ht="15.75" customHeight="1" x14ac:dyDescent="0.25">
      <c r="D60" s="10">
        <f t="shared" si="70"/>
        <v>-500</v>
      </c>
      <c r="E60" s="15">
        <f t="shared" si="0"/>
        <v>9.4039814042198113</v>
      </c>
      <c r="F60" s="15">
        <f t="shared" si="1"/>
        <v>2.7913934914769341</v>
      </c>
      <c r="G60" s="42">
        <f t="shared" si="71"/>
        <v>-500</v>
      </c>
      <c r="H60" s="19">
        <f t="shared" si="39"/>
        <v>1.658408744354076</v>
      </c>
      <c r="I60" s="19">
        <f t="shared" si="40"/>
        <v>19.2387102827566</v>
      </c>
      <c r="J60" s="19">
        <f t="shared" si="41"/>
        <v>23.272869121118305</v>
      </c>
      <c r="K60" s="19">
        <f t="shared" si="42"/>
        <v>1.2096896714525334</v>
      </c>
      <c r="L60" s="38">
        <f t="shared" si="5"/>
        <v>18.662524154616616</v>
      </c>
      <c r="M60" s="19">
        <f t="shared" si="43"/>
        <v>6.7841824448375732E-4</v>
      </c>
      <c r="N60" s="19">
        <f t="shared" si="44"/>
        <v>0.56363662557470151</v>
      </c>
      <c r="O60" s="39">
        <f t="shared" si="45"/>
        <v>-3.7408749254605971E-4</v>
      </c>
      <c r="P60" s="39">
        <f t="shared" si="46"/>
        <v>1.6677609316677275</v>
      </c>
      <c r="Q60" s="19">
        <f t="shared" si="47"/>
        <v>19.294170811992338</v>
      </c>
      <c r="R60" s="19">
        <f t="shared" si="48"/>
        <v>23.447648687544405</v>
      </c>
      <c r="S60" s="19">
        <f t="shared" si="49"/>
        <v>1.2152711259802087</v>
      </c>
      <c r="T60" s="38">
        <f t="shared" si="13"/>
        <v>18.714735424213416</v>
      </c>
      <c r="U60" s="19">
        <f t="shared" si="50"/>
        <v>6.6425245303199619E-4</v>
      </c>
      <c r="V60" s="19">
        <f t="shared" si="51"/>
        <v>0.55812542076362903</v>
      </c>
      <c r="W60" s="39">
        <f t="shared" si="52"/>
        <v>-3.5015344298541725E-4</v>
      </c>
      <c r="X60" s="39">
        <f t="shared" si="53"/>
        <v>1.6671625804287116</v>
      </c>
      <c r="Y60" s="19">
        <f t="shared" si="54"/>
        <v>19.290622457444709</v>
      </c>
      <c r="Z60" s="19">
        <f t="shared" si="55"/>
        <v>23.436451701801904</v>
      </c>
      <c r="AA60" s="19">
        <f t="shared" si="56"/>
        <v>1.2149142285845329</v>
      </c>
      <c r="AB60" s="38">
        <f t="shared" si="21"/>
        <v>18.711394956705004</v>
      </c>
      <c r="AC60" s="19">
        <f t="shared" si="57"/>
        <v>6.6514774926369302E-4</v>
      </c>
      <c r="AD60" s="19">
        <f t="shared" si="58"/>
        <v>0.55847559411714565</v>
      </c>
      <c r="AE60" s="39">
        <f t="shared" si="59"/>
        <v>-3.5165351577229451E-4</v>
      </c>
      <c r="AF60" s="39">
        <f t="shared" si="60"/>
        <v>1.6759914201426909</v>
      </c>
      <c r="AG60" s="19">
        <f t="shared" si="61"/>
        <v>19.342979420222825</v>
      </c>
      <c r="AH60" s="19">
        <f t="shared" si="62"/>
        <v>23.601869193385902</v>
      </c>
      <c r="AI60" s="19">
        <f t="shared" si="63"/>
        <v>1.2201775476589953</v>
      </c>
      <c r="AJ60" s="38">
        <f t="shared" si="29"/>
        <v>18.760684488134793</v>
      </c>
      <c r="AK60" s="19">
        <f t="shared" si="64"/>
        <v>6.520874360790292E-4</v>
      </c>
      <c r="AL60" s="19">
        <f t="shared" si="65"/>
        <v>0.55334201437612862</v>
      </c>
      <c r="AM60" s="39">
        <f t="shared" si="66"/>
        <v>-3.2993668331246213E-4</v>
      </c>
      <c r="AN60" s="19">
        <f t="shared" si="67"/>
        <v>1.6759723951321923</v>
      </c>
      <c r="AO60" s="71">
        <f t="shared" si="72"/>
        <v>-50</v>
      </c>
      <c r="AP60" s="63">
        <f t="shared" si="74"/>
        <v>2545.8115866015078</v>
      </c>
      <c r="AQ60" s="19">
        <f t="shared" si="73"/>
        <v>2547.48755899664</v>
      </c>
    </row>
    <row r="61" spans="4:43" x14ac:dyDescent="0.25">
      <c r="D61" s="10">
        <f t="shared" si="70"/>
        <v>-550</v>
      </c>
      <c r="E61" s="15">
        <f t="shared" si="0"/>
        <v>9.344379544641793</v>
      </c>
      <c r="F61" s="15">
        <f t="shared" si="1"/>
        <v>2.7705328406246275</v>
      </c>
      <c r="G61" s="42">
        <f t="shared" si="71"/>
        <v>-550</v>
      </c>
      <c r="H61" s="19">
        <f t="shared" si="39"/>
        <v>1.6759723951321923</v>
      </c>
      <c r="I61" s="19">
        <f t="shared" si="40"/>
        <v>19.217465766309914</v>
      </c>
      <c r="J61" s="19">
        <f t="shared" si="41"/>
        <v>23.443026063488858</v>
      </c>
      <c r="K61" s="19">
        <f t="shared" si="42"/>
        <v>1.2198812449343224</v>
      </c>
      <c r="L61" s="38">
        <f t="shared" si="5"/>
        <v>18.631052666029902</v>
      </c>
      <c r="M61" s="19">
        <f t="shared" si="43"/>
        <v>6.6116814840343327E-4</v>
      </c>
      <c r="N61" s="19">
        <f t="shared" si="44"/>
        <v>0.55704091647818654</v>
      </c>
      <c r="O61" s="39">
        <f t="shared" si="45"/>
        <v>-3.4506753087035555E-4</v>
      </c>
      <c r="P61" s="39">
        <f t="shared" si="46"/>
        <v>1.6845990834039513</v>
      </c>
      <c r="Q61" s="19">
        <f t="shared" si="47"/>
        <v>19.268285241237965</v>
      </c>
      <c r="R61" s="19">
        <f t="shared" si="48"/>
        <v>23.60395652937628</v>
      </c>
      <c r="S61" s="19">
        <f t="shared" si="49"/>
        <v>1.2250159385672326</v>
      </c>
      <c r="T61" s="38">
        <f t="shared" si="13"/>
        <v>18.678853712355377</v>
      </c>
      <c r="U61" s="19">
        <f t="shared" si="50"/>
        <v>6.4854095272404871E-4</v>
      </c>
      <c r="V61" s="19">
        <f t="shared" si="51"/>
        <v>0.55206066820229127</v>
      </c>
      <c r="W61" s="39">
        <f t="shared" si="52"/>
        <v>-3.2416332414623474E-4</v>
      </c>
      <c r="X61" s="39">
        <f t="shared" si="53"/>
        <v>1.6840764782358482</v>
      </c>
      <c r="Y61" s="19">
        <f t="shared" si="54"/>
        <v>19.265206595134032</v>
      </c>
      <c r="Z61" s="19">
        <f t="shared" si="55"/>
        <v>23.594195620569259</v>
      </c>
      <c r="AA61" s="19">
        <f t="shared" si="56"/>
        <v>1.224705040356465</v>
      </c>
      <c r="AB61" s="38">
        <f t="shared" si="21"/>
        <v>18.675957922793557</v>
      </c>
      <c r="AC61" s="19">
        <f t="shared" si="57"/>
        <v>6.4929737123848143E-4</v>
      </c>
      <c r="AD61" s="19">
        <f t="shared" si="58"/>
        <v>0.55236046322877541</v>
      </c>
      <c r="AE61" s="39">
        <f t="shared" si="59"/>
        <v>-3.2540631100179385E-4</v>
      </c>
      <c r="AF61" s="39">
        <f t="shared" si="60"/>
        <v>1.6922427106822819</v>
      </c>
      <c r="AG61" s="19">
        <f t="shared" si="61"/>
        <v>19.313313543246068</v>
      </c>
      <c r="AH61" s="19">
        <f t="shared" si="62"/>
        <v>23.746892593626399</v>
      </c>
      <c r="AI61" s="19">
        <f t="shared" si="63"/>
        <v>1.2295607659686532</v>
      </c>
      <c r="AJ61" s="38">
        <f t="shared" si="29"/>
        <v>18.721207553147597</v>
      </c>
      <c r="AK61" s="19">
        <f t="shared" si="64"/>
        <v>6.3760115960985572E-4</v>
      </c>
      <c r="AL61" s="19">
        <f t="shared" si="65"/>
        <v>0.54770367208633308</v>
      </c>
      <c r="AM61" s="39">
        <f t="shared" si="66"/>
        <v>-3.0631659950825543E-4</v>
      </c>
      <c r="AN61" s="19">
        <f t="shared" si="67"/>
        <v>1.6922267568044813</v>
      </c>
      <c r="AO61" s="71">
        <f t="shared" si="72"/>
        <v>-50</v>
      </c>
      <c r="AP61" s="63">
        <f t="shared" si="74"/>
        <v>2545.8327452616581</v>
      </c>
      <c r="AQ61" s="19">
        <f t="shared" si="73"/>
        <v>2547.5249720184624</v>
      </c>
    </row>
    <row r="62" spans="4:43" x14ac:dyDescent="0.25">
      <c r="D62" s="10">
        <f t="shared" si="70"/>
        <v>-600</v>
      </c>
      <c r="E62" s="15">
        <f t="shared" ref="E62:E84" si="75">+FORECAST(D62,$D$25:$D$26,$E$25:$E$26)</f>
        <v>9.2847776850637747</v>
      </c>
      <c r="F62" s="15">
        <f t="shared" ref="F62:F84" si="76">+FORECAST(D62,$F$25:$F$26,$E$25:$E$26)</f>
        <v>2.7496721897723209</v>
      </c>
      <c r="G62" s="42">
        <f t="shared" si="71"/>
        <v>-600</v>
      </c>
      <c r="H62" s="19">
        <f t="shared" si="39"/>
        <v>1.6922267568044813</v>
      </c>
      <c r="I62" s="19">
        <f t="shared" si="40"/>
        <v>19.187238215185495</v>
      </c>
      <c r="J62" s="19">
        <f t="shared" si="41"/>
        <v>23.585996842209816</v>
      </c>
      <c r="K62" s="19">
        <f t="shared" si="42"/>
        <v>1.2292543917833354</v>
      </c>
      <c r="L62" s="38">
        <f t="shared" si="5"/>
        <v>18.590915389011556</v>
      </c>
      <c r="M62" s="19">
        <f t="shared" si="43"/>
        <v>6.4654462613629666E-4</v>
      </c>
      <c r="N62" s="19">
        <f t="shared" si="44"/>
        <v>0.55138879782633832</v>
      </c>
      <c r="O62" s="39">
        <f t="shared" si="45"/>
        <v>-3.2094960529394431E-4</v>
      </c>
      <c r="P62" s="39">
        <f t="shared" si="46"/>
        <v>1.7002504969368299</v>
      </c>
      <c r="Q62" s="19">
        <f t="shared" si="47"/>
        <v>19.234191006615511</v>
      </c>
      <c r="R62" s="19">
        <f t="shared" si="48"/>
        <v>23.735342541124879</v>
      </c>
      <c r="S62" s="19">
        <f t="shared" si="49"/>
        <v>1.2340182403804361</v>
      </c>
      <c r="T62" s="38">
        <f t="shared" si="13"/>
        <v>18.635040699211316</v>
      </c>
      <c r="U62" s="19">
        <f t="shared" si="50"/>
        <v>6.3514988471098926E-4</v>
      </c>
      <c r="V62" s="19">
        <f t="shared" si="51"/>
        <v>0.54684069020433734</v>
      </c>
      <c r="W62" s="39">
        <f t="shared" si="52"/>
        <v>-3.0240682947268365E-4</v>
      </c>
      <c r="X62" s="39">
        <f t="shared" si="53"/>
        <v>1.6997869275412985</v>
      </c>
      <c r="Y62" s="19">
        <f t="shared" si="54"/>
        <v>19.231478321909542</v>
      </c>
      <c r="Z62" s="19">
        <f t="shared" si="55"/>
        <v>23.726704497467402</v>
      </c>
      <c r="AA62" s="19">
        <f t="shared" si="56"/>
        <v>1.2337431423790575</v>
      </c>
      <c r="AB62" s="38">
        <f t="shared" si="21"/>
        <v>18.632491371461469</v>
      </c>
      <c r="AC62" s="19">
        <f t="shared" si="57"/>
        <v>6.3580141699664226E-4</v>
      </c>
      <c r="AD62" s="19">
        <f t="shared" si="58"/>
        <v>0.54710191865236146</v>
      </c>
      <c r="AE62" s="39">
        <f t="shared" si="59"/>
        <v>-3.0346002251117047E-4</v>
      </c>
      <c r="AF62" s="39">
        <f t="shared" si="60"/>
        <v>1.7073997579300397</v>
      </c>
      <c r="AG62" s="19">
        <f t="shared" si="61"/>
        <v>19.27602657889927</v>
      </c>
      <c r="AH62" s="19">
        <f t="shared" si="62"/>
        <v>23.868709851762674</v>
      </c>
      <c r="AI62" s="19">
        <f t="shared" si="63"/>
        <v>1.2382588161551322</v>
      </c>
      <c r="AJ62" s="38">
        <f t="shared" si="29"/>
        <v>18.674356947472219</v>
      </c>
      <c r="AK62" s="19">
        <f t="shared" si="64"/>
        <v>6.2520562174067586E-4</v>
      </c>
      <c r="AL62" s="19">
        <f t="shared" si="65"/>
        <v>0.54283559248105184</v>
      </c>
      <c r="AM62" s="39">
        <f t="shared" si="66"/>
        <v>-2.8643692506971787E-4</v>
      </c>
      <c r="AN62" s="19">
        <f t="shared" si="67"/>
        <v>1.7073860920905761</v>
      </c>
      <c r="AO62" s="71">
        <f t="shared" si="72"/>
        <v>-50</v>
      </c>
      <c r="AP62" s="63">
        <f t="shared" si="74"/>
        <v>2545.8539039218085</v>
      </c>
      <c r="AQ62" s="19">
        <f t="shared" si="73"/>
        <v>2547.561290013899</v>
      </c>
    </row>
    <row r="63" spans="4:43" x14ac:dyDescent="0.25">
      <c r="D63" s="10">
        <f t="shared" si="70"/>
        <v>-650</v>
      </c>
      <c r="E63" s="15">
        <f t="shared" si="75"/>
        <v>9.2251758254857545</v>
      </c>
      <c r="F63" s="15">
        <f t="shared" si="76"/>
        <v>2.7288115389200143</v>
      </c>
      <c r="G63" s="42">
        <f t="shared" si="71"/>
        <v>-650</v>
      </c>
      <c r="H63" s="19">
        <f t="shared" si="39"/>
        <v>1.7073860920905761</v>
      </c>
      <c r="I63" s="19">
        <f t="shared" si="40"/>
        <v>19.149429953539148</v>
      </c>
      <c r="J63" s="19">
        <f t="shared" si="41"/>
        <v>23.705878978863165</v>
      </c>
      <c r="K63" s="19">
        <f t="shared" si="42"/>
        <v>1.2379417578684584</v>
      </c>
      <c r="L63" s="38">
        <f t="shared" si="5"/>
        <v>18.543445564462381</v>
      </c>
      <c r="M63" s="19">
        <f t="shared" si="43"/>
        <v>6.3404039390223331E-4</v>
      </c>
      <c r="N63" s="19">
        <f t="shared" si="44"/>
        <v>0.54651240972648563</v>
      </c>
      <c r="O63" s="39">
        <f t="shared" si="45"/>
        <v>-3.0067006828391753E-4</v>
      </c>
      <c r="P63" s="39">
        <f t="shared" si="46"/>
        <v>1.7149028437976741</v>
      </c>
      <c r="Q63" s="19">
        <f t="shared" si="47"/>
        <v>19.193121391875383</v>
      </c>
      <c r="R63" s="19">
        <f t="shared" si="48"/>
        <v>23.845419637063912</v>
      </c>
      <c r="S63" s="19">
        <f t="shared" si="49"/>
        <v>1.2423940405627762</v>
      </c>
      <c r="T63" s="38">
        <f t="shared" si="13"/>
        <v>18.584469162049434</v>
      </c>
      <c r="U63" s="19">
        <f t="shared" si="50"/>
        <v>6.2364903005365866E-4</v>
      </c>
      <c r="V63" s="19">
        <f t="shared" si="51"/>
        <v>0.54232113694942086</v>
      </c>
      <c r="W63" s="39">
        <f t="shared" si="52"/>
        <v>-2.8400523634932459E-4</v>
      </c>
      <c r="X63" s="39">
        <f t="shared" si="53"/>
        <v>1.7144862229993092</v>
      </c>
      <c r="Y63" s="19">
        <f t="shared" si="54"/>
        <v>19.190699765801959</v>
      </c>
      <c r="Z63" s="19">
        <f t="shared" si="55"/>
        <v>23.837677434332139</v>
      </c>
      <c r="AA63" s="19">
        <f t="shared" si="56"/>
        <v>1.2421473799934668</v>
      </c>
      <c r="AB63" s="38">
        <f t="shared" si="21"/>
        <v>18.582195402765571</v>
      </c>
      <c r="AC63" s="19">
        <f t="shared" si="57"/>
        <v>6.24219438858946E-4</v>
      </c>
      <c r="AD63" s="19">
        <f t="shared" si="58"/>
        <v>0.54255217494033925</v>
      </c>
      <c r="AE63" s="39">
        <f t="shared" si="59"/>
        <v>-2.8491447683229141E-4</v>
      </c>
      <c r="AF63" s="39">
        <f t="shared" si="60"/>
        <v>1.7216318159321906</v>
      </c>
      <c r="AG63" s="19">
        <f t="shared" si="61"/>
        <v>19.232233828009711</v>
      </c>
      <c r="AH63" s="19">
        <f t="shared" si="62"/>
        <v>23.970597570227866</v>
      </c>
      <c r="AI63" s="19">
        <f t="shared" si="63"/>
        <v>1.2463761508201523</v>
      </c>
      <c r="AJ63" s="38">
        <f t="shared" si="29"/>
        <v>18.621193355660914</v>
      </c>
      <c r="AK63" s="19">
        <f t="shared" si="64"/>
        <v>6.1452483834957702E-4</v>
      </c>
      <c r="AL63" s="19">
        <f t="shared" si="65"/>
        <v>0.53860994635604242</v>
      </c>
      <c r="AM63" s="39">
        <f t="shared" si="66"/>
        <v>-2.6954756600257372E-4</v>
      </c>
      <c r="AN63" s="19">
        <f t="shared" si="67"/>
        <v>1.7216199009293238</v>
      </c>
      <c r="AO63" s="71">
        <f t="shared" si="72"/>
        <v>-50</v>
      </c>
      <c r="AP63" s="63">
        <f t="shared" si="74"/>
        <v>2545.8750625819589</v>
      </c>
      <c r="AQ63" s="19">
        <f t="shared" si="73"/>
        <v>2547.5966824828884</v>
      </c>
    </row>
    <row r="64" spans="4:43" x14ac:dyDescent="0.25">
      <c r="D64" s="10">
        <f t="shared" si="70"/>
        <v>-700</v>
      </c>
      <c r="E64" s="15">
        <f t="shared" si="75"/>
        <v>9.1655739659077362</v>
      </c>
      <c r="F64" s="15">
        <f t="shared" si="76"/>
        <v>2.7079508880677077</v>
      </c>
      <c r="G64" s="42">
        <f t="shared" si="71"/>
        <v>-700</v>
      </c>
      <c r="H64" s="19">
        <f t="shared" si="39"/>
        <v>1.7216199009293238</v>
      </c>
      <c r="I64" s="19">
        <f t="shared" si="40"/>
        <v>19.105151115285651</v>
      </c>
      <c r="J64" s="19">
        <f t="shared" si="41"/>
        <v>23.805933502113984</v>
      </c>
      <c r="K64" s="19">
        <f t="shared" si="42"/>
        <v>1.2460479039638337</v>
      </c>
      <c r="L64" s="38">
        <f t="shared" si="5"/>
        <v>18.489698245180939</v>
      </c>
      <c r="M64" s="19">
        <f t="shared" si="43"/>
        <v>6.2327434694023104E-4</v>
      </c>
      <c r="N64" s="19">
        <f t="shared" si="44"/>
        <v>0.54228300386222217</v>
      </c>
      <c r="O64" s="39">
        <f t="shared" si="45"/>
        <v>-2.8345783102422825E-4</v>
      </c>
      <c r="P64" s="39">
        <f t="shared" si="46"/>
        <v>1.7287063467049295</v>
      </c>
      <c r="Q64" s="19">
        <f t="shared" si="47"/>
        <v>19.146063905886813</v>
      </c>
      <c r="R64" s="19">
        <f t="shared" si="48"/>
        <v>23.937095733238262</v>
      </c>
      <c r="S64" s="19">
        <f t="shared" si="49"/>
        <v>1.2502358631466992</v>
      </c>
      <c r="T64" s="38">
        <f t="shared" si="13"/>
        <v>18.528077739443528</v>
      </c>
      <c r="U64" s="19">
        <f t="shared" si="50"/>
        <v>6.1371087601632182E-4</v>
      </c>
      <c r="V64" s="19">
        <f t="shared" si="51"/>
        <v>0.53838989817716543</v>
      </c>
      <c r="W64" s="39">
        <f t="shared" si="52"/>
        <v>-2.6831140487533825E-4</v>
      </c>
      <c r="X64" s="39">
        <f t="shared" si="53"/>
        <v>1.7283276860512073</v>
      </c>
      <c r="Y64" s="19">
        <f t="shared" si="54"/>
        <v>19.14387775156839</v>
      </c>
      <c r="Z64" s="19">
        <f t="shared" si="55"/>
        <v>23.930080267485764</v>
      </c>
      <c r="AA64" s="19">
        <f t="shared" si="56"/>
        <v>1.2500121750686199</v>
      </c>
      <c r="AB64" s="38">
        <f t="shared" si="21"/>
        <v>18.526026950536483</v>
      </c>
      <c r="AC64" s="19">
        <f t="shared" si="57"/>
        <v>6.1421728665954345E-4</v>
      </c>
      <c r="AD64" s="19">
        <f t="shared" si="58"/>
        <v>0.5385968613706692</v>
      </c>
      <c r="AE64" s="39">
        <f t="shared" si="59"/>
        <v>-2.6910898994916859E-4</v>
      </c>
      <c r="AF64" s="39">
        <f t="shared" si="60"/>
        <v>1.7350753504267822</v>
      </c>
      <c r="AG64" s="19">
        <f t="shared" si="61"/>
        <v>19.182834626197295</v>
      </c>
      <c r="AH64" s="19">
        <f t="shared" si="62"/>
        <v>24.055210975203739</v>
      </c>
      <c r="AI64" s="19">
        <f t="shared" si="63"/>
        <v>1.2539966821354138</v>
      </c>
      <c r="AJ64" s="38">
        <f t="shared" si="29"/>
        <v>18.562571638012926</v>
      </c>
      <c r="AK64" s="19">
        <f t="shared" si="64"/>
        <v>6.0526999644124556E-4</v>
      </c>
      <c r="AL64" s="19">
        <f t="shared" si="65"/>
        <v>0.53492663353071968</v>
      </c>
      <c r="AM64" s="39">
        <f t="shared" si="66"/>
        <v>-2.5508986685505205E-4</v>
      </c>
      <c r="AN64" s="19">
        <f t="shared" si="67"/>
        <v>1.7350648049920596</v>
      </c>
      <c r="AO64" s="71">
        <f t="shared" si="72"/>
        <v>-50</v>
      </c>
      <c r="AP64" s="63">
        <f t="shared" si="74"/>
        <v>2545.8962212421093</v>
      </c>
      <c r="AQ64" s="19">
        <f t="shared" si="73"/>
        <v>2547.6312860471012</v>
      </c>
    </row>
    <row r="65" spans="4:43" x14ac:dyDescent="0.25">
      <c r="D65" s="10">
        <f t="shared" si="70"/>
        <v>-750</v>
      </c>
      <c r="E65" s="15">
        <f t="shared" si="75"/>
        <v>9.1059721063297179</v>
      </c>
      <c r="F65" s="15">
        <f t="shared" si="76"/>
        <v>2.6870902372154011</v>
      </c>
      <c r="G65" s="42">
        <f t="shared" si="71"/>
        <v>-750</v>
      </c>
      <c r="H65" s="19">
        <f t="shared" si="39"/>
        <v>1.7350648049920596</v>
      </c>
      <c r="I65" s="19">
        <f t="shared" si="40"/>
        <v>19.055296619219025</v>
      </c>
      <c r="J65" s="19">
        <f t="shared" si="41"/>
        <v>23.888802192448132</v>
      </c>
      <c r="K65" s="19">
        <f t="shared" si="42"/>
        <v>1.2536568005115214</v>
      </c>
      <c r="L65" s="38">
        <f t="shared" si="5"/>
        <v>18.43052350319013</v>
      </c>
      <c r="M65" s="19">
        <f t="shared" si="43"/>
        <v>6.1395382119005127E-4</v>
      </c>
      <c r="N65" s="19">
        <f t="shared" si="44"/>
        <v>0.53859978980762346</v>
      </c>
      <c r="O65" s="39">
        <f t="shared" si="45"/>
        <v>-2.6873906071030781E-4</v>
      </c>
      <c r="P65" s="39">
        <f t="shared" si="46"/>
        <v>1.7417832815098173</v>
      </c>
      <c r="Q65" s="19">
        <f t="shared" si="47"/>
        <v>19.093822156083743</v>
      </c>
      <c r="R65" s="19">
        <f t="shared" si="48"/>
        <v>24.012748521496512</v>
      </c>
      <c r="S65" s="19">
        <f t="shared" si="49"/>
        <v>1.2576187378934753</v>
      </c>
      <c r="T65" s="38">
        <f t="shared" si="13"/>
        <v>18.466629808509786</v>
      </c>
      <c r="U65" s="19">
        <f t="shared" si="50"/>
        <v>6.0508110580389791E-4</v>
      </c>
      <c r="V65" s="19">
        <f t="shared" si="51"/>
        <v>0.53495828530426148</v>
      </c>
      <c r="W65" s="39">
        <f t="shared" si="52"/>
        <v>-2.5483734881236755E-4</v>
      </c>
      <c r="X65" s="39">
        <f t="shared" si="53"/>
        <v>1.7414357387123689</v>
      </c>
      <c r="Y65" s="19">
        <f t="shared" si="54"/>
        <v>19.091829252957599</v>
      </c>
      <c r="Z65" s="19">
        <f t="shared" si="55"/>
        <v>24.006330901876289</v>
      </c>
      <c r="AA65" s="19">
        <f t="shared" si="56"/>
        <v>1.2574138697661652</v>
      </c>
      <c r="AB65" s="38">
        <f t="shared" si="21"/>
        <v>18.464762050793709</v>
      </c>
      <c r="AC65" s="19">
        <f t="shared" si="57"/>
        <v>6.0553618226644819E-4</v>
      </c>
      <c r="AD65" s="19">
        <f t="shared" si="58"/>
        <v>0.53514575048438706</v>
      </c>
      <c r="AE65" s="39">
        <f t="shared" si="59"/>
        <v>-2.5554668903869394E-4</v>
      </c>
      <c r="AF65" s="39">
        <f t="shared" si="60"/>
        <v>1.7478421394439942</v>
      </c>
      <c r="AG65" s="19">
        <f t="shared" si="61"/>
        <v>19.128565264001779</v>
      </c>
      <c r="AH65" s="19">
        <f t="shared" si="62"/>
        <v>24.124733850465585</v>
      </c>
      <c r="AI65" s="19">
        <f t="shared" si="63"/>
        <v>1.2611888825695747</v>
      </c>
      <c r="AJ65" s="38">
        <f t="shared" si="29"/>
        <v>18.49919120451699</v>
      </c>
      <c r="AK65" s="19">
        <f t="shared" si="64"/>
        <v>5.9721507711739679E-4</v>
      </c>
      <c r="AL65" s="19">
        <f t="shared" si="65"/>
        <v>0.53170590061739986</v>
      </c>
      <c r="AM65" s="39">
        <f t="shared" si="66"/>
        <v>-2.4263848196258593E-4</v>
      </c>
      <c r="AN65" s="19">
        <f t="shared" si="67"/>
        <v>1.7478326851451849</v>
      </c>
      <c r="AO65" s="71">
        <f t="shared" si="72"/>
        <v>-50</v>
      </c>
      <c r="AP65" s="63">
        <f t="shared" ref="AP65:AP82" si="77">+AP64-(AO65*$R$6)</f>
        <v>2545.9173799022597</v>
      </c>
      <c r="AQ65" s="19">
        <f t="shared" si="73"/>
        <v>2547.6652125874048</v>
      </c>
    </row>
    <row r="66" spans="4:43" x14ac:dyDescent="0.25">
      <c r="D66" s="10">
        <f t="shared" si="70"/>
        <v>-800</v>
      </c>
      <c r="E66" s="15">
        <f t="shared" si="75"/>
        <v>9.0463702467516995</v>
      </c>
      <c r="F66" s="15">
        <f t="shared" si="76"/>
        <v>2.6662295863630945</v>
      </c>
      <c r="G66" s="42">
        <f t="shared" si="71"/>
        <v>-800</v>
      </c>
      <c r="H66" s="19">
        <f t="shared" si="39"/>
        <v>1.7478326851451849</v>
      </c>
      <c r="I66" s="19">
        <f t="shared" si="40"/>
        <v>19.000598995228415</v>
      </c>
      <c r="J66" s="19">
        <f t="shared" si="41"/>
        <v>23.95665727493019</v>
      </c>
      <c r="K66" s="19">
        <f t="shared" si="42"/>
        <v>1.2608369494533505</v>
      </c>
      <c r="L66" s="38">
        <f t="shared" si="5"/>
        <v>18.366616681044786</v>
      </c>
      <c r="M66" s="19">
        <f t="shared" si="43"/>
        <v>6.0584983425249336E-4</v>
      </c>
      <c r="N66" s="19">
        <f t="shared" si="44"/>
        <v>0.53538248208900729</v>
      </c>
      <c r="O66" s="39">
        <f t="shared" si="45"/>
        <v>-2.560771528560045E-4</v>
      </c>
      <c r="P66" s="39">
        <f t="shared" si="46"/>
        <v>1.754234613966585</v>
      </c>
      <c r="Q66" s="19">
        <f t="shared" si="47"/>
        <v>19.037059157840826</v>
      </c>
      <c r="R66" s="19">
        <f t="shared" si="48"/>
        <v>24.07434832221227</v>
      </c>
      <c r="S66" s="19">
        <f t="shared" si="49"/>
        <v>1.2646043762645307</v>
      </c>
      <c r="T66" s="38">
        <f t="shared" si="13"/>
        <v>18.400754705111602</v>
      </c>
      <c r="U66" s="19">
        <f t="shared" si="50"/>
        <v>5.9755885024536911E-4</v>
      </c>
      <c r="V66" s="19">
        <f t="shared" si="51"/>
        <v>0.53195502252057347</v>
      </c>
      <c r="W66" s="39">
        <f t="shared" si="52"/>
        <v>-2.4320759520747053E-4</v>
      </c>
      <c r="X66" s="39">
        <f t="shared" si="53"/>
        <v>1.7539128750253716</v>
      </c>
      <c r="Y66" s="19">
        <f t="shared" si="54"/>
        <v>19.035226795369663</v>
      </c>
      <c r="Z66" s="19">
        <f t="shared" si="55"/>
        <v>24.068428358873199</v>
      </c>
      <c r="AA66" s="19">
        <f t="shared" si="56"/>
        <v>1.264415108767071</v>
      </c>
      <c r="AB66" s="38">
        <f t="shared" si="21"/>
        <v>18.399039045343304</v>
      </c>
      <c r="AC66" s="19">
        <f t="shared" si="57"/>
        <v>5.9797216681655796E-4</v>
      </c>
      <c r="AD66" s="19">
        <f t="shared" si="58"/>
        <v>0.53212648806057627</v>
      </c>
      <c r="AE66" s="39">
        <f t="shared" si="59"/>
        <v>-2.4384607758544288E-4</v>
      </c>
      <c r="AF66" s="39">
        <f t="shared" si="60"/>
        <v>1.760024989024457</v>
      </c>
      <c r="AG66" s="19">
        <f t="shared" si="61"/>
        <v>19.070036409242178</v>
      </c>
      <c r="AH66" s="19">
        <f t="shared" si="62"/>
        <v>24.180984987830307</v>
      </c>
      <c r="AI66" s="19">
        <f t="shared" si="63"/>
        <v>1.2680093770618674</v>
      </c>
      <c r="AJ66" s="38">
        <f t="shared" si="29"/>
        <v>18.431631643702474</v>
      </c>
      <c r="AK66" s="19">
        <f t="shared" si="64"/>
        <v>5.9018034432041391E-4</v>
      </c>
      <c r="AL66" s="19">
        <f t="shared" si="65"/>
        <v>0.52888325330071007</v>
      </c>
      <c r="AM66" s="39">
        <f t="shared" si="66"/>
        <v>-2.3186338735336115E-4</v>
      </c>
      <c r="AN66" s="19">
        <f t="shared" si="67"/>
        <v>1.7600164175268114</v>
      </c>
      <c r="AO66" s="71">
        <f t="shared" si="72"/>
        <v>-50</v>
      </c>
      <c r="AP66" s="63">
        <f t="shared" si="77"/>
        <v>2545.93853856241</v>
      </c>
      <c r="AQ66" s="19">
        <f t="shared" si="73"/>
        <v>2547.6985549799369</v>
      </c>
    </row>
    <row r="67" spans="4:43" x14ac:dyDescent="0.25">
      <c r="D67" s="10">
        <f t="shared" si="70"/>
        <v>-850</v>
      </c>
      <c r="E67" s="15">
        <f t="shared" si="75"/>
        <v>8.9867683871736794</v>
      </c>
      <c r="F67" s="15">
        <f t="shared" si="76"/>
        <v>2.6453689355107879</v>
      </c>
      <c r="G67" s="42">
        <f t="shared" si="71"/>
        <v>-850</v>
      </c>
      <c r="H67" s="19">
        <f t="shared" si="39"/>
        <v>1.7600164175268114</v>
      </c>
      <c r="I67" s="19">
        <f t="shared" si="40"/>
        <v>18.94166570534869</v>
      </c>
      <c r="J67" s="19">
        <f t="shared" si="41"/>
        <v>24.011307592350153</v>
      </c>
      <c r="K67" s="19">
        <f t="shared" si="42"/>
        <v>1.2676449878201532</v>
      </c>
      <c r="L67" s="38">
        <f t="shared" si="5"/>
        <v>18.298553901002503</v>
      </c>
      <c r="M67" s="19">
        <f t="shared" si="43"/>
        <v>5.9878032636784847E-4</v>
      </c>
      <c r="N67" s="19">
        <f t="shared" si="44"/>
        <v>0.53256616762030817</v>
      </c>
      <c r="O67" s="39">
        <f t="shared" si="45"/>
        <v>-2.4513354835520404E-4</v>
      </c>
      <c r="P67" s="39">
        <f t="shared" si="46"/>
        <v>1.7661447562356916</v>
      </c>
      <c r="Q67" s="19">
        <f t="shared" si="47"/>
        <v>18.976328440292733</v>
      </c>
      <c r="R67" s="19">
        <f t="shared" si="48"/>
        <v>24.123546679430085</v>
      </c>
      <c r="S67" s="19">
        <f t="shared" si="49"/>
        <v>1.2712441584963392</v>
      </c>
      <c r="T67" s="38">
        <f t="shared" si="13"/>
        <v>18.330977334696023</v>
      </c>
      <c r="U67" s="19">
        <f t="shared" si="50"/>
        <v>5.9098309566537265E-4</v>
      </c>
      <c r="V67" s="19">
        <f t="shared" si="51"/>
        <v>0.52932203999248151</v>
      </c>
      <c r="W67" s="39">
        <f t="shared" si="52"/>
        <v>-2.3312816735575678E-4</v>
      </c>
      <c r="X67" s="39">
        <f t="shared" si="53"/>
        <v>1.7658446217107053</v>
      </c>
      <c r="Y67" s="19">
        <f t="shared" si="54"/>
        <v>18.974630837731688</v>
      </c>
      <c r="Z67" s="19">
        <f t="shared" si="55"/>
        <v>24.118045158551976</v>
      </c>
      <c r="AA67" s="19">
        <f t="shared" si="56"/>
        <v>1.271067951983152</v>
      </c>
      <c r="AB67" s="38">
        <f t="shared" si="21"/>
        <v>18.329389401598277</v>
      </c>
      <c r="AC67" s="19">
        <f t="shared" si="57"/>
        <v>5.9136203111655487E-4</v>
      </c>
      <c r="AD67" s="19">
        <f t="shared" si="58"/>
        <v>0.52948022949017104</v>
      </c>
      <c r="AE67" s="39">
        <f t="shared" si="59"/>
        <v>-2.3370898027223389E-4</v>
      </c>
      <c r="AF67" s="39">
        <f t="shared" si="60"/>
        <v>1.7717018665404232</v>
      </c>
      <c r="AG67" s="19">
        <f t="shared" si="61"/>
        <v>19.007760228041118</v>
      </c>
      <c r="AH67" s="19">
        <f t="shared" si="62"/>
        <v>24.225495635367011</v>
      </c>
      <c r="AI67" s="19">
        <f t="shared" si="63"/>
        <v>1.2745055358825734</v>
      </c>
      <c r="AJ67" s="38">
        <f t="shared" si="29"/>
        <v>18.36037854863871</v>
      </c>
      <c r="AK67" s="19">
        <f t="shared" si="64"/>
        <v>5.8402085982434007E-4</v>
      </c>
      <c r="AL67" s="19">
        <f t="shared" si="65"/>
        <v>0.52640585894069059</v>
      </c>
      <c r="AM67" s="39">
        <f t="shared" si="66"/>
        <v>-2.225042922763715E-4</v>
      </c>
      <c r="AN67" s="19">
        <f t="shared" si="67"/>
        <v>1.7716940186592076</v>
      </c>
      <c r="AO67" s="71">
        <f t="shared" si="72"/>
        <v>-50</v>
      </c>
      <c r="AP67" s="63">
        <f t="shared" si="77"/>
        <v>2545.9596972225604</v>
      </c>
      <c r="AQ67" s="19">
        <f t="shared" si="73"/>
        <v>2547.7313912412196</v>
      </c>
    </row>
    <row r="68" spans="4:43" x14ac:dyDescent="0.25">
      <c r="D68" s="10">
        <f t="shared" si="70"/>
        <v>-900</v>
      </c>
      <c r="E68" s="15">
        <f t="shared" si="75"/>
        <v>8.9271665275956611</v>
      </c>
      <c r="F68" s="15">
        <f t="shared" si="76"/>
        <v>2.6245082846584813</v>
      </c>
      <c r="G68" s="42">
        <f t="shared" si="71"/>
        <v>-900</v>
      </c>
      <c r="H68" s="19">
        <f t="shared" si="39"/>
        <v>1.7716940186592076</v>
      </c>
      <c r="I68" s="19">
        <f t="shared" si="40"/>
        <v>18.879006173364029</v>
      </c>
      <c r="J68" s="19">
        <f t="shared" si="41"/>
        <v>24.054275796731162</v>
      </c>
      <c r="K68" s="19">
        <f t="shared" si="42"/>
        <v>1.2741282870423978</v>
      </c>
      <c r="L68" s="38">
        <f t="shared" si="5"/>
        <v>18.226817787297598</v>
      </c>
      <c r="M68" s="19">
        <f t="shared" si="43"/>
        <v>5.9259850863431149E-4</v>
      </c>
      <c r="N68" s="19">
        <f t="shared" si="44"/>
        <v>0.53009767858915469</v>
      </c>
      <c r="O68" s="39">
        <f t="shared" si="45"/>
        <v>-2.3564136562612262E-4</v>
      </c>
      <c r="P68" s="39">
        <f t="shared" si="46"/>
        <v>1.7775850527998607</v>
      </c>
      <c r="Q68" s="19">
        <f t="shared" si="47"/>
        <v>18.912096891342461</v>
      </c>
      <c r="R68" s="19">
        <f t="shared" si="48"/>
        <v>24.161741684270488</v>
      </c>
      <c r="S68" s="19">
        <f t="shared" si="49"/>
        <v>1.2775813186178842</v>
      </c>
      <c r="T68" s="38">
        <f t="shared" si="13"/>
        <v>18.257739923112297</v>
      </c>
      <c r="U68" s="19">
        <f t="shared" si="50"/>
        <v>5.8522309833635778E-4</v>
      </c>
      <c r="V68" s="19">
        <f t="shared" si="51"/>
        <v>0.52701145899567048</v>
      </c>
      <c r="W68" s="39">
        <f t="shared" si="52"/>
        <v>-2.2436537698156036E-4</v>
      </c>
      <c r="X68" s="39">
        <f t="shared" si="53"/>
        <v>1.7773031530837466</v>
      </c>
      <c r="Y68" s="19">
        <f t="shared" si="54"/>
        <v>18.910513423350015</v>
      </c>
      <c r="Z68" s="19">
        <f t="shared" si="55"/>
        <v>24.15659504113226</v>
      </c>
      <c r="AA68" s="19">
        <f t="shared" si="56"/>
        <v>1.2774161388608611</v>
      </c>
      <c r="AB68" s="38">
        <f t="shared" si="21"/>
        <v>18.256260226831529</v>
      </c>
      <c r="AC68" s="19">
        <f t="shared" si="57"/>
        <v>5.8557343601894853E-4</v>
      </c>
      <c r="AD68" s="19">
        <f t="shared" si="58"/>
        <v>0.52715852724209866</v>
      </c>
      <c r="AE68" s="39">
        <f t="shared" si="59"/>
        <v>-2.248987104260277E-4</v>
      </c>
      <c r="AF68" s="39">
        <f t="shared" si="60"/>
        <v>1.782938954180509</v>
      </c>
      <c r="AG68" s="19">
        <f t="shared" si="61"/>
        <v>18.942170463561094</v>
      </c>
      <c r="AH68" s="19">
        <f t="shared" si="62"/>
        <v>24.259567052840186</v>
      </c>
      <c r="AI68" s="19">
        <f t="shared" si="63"/>
        <v>1.2807173866114301</v>
      </c>
      <c r="AJ68" s="38">
        <f t="shared" si="29"/>
        <v>18.285842640169811</v>
      </c>
      <c r="AK68" s="19">
        <f t="shared" si="64"/>
        <v>5.7861830763937278E-4</v>
      </c>
      <c r="AL68" s="19">
        <f t="shared" si="65"/>
        <v>0.52422994569654502</v>
      </c>
      <c r="AM68" s="39">
        <f t="shared" si="66"/>
        <v>-2.1435294586969302E-4</v>
      </c>
      <c r="AN68" s="19">
        <f t="shared" si="67"/>
        <v>1.7829317060451326</v>
      </c>
      <c r="AO68" s="71">
        <f t="shared" si="72"/>
        <v>-50</v>
      </c>
      <c r="AP68" s="63">
        <f t="shared" si="77"/>
        <v>2545.9808558827108</v>
      </c>
      <c r="AQ68" s="19">
        <f t="shared" si="73"/>
        <v>2547.7637875887558</v>
      </c>
    </row>
    <row r="69" spans="4:43" x14ac:dyDescent="0.25">
      <c r="D69" s="10">
        <f t="shared" si="70"/>
        <v>-950</v>
      </c>
      <c r="E69" s="15">
        <f t="shared" si="75"/>
        <v>8.8675646680176428</v>
      </c>
      <c r="F69" s="15">
        <f t="shared" si="76"/>
        <v>2.6036476338061747</v>
      </c>
      <c r="G69" s="42">
        <f t="shared" si="71"/>
        <v>-950</v>
      </c>
      <c r="H69" s="19">
        <f t="shared" si="39"/>
        <v>1.7829317060451326</v>
      </c>
      <c r="I69" s="19">
        <f t="shared" si="40"/>
        <v>18.813051786110918</v>
      </c>
      <c r="J69" s="19">
        <f t="shared" si="41"/>
        <v>24.086855684104073</v>
      </c>
      <c r="K69" s="19">
        <f t="shared" si="42"/>
        <v>1.2803268687054079</v>
      </c>
      <c r="L69" s="38">
        <f t="shared" si="5"/>
        <v>18.151816503382474</v>
      </c>
      <c r="M69" s="19">
        <f t="shared" si="43"/>
        <v>5.8718457167815342E-4</v>
      </c>
      <c r="N69" s="19">
        <f t="shared" si="44"/>
        <v>0.52793297117086246</v>
      </c>
      <c r="O69" s="39">
        <f t="shared" si="45"/>
        <v>-2.2738718313980653E-4</v>
      </c>
      <c r="P69" s="39">
        <f t="shared" si="46"/>
        <v>1.7886163856236277</v>
      </c>
      <c r="Q69" s="19">
        <f t="shared" si="47"/>
        <v>18.844761866383045</v>
      </c>
      <c r="R69" s="19">
        <f t="shared" si="48"/>
        <v>24.190127083081816</v>
      </c>
      <c r="S69" s="19">
        <f t="shared" si="49"/>
        <v>1.2836525743652036</v>
      </c>
      <c r="T69" s="38">
        <f t="shared" si="13"/>
        <v>18.181418308449466</v>
      </c>
      <c r="U69" s="19">
        <f t="shared" si="50"/>
        <v>5.801714789345295E-4</v>
      </c>
      <c r="V69" s="19">
        <f t="shared" si="51"/>
        <v>0.52498338657500498</v>
      </c>
      <c r="W69" s="39">
        <f t="shared" si="52"/>
        <v>-2.1673096851012135E-4</v>
      </c>
      <c r="X69" s="39">
        <f t="shared" si="53"/>
        <v>1.7883499802578857</v>
      </c>
      <c r="Y69" s="19">
        <f t="shared" si="54"/>
        <v>18.843275813314271</v>
      </c>
      <c r="Z69" s="19">
        <f t="shared" si="55"/>
        <v>24.185283640473255</v>
      </c>
      <c r="AA69" s="19">
        <f t="shared" si="56"/>
        <v>1.283496769886711</v>
      </c>
      <c r="AB69" s="38">
        <f t="shared" si="21"/>
        <v>18.18003105704917</v>
      </c>
      <c r="AC69" s="19">
        <f t="shared" si="57"/>
        <v>5.8049781985960839E-4</v>
      </c>
      <c r="AD69" s="19">
        <f t="shared" si="58"/>
        <v>0.52512106276347137</v>
      </c>
      <c r="AE69" s="39">
        <f t="shared" si="59"/>
        <v>-2.1722482522016826E-4</v>
      </c>
      <c r="AF69" s="39">
        <f t="shared" si="60"/>
        <v>1.7937929473061411</v>
      </c>
      <c r="AG69" s="19">
        <f t="shared" si="61"/>
        <v>18.873637581226689</v>
      </c>
      <c r="AH69" s="19">
        <f t="shared" si="62"/>
        <v>24.284314085832182</v>
      </c>
      <c r="AI69" s="19">
        <f t="shared" si="63"/>
        <v>1.2866790506768768</v>
      </c>
      <c r="AJ69" s="38">
        <f t="shared" si="29"/>
        <v>18.208374193601323</v>
      </c>
      <c r="AK69" s="19">
        <f t="shared" si="64"/>
        <v>5.7387505502465622E-4</v>
      </c>
      <c r="AL69" s="19">
        <f t="shared" si="65"/>
        <v>0.52231888505932711</v>
      </c>
      <c r="AM69" s="39">
        <f t="shared" si="66"/>
        <v>-2.0724061988070167E-4</v>
      </c>
      <c r="AN69" s="19">
        <f t="shared" si="67"/>
        <v>1.7937862009658083</v>
      </c>
      <c r="AO69" s="71">
        <f t="shared" si="72"/>
        <v>-50</v>
      </c>
      <c r="AP69" s="63">
        <f t="shared" si="77"/>
        <v>2546.0020145428612</v>
      </c>
      <c r="AQ69" s="19">
        <f t="shared" si="73"/>
        <v>2547.7958007438269</v>
      </c>
    </row>
    <row r="70" spans="4:43" x14ac:dyDescent="0.25">
      <c r="D70" s="10">
        <f t="shared" si="70"/>
        <v>-1000</v>
      </c>
      <c r="E70" s="15">
        <f t="shared" si="75"/>
        <v>8.8079628084396226</v>
      </c>
      <c r="F70" s="15">
        <f t="shared" si="76"/>
        <v>2.5827869829538681</v>
      </c>
      <c r="G70" s="42">
        <f t="shared" si="71"/>
        <v>-1000</v>
      </c>
      <c r="H70" s="19">
        <f t="shared" si="39"/>
        <v>1.7937862009658083</v>
      </c>
      <c r="I70" s="19">
        <f t="shared" si="40"/>
        <v>18.744170974787146</v>
      </c>
      <c r="J70" s="19">
        <f t="shared" si="41"/>
        <v>24.110155584591848</v>
      </c>
      <c r="K70" s="19">
        <f t="shared" si="42"/>
        <v>1.2862748433645055</v>
      </c>
      <c r="L70" s="38">
        <f t="shared" si="5"/>
        <v>18.073898108553145</v>
      </c>
      <c r="M70" s="19">
        <f t="shared" si="43"/>
        <v>5.8243966426935439E-4</v>
      </c>
      <c r="N70" s="19">
        <f t="shared" si="44"/>
        <v>0.52603519362223772</v>
      </c>
      <c r="O70" s="39">
        <f t="shared" si="45"/>
        <v>-2.2019816028044146E-4</v>
      </c>
      <c r="P70" s="39">
        <f t="shared" si="46"/>
        <v>1.7992911549728194</v>
      </c>
      <c r="Q70" s="19">
        <f t="shared" si="47"/>
        <v>18.774664223609321</v>
      </c>
      <c r="R70" s="19">
        <f t="shared" si="48"/>
        <v>24.209729832523053</v>
      </c>
      <c r="S70" s="19">
        <f t="shared" si="49"/>
        <v>1.2894893641868217</v>
      </c>
      <c r="T70" s="38">
        <f t="shared" si="13"/>
        <v>18.10233435565528</v>
      </c>
      <c r="U70" s="19">
        <f t="shared" si="50"/>
        <v>5.7573915327697274E-4</v>
      </c>
      <c r="V70" s="19">
        <f t="shared" si="51"/>
        <v>0.52320427295102323</v>
      </c>
      <c r="W70" s="39">
        <f t="shared" si="52"/>
        <v>-2.1007148930964861E-4</v>
      </c>
      <c r="X70" s="39">
        <f t="shared" si="53"/>
        <v>1.7990379881985494</v>
      </c>
      <c r="Y70" s="19">
        <f t="shared" si="54"/>
        <v>18.773261872666609</v>
      </c>
      <c r="Z70" s="19">
        <f t="shared" si="55"/>
        <v>24.205147088467115</v>
      </c>
      <c r="AA70" s="19">
        <f t="shared" si="56"/>
        <v>1.2893415780722257</v>
      </c>
      <c r="AB70" s="38">
        <f t="shared" si="21"/>
        <v>18.101026603957081</v>
      </c>
      <c r="AC70" s="19">
        <f t="shared" si="57"/>
        <v>5.7604520688004745E-4</v>
      </c>
      <c r="AD70" s="19">
        <f t="shared" si="58"/>
        <v>0.52333396243647801</v>
      </c>
      <c r="AE70" s="39">
        <f t="shared" si="59"/>
        <v>-2.1053224625967328E-4</v>
      </c>
      <c r="AF70" s="39">
        <f t="shared" si="60"/>
        <v>1.804312813278792</v>
      </c>
      <c r="AG70" s="19">
        <f t="shared" si="61"/>
        <v>18.802480382659684</v>
      </c>
      <c r="AH70" s="19">
        <f t="shared" si="62"/>
        <v>24.300698700471642</v>
      </c>
      <c r="AI70" s="19">
        <f t="shared" si="63"/>
        <v>1.292419840676053</v>
      </c>
      <c r="AJ70" s="38">
        <f t="shared" si="29"/>
        <v>18.128274103066296</v>
      </c>
      <c r="AK70" s="19">
        <f t="shared" si="64"/>
        <v>5.6970976015662499E-4</v>
      </c>
      <c r="AL70" s="19">
        <f t="shared" si="65"/>
        <v>0.52064175360373621</v>
      </c>
      <c r="AM70" s="39">
        <f t="shared" si="66"/>
        <v>-2.0102907281145584E-4</v>
      </c>
      <c r="AN70" s="19">
        <f t="shared" si="67"/>
        <v>1.8043064901677295</v>
      </c>
      <c r="AO70" s="71">
        <f t="shared" si="72"/>
        <v>-50</v>
      </c>
      <c r="AP70" s="63">
        <f t="shared" si="77"/>
        <v>2546.0231732030115</v>
      </c>
      <c r="AQ70" s="19">
        <f t="shared" si="73"/>
        <v>2547.8274796931792</v>
      </c>
    </row>
    <row r="71" spans="4:43" x14ac:dyDescent="0.25">
      <c r="D71" s="10">
        <f>+D70-50</f>
        <v>-1050</v>
      </c>
      <c r="E71" s="15">
        <f t="shared" si="75"/>
        <v>8.7483609488616043</v>
      </c>
      <c r="F71" s="15">
        <f t="shared" si="76"/>
        <v>2.5619263321015615</v>
      </c>
      <c r="G71" s="42">
        <f t="shared" si="71"/>
        <v>-1050</v>
      </c>
      <c r="H71" s="19">
        <f t="shared" si="39"/>
        <v>1.8043064901677295</v>
      </c>
      <c r="I71" s="19">
        <f t="shared" si="40"/>
        <v>18.672680776655845</v>
      </c>
      <c r="J71" s="19">
        <f t="shared" si="41"/>
        <v>24.125131745505531</v>
      </c>
      <c r="K71" s="19">
        <f t="shared" si="42"/>
        <v>1.2920015092672827</v>
      </c>
      <c r="L71" s="38">
        <f t="shared" si="5"/>
        <v>17.993361565546511</v>
      </c>
      <c r="M71" s="19">
        <f t="shared" si="43"/>
        <v>5.782814410339389E-4</v>
      </c>
      <c r="N71" s="19">
        <f t="shared" si="44"/>
        <v>0.52437323756105281</v>
      </c>
      <c r="O71" s="39">
        <f t="shared" si="45"/>
        <v>-2.1393274589730788E-4</v>
      </c>
      <c r="P71" s="39">
        <f t="shared" si="46"/>
        <v>1.8096548088151623</v>
      </c>
      <c r="Q71" s="19">
        <f t="shared" si="47"/>
        <v>18.702098408908078</v>
      </c>
      <c r="R71" s="19">
        <f t="shared" si="48"/>
        <v>24.221439259349957</v>
      </c>
      <c r="S71" s="19">
        <f t="shared" si="49"/>
        <v>1.295118800562665</v>
      </c>
      <c r="T71" s="38">
        <f t="shared" si="13"/>
        <v>18.020765562297164</v>
      </c>
      <c r="U71" s="19">
        <f t="shared" si="50"/>
        <v>5.718515482911942E-4</v>
      </c>
      <c r="V71" s="19">
        <f t="shared" si="51"/>
        <v>0.52164566825410508</v>
      </c>
      <c r="W71" s="39">
        <f t="shared" si="52"/>
        <v>-2.0426053914303878E-4</v>
      </c>
      <c r="X71" s="39">
        <f t="shared" si="53"/>
        <v>1.8094130036463054</v>
      </c>
      <c r="Y71" s="19">
        <f t="shared" si="54"/>
        <v>18.700768395495821</v>
      </c>
      <c r="Z71" s="19">
        <f t="shared" si="55"/>
        <v>24.217081894885407</v>
      </c>
      <c r="AA71" s="19">
        <f t="shared" si="56"/>
        <v>1.2949779058660615</v>
      </c>
      <c r="AB71" s="38">
        <f t="shared" si="21"/>
        <v>18.019526588238502</v>
      </c>
      <c r="AC71" s="19">
        <f t="shared" si="57"/>
        <v>5.7214034119684764E-4</v>
      </c>
      <c r="AD71" s="19">
        <f t="shared" si="58"/>
        <v>0.52176852626716752</v>
      </c>
      <c r="AE71" s="39">
        <f t="shared" si="59"/>
        <v>-2.0469334455599229E-4</v>
      </c>
      <c r="AF71" s="39">
        <f t="shared" si="60"/>
        <v>1.814541157395529</v>
      </c>
      <c r="AG71" s="19">
        <f t="shared" si="61"/>
        <v>18.728975043429934</v>
      </c>
      <c r="AH71" s="19">
        <f t="shared" si="62"/>
        <v>24.309556171156562</v>
      </c>
      <c r="AI71" s="19">
        <f t="shared" si="63"/>
        <v>1.2979651109997223</v>
      </c>
      <c r="AJ71" s="38">
        <f t="shared" si="29"/>
        <v>18.045802492488903</v>
      </c>
      <c r="AK71" s="19">
        <f t="shared" si="64"/>
        <v>5.6605407131536309E-4</v>
      </c>
      <c r="AL71" s="19">
        <f t="shared" si="65"/>
        <v>0.51917223746538377</v>
      </c>
      <c r="AM71" s="39">
        <f t="shared" si="66"/>
        <v>-1.956039092738202E-4</v>
      </c>
      <c r="AN71" s="19">
        <f t="shared" si="67"/>
        <v>1.8145351936891394</v>
      </c>
      <c r="AO71" s="71">
        <f t="shared" si="72"/>
        <v>-50</v>
      </c>
      <c r="AP71" s="63">
        <f t="shared" si="77"/>
        <v>2546.0443318631619</v>
      </c>
      <c r="AQ71" s="19">
        <f t="shared" si="73"/>
        <v>2547.8588670568511</v>
      </c>
    </row>
    <row r="72" spans="4:43" ht="15.75" customHeight="1" x14ac:dyDescent="0.25">
      <c r="D72" s="10">
        <f t="shared" si="70"/>
        <v>-1100</v>
      </c>
      <c r="E72" s="15">
        <f t="shared" si="75"/>
        <v>8.688759089283586</v>
      </c>
      <c r="F72" s="15">
        <f t="shared" si="76"/>
        <v>2.5410656812492549</v>
      </c>
      <c r="G72" s="42">
        <f t="shared" si="71"/>
        <v>-1100</v>
      </c>
      <c r="H72" s="19">
        <f t="shared" si="39"/>
        <v>1.8145351936891394</v>
      </c>
      <c r="I72" s="19">
        <f t="shared" si="40"/>
        <v>18.59885583021088</v>
      </c>
      <c r="J72" s="19">
        <f t="shared" si="41"/>
        <v>24.132614394574297</v>
      </c>
      <c r="K72" s="19">
        <f t="shared" si="42"/>
        <v>1.2975322038560408</v>
      </c>
      <c r="L72" s="38">
        <f t="shared" si="5"/>
        <v>17.910465305488469</v>
      </c>
      <c r="M72" s="19">
        <f t="shared" si="43"/>
        <v>5.7464071718415306E-4</v>
      </c>
      <c r="N72" s="19">
        <f t="shared" si="44"/>
        <v>0.52292063468508476</v>
      </c>
      <c r="O72" s="39">
        <f t="shared" si="45"/>
        <v>-2.0847385346838655E-4</v>
      </c>
      <c r="P72" s="39">
        <f t="shared" si="46"/>
        <v>1.8197470400258491</v>
      </c>
      <c r="Q72" s="19">
        <f t="shared" si="47"/>
        <v>18.627320365688213</v>
      </c>
      <c r="R72" s="19">
        <f t="shared" si="48"/>
        <v>24.226030011402223</v>
      </c>
      <c r="S72" s="19">
        <f t="shared" si="49"/>
        <v>1.3005644148380522</v>
      </c>
      <c r="T72" s="38">
        <f t="shared" si="13"/>
        <v>17.936952593212787</v>
      </c>
      <c r="U72" s="19">
        <f t="shared" si="50"/>
        <v>5.6844573474878319E-4</v>
      </c>
      <c r="V72" s="19">
        <f t="shared" si="51"/>
        <v>0.5202832678656466</v>
      </c>
      <c r="W72" s="39">
        <f t="shared" si="52"/>
        <v>-1.9919302317713853E-4</v>
      </c>
      <c r="X72" s="39">
        <f t="shared" si="53"/>
        <v>1.8195150192685678</v>
      </c>
      <c r="Y72" s="19">
        <f t="shared" si="54"/>
        <v>18.626053182688096</v>
      </c>
      <c r="Z72" s="19">
        <f t="shared" si="55"/>
        <v>24.221868402873021</v>
      </c>
      <c r="AA72" s="19">
        <f t="shared" si="56"/>
        <v>1.3004294664736558</v>
      </c>
      <c r="AB72" s="38">
        <f t="shared" si="21"/>
        <v>17.935773433245455</v>
      </c>
      <c r="AC72" s="19">
        <f t="shared" si="57"/>
        <v>5.6871976333989539E-4</v>
      </c>
      <c r="AD72" s="19">
        <f t="shared" si="58"/>
        <v>0.52040025383845534</v>
      </c>
      <c r="AE72" s="39">
        <f t="shared" si="59"/>
        <v>-1.9960208261038514E-4</v>
      </c>
      <c r="AF72" s="39">
        <f t="shared" si="60"/>
        <v>1.8245152978196586</v>
      </c>
      <c r="AG72" s="19">
        <f t="shared" si="61"/>
        <v>18.653362239214104</v>
      </c>
      <c r="AH72" s="19">
        <f t="shared" si="62"/>
        <v>24.311615799788896</v>
      </c>
      <c r="AI72" s="19">
        <f t="shared" si="63"/>
        <v>1.303336925966071</v>
      </c>
      <c r="AJ72" s="38">
        <f t="shared" si="29"/>
        <v>17.961185505691184</v>
      </c>
      <c r="AK72" s="19">
        <f t="shared" si="64"/>
        <v>5.6285011050285745E-4</v>
      </c>
      <c r="AL72" s="19">
        <f t="shared" si="65"/>
        <v>0.51788778627565202</v>
      </c>
      <c r="AM72" s="39">
        <f t="shared" si="66"/>
        <v>-1.9086962078355383E-4</v>
      </c>
      <c r="AN72" s="19">
        <f t="shared" si="67"/>
        <v>1.8245096410710309</v>
      </c>
      <c r="AO72" s="71">
        <f t="shared" si="72"/>
        <v>-50</v>
      </c>
      <c r="AP72" s="63">
        <f t="shared" si="77"/>
        <v>2546.0654905233123</v>
      </c>
      <c r="AQ72" s="19">
        <f t="shared" si="73"/>
        <v>2547.8900001643833</v>
      </c>
    </row>
    <row r="73" spans="4:43" ht="15.75" customHeight="1" x14ac:dyDescent="0.25">
      <c r="D73" s="10">
        <f t="shared" si="70"/>
        <v>-1150</v>
      </c>
      <c r="E73" s="15">
        <f t="shared" si="75"/>
        <v>8.6291572297055659</v>
      </c>
      <c r="F73" s="15">
        <f t="shared" si="76"/>
        <v>2.5202050303969483</v>
      </c>
      <c r="G73" s="42">
        <f>+G72+$G$15</f>
        <v>-1150</v>
      </c>
      <c r="H73" s="19">
        <f t="shared" si="39"/>
        <v>1.8245096410710309</v>
      </c>
      <c r="I73" s="19">
        <f t="shared" si="40"/>
        <v>18.522935466558994</v>
      </c>
      <c r="J73" s="19">
        <f t="shared" si="41"/>
        <v>24.133328356875332</v>
      </c>
      <c r="K73" s="19">
        <f t="shared" si="42"/>
        <v>1.3028889724550003</v>
      </c>
      <c r="L73" s="38">
        <f t="shared" si="5"/>
        <v>17.82543398057545</v>
      </c>
      <c r="M73" s="19">
        <f t="shared" si="43"/>
        <v>5.7145891862680652E-4</v>
      </c>
      <c r="N73" s="19">
        <f t="shared" si="44"/>
        <v>0.52165470485339882</v>
      </c>
      <c r="O73" s="39">
        <f t="shared" si="45"/>
        <v>-2.0372376677933439E-4</v>
      </c>
      <c r="P73" s="39">
        <f t="shared" si="46"/>
        <v>1.8296027352405142</v>
      </c>
      <c r="Q73" s="19">
        <f t="shared" si="47"/>
        <v>18.550553815685777</v>
      </c>
      <c r="R73" s="19">
        <f t="shared" si="48"/>
        <v>24.224180343881432</v>
      </c>
      <c r="S73" s="19">
        <f t="shared" si="49"/>
        <v>1.3058467463865262</v>
      </c>
      <c r="T73" s="38">
        <f t="shared" si="13"/>
        <v>17.851105263667886</v>
      </c>
      <c r="U73" s="19">
        <f t="shared" si="50"/>
        <v>5.6546822514799168E-4</v>
      </c>
      <c r="V73" s="19">
        <f t="shared" si="51"/>
        <v>0.51909616980191042</v>
      </c>
      <c r="W73" s="39">
        <f t="shared" si="52"/>
        <v>-1.9478082581986144E-4</v>
      </c>
      <c r="X73" s="39">
        <f t="shared" si="53"/>
        <v>1.8293791617165274</v>
      </c>
      <c r="Y73" s="19">
        <f t="shared" si="54"/>
        <v>18.54934144233561</v>
      </c>
      <c r="Z73" s="19">
        <f t="shared" si="55"/>
        <v>24.220189435343325</v>
      </c>
      <c r="AA73" s="19">
        <f t="shared" si="56"/>
        <v>1.3057169447571331</v>
      </c>
      <c r="AB73" s="38">
        <f t="shared" si="21"/>
        <v>17.849978361428256</v>
      </c>
      <c r="AC73" s="19">
        <f t="shared" si="57"/>
        <v>5.6572956885791027E-4</v>
      </c>
      <c r="AD73" s="19">
        <f t="shared" si="58"/>
        <v>0.51920808803034546</v>
      </c>
      <c r="AE73" s="39">
        <f t="shared" si="59"/>
        <v>-1.9516961185827873E-4</v>
      </c>
      <c r="AF73" s="39">
        <f t="shared" si="60"/>
        <v>1.8342681216639447</v>
      </c>
      <c r="AG73" s="19">
        <f t="shared" si="61"/>
        <v>18.575852831719232</v>
      </c>
      <c r="AH73" s="19">
        <f t="shared" si="62"/>
        <v>24.307517502377245</v>
      </c>
      <c r="AI73" s="19">
        <f t="shared" si="63"/>
        <v>1.3085545908756824</v>
      </c>
      <c r="AJ73" s="38">
        <f t="shared" si="29"/>
        <v>17.874620724334036</v>
      </c>
      <c r="AK73" s="19">
        <f t="shared" si="64"/>
        <v>5.6004853007687308E-4</v>
      </c>
      <c r="AL73" s="19">
        <f t="shared" si="65"/>
        <v>0.51676895155862423</v>
      </c>
      <c r="AM73" s="39">
        <f t="shared" si="66"/>
        <v>-1.8674582843732321E-4</v>
      </c>
      <c r="AN73" s="19">
        <f t="shared" si="67"/>
        <v>1.8342627283258053</v>
      </c>
      <c r="AO73" s="71">
        <f t="shared" si="72"/>
        <v>-50</v>
      </c>
      <c r="AP73" s="63">
        <f t="shared" si="77"/>
        <v>2546.0866491834627</v>
      </c>
      <c r="AQ73" s="19">
        <f t="shared" si="73"/>
        <v>2547.9209119117886</v>
      </c>
    </row>
    <row r="74" spans="4:43" x14ac:dyDescent="0.25">
      <c r="D74" s="10">
        <f t="shared" si="70"/>
        <v>-1200</v>
      </c>
      <c r="E74" s="15">
        <f t="shared" si="75"/>
        <v>8.5695553701275475</v>
      </c>
      <c r="F74" s="15">
        <f t="shared" si="76"/>
        <v>2.4993443795446417</v>
      </c>
      <c r="G74" s="42">
        <f t="shared" si="71"/>
        <v>-1200</v>
      </c>
      <c r="H74" s="19">
        <f t="shared" si="39"/>
        <v>1.8342627283258053</v>
      </c>
      <c r="I74" s="19">
        <f t="shared" si="40"/>
        <v>18.445129366839389</v>
      </c>
      <c r="J74" s="19">
        <f t="shared" si="41"/>
        <v>24.127909557087445</v>
      </c>
      <c r="K74" s="19">
        <f t="shared" si="42"/>
        <v>1.308091099673421</v>
      </c>
      <c r="L74" s="38">
        <f t="shared" si="5"/>
        <v>17.738463851426189</v>
      </c>
      <c r="M74" s="19">
        <f t="shared" si="43"/>
        <v>5.6868611296975616E-4</v>
      </c>
      <c r="N74" s="19">
        <f t="shared" si="44"/>
        <v>0.52055588999591895</v>
      </c>
      <c r="O74" s="39">
        <f t="shared" si="45"/>
        <v>-1.9960028190365737E-4</v>
      </c>
      <c r="P74" s="39">
        <f t="shared" si="46"/>
        <v>1.8392527353733967</v>
      </c>
      <c r="Q74" s="19">
        <f t="shared" si="47"/>
        <v>18.471995302172211</v>
      </c>
      <c r="R74" s="19">
        <f t="shared" si="48"/>
        <v>24.216486850820285</v>
      </c>
      <c r="S74" s="19">
        <f t="shared" si="49"/>
        <v>1.3109838138586227</v>
      </c>
      <c r="T74" s="38">
        <f t="shared" si="13"/>
        <v>17.763407343562761</v>
      </c>
      <c r="U74" s="19">
        <f t="shared" si="50"/>
        <v>5.6287326164987687E-4</v>
      </c>
      <c r="V74" s="19">
        <f t="shared" si="51"/>
        <v>0.51806629021498163</v>
      </c>
      <c r="W74" s="39">
        <f t="shared" si="52"/>
        <v>-1.9094950942778532E-4</v>
      </c>
      <c r="X74" s="39">
        <f t="shared" si="53"/>
        <v>1.8390364660615</v>
      </c>
      <c r="Y74" s="19">
        <f t="shared" si="54"/>
        <v>18.47083091957866</v>
      </c>
      <c r="Z74" s="19">
        <f t="shared" si="55"/>
        <v>24.212645287837521</v>
      </c>
      <c r="AA74" s="19">
        <f t="shared" si="56"/>
        <v>1.3108584769823575</v>
      </c>
      <c r="AB74" s="38">
        <f t="shared" si="21"/>
        <v>17.762326280584446</v>
      </c>
      <c r="AC74" s="19">
        <f t="shared" si="57"/>
        <v>5.631236683112887E-4</v>
      </c>
      <c r="AD74" s="19">
        <f t="shared" si="58"/>
        <v>0.51817382072337559</v>
      </c>
      <c r="AE74" s="39">
        <f t="shared" si="59"/>
        <v>-1.9132091776634741E-4</v>
      </c>
      <c r="AF74" s="39">
        <f t="shared" si="60"/>
        <v>1.8438287742141226</v>
      </c>
      <c r="AG74" s="19">
        <f t="shared" si="61"/>
        <v>18.496632454465363</v>
      </c>
      <c r="AH74" s="19">
        <f t="shared" si="62"/>
        <v>24.297825229367966</v>
      </c>
      <c r="AI74" s="19">
        <f t="shared" si="63"/>
        <v>1.313635078665474</v>
      </c>
      <c r="AJ74" s="38">
        <f t="shared" si="29"/>
        <v>17.786281537477056</v>
      </c>
      <c r="AK74" s="19">
        <f t="shared" si="64"/>
        <v>5.5760699418264407E-4</v>
      </c>
      <c r="AL74" s="19">
        <f t="shared" si="65"/>
        <v>0.5157988634891596</v>
      </c>
      <c r="AM74" s="39">
        <f t="shared" si="66"/>
        <v>-1.8316439879187657E-4</v>
      </c>
      <c r="AN74" s="19">
        <f t="shared" si="67"/>
        <v>1.8438236077848369</v>
      </c>
      <c r="AO74" s="71">
        <f t="shared" si="72"/>
        <v>-50</v>
      </c>
      <c r="AP74" s="63">
        <f t="shared" si="77"/>
        <v>2546.107807843613</v>
      </c>
      <c r="AQ74" s="19">
        <f t="shared" si="73"/>
        <v>2547.951631451398</v>
      </c>
    </row>
    <row r="75" spans="4:43" x14ac:dyDescent="0.25">
      <c r="D75" s="10">
        <f t="shared" si="70"/>
        <v>-1250</v>
      </c>
      <c r="E75" s="15">
        <f t="shared" si="75"/>
        <v>8.5099535105495292</v>
      </c>
      <c r="F75" s="15">
        <f t="shared" si="76"/>
        <v>2.4784837286923351</v>
      </c>
      <c r="G75" s="42">
        <f t="shared" si="71"/>
        <v>-1250</v>
      </c>
      <c r="H75" s="19">
        <f t="shared" si="39"/>
        <v>1.8438236077848369</v>
      </c>
      <c r="I75" s="19">
        <f t="shared" si="40"/>
        <v>18.365622124532955</v>
      </c>
      <c r="J75" s="19">
        <f t="shared" si="41"/>
        <v>24.116918369958292</v>
      </c>
      <c r="K75" s="19">
        <f t="shared" si="42"/>
        <v>1.3131555362746306</v>
      </c>
      <c r="L75" s="38">
        <f t="shared" si="5"/>
        <v>17.649727131496562</v>
      </c>
      <c r="M75" s="19">
        <f t="shared" si="43"/>
        <v>5.6627947110115043E-4</v>
      </c>
      <c r="N75" s="19">
        <f t="shared" si="44"/>
        <v>0.51960722738307752</v>
      </c>
      <c r="O75" s="39">
        <f t="shared" si="45"/>
        <v>-1.9603374696282053E-4</v>
      </c>
      <c r="P75" s="39">
        <f t="shared" si="46"/>
        <v>1.8487244514589074</v>
      </c>
      <c r="Q75" s="19">
        <f t="shared" si="47"/>
        <v>18.391818280703561</v>
      </c>
      <c r="R75" s="19">
        <f t="shared" si="48"/>
        <v>24.203476452407966</v>
      </c>
      <c r="S75" s="19">
        <f t="shared" si="49"/>
        <v>1.3159914959469732</v>
      </c>
      <c r="T75" s="38">
        <f t="shared" si="13"/>
        <v>17.67402045410266</v>
      </c>
      <c r="U75" s="19">
        <f t="shared" si="50"/>
        <v>5.606214701249538E-4</v>
      </c>
      <c r="V75" s="19">
        <f t="shared" si="51"/>
        <v>0.5171778983951667</v>
      </c>
      <c r="W75" s="39">
        <f t="shared" si="52"/>
        <v>-1.876357637376154E-4</v>
      </c>
      <c r="X75" s="39">
        <f t="shared" si="53"/>
        <v>1.8485145018782774</v>
      </c>
      <c r="Y75" s="19">
        <f t="shared" si="54"/>
        <v>18.390696051069661</v>
      </c>
      <c r="Z75" s="19">
        <f t="shared" si="55"/>
        <v>24.199765908474234</v>
      </c>
      <c r="AA75" s="19">
        <f t="shared" si="56"/>
        <v>1.3158700378318036</v>
      </c>
      <c r="AB75" s="38">
        <f t="shared" si="21"/>
        <v>17.672979740863784</v>
      </c>
      <c r="AC75" s="19">
        <f t="shared" si="57"/>
        <v>5.6086242111696874E-4</v>
      </c>
      <c r="AD75" s="19">
        <f t="shared" si="58"/>
        <v>0.51728162066471761</v>
      </c>
      <c r="AE75" s="39">
        <f t="shared" si="59"/>
        <v>-1.8799223099512491E-4</v>
      </c>
      <c r="AF75" s="39">
        <f t="shared" si="60"/>
        <v>1.8532232193345932</v>
      </c>
      <c r="AG75" s="19">
        <f t="shared" si="61"/>
        <v>18.415865247651368</v>
      </c>
      <c r="AH75" s="19">
        <f t="shared" si="62"/>
        <v>24.283037929676162</v>
      </c>
      <c r="AI75" s="19">
        <f t="shared" si="63"/>
        <v>1.3185933760442266</v>
      </c>
      <c r="AJ75" s="38">
        <f t="shared" si="29"/>
        <v>17.69632070006076</v>
      </c>
      <c r="AK75" s="19">
        <f t="shared" si="64"/>
        <v>5.5548897935031583E-4</v>
      </c>
      <c r="AL75" s="19">
        <f t="shared" si="65"/>
        <v>0.51496281278613099</v>
      </c>
      <c r="AM75" s="39">
        <f t="shared" si="66"/>
        <v>-1.8006720358182385E-4</v>
      </c>
      <c r="AN75" s="19">
        <f t="shared" si="67"/>
        <v>1.853218248951588</v>
      </c>
      <c r="AO75" s="71">
        <f t="shared" si="72"/>
        <v>-50</v>
      </c>
      <c r="AP75" s="63">
        <f t="shared" si="77"/>
        <v>2546.1289665037634</v>
      </c>
      <c r="AQ75" s="19">
        <f t="shared" si="73"/>
        <v>2547.9821847527151</v>
      </c>
    </row>
    <row r="76" spans="4:43" x14ac:dyDescent="0.25">
      <c r="D76" s="10">
        <f t="shared" si="70"/>
        <v>-1300</v>
      </c>
      <c r="E76" s="15">
        <f t="shared" si="75"/>
        <v>8.4503516509715109</v>
      </c>
      <c r="F76" s="15">
        <f t="shared" si="76"/>
        <v>2.4576230778400285</v>
      </c>
      <c r="G76" s="42">
        <f t="shared" si="71"/>
        <v>-1300</v>
      </c>
      <c r="H76" s="19">
        <f t="shared" si="39"/>
        <v>1.853218248951588</v>
      </c>
      <c r="I76" s="19">
        <f t="shared" si="40"/>
        <v>18.284576960896217</v>
      </c>
      <c r="J76" s="19">
        <f t="shared" si="41"/>
        <v>24.100850526165264</v>
      </c>
      <c r="K76" s="19">
        <f t="shared" si="42"/>
        <v>1.3180972454384836</v>
      </c>
      <c r="L76" s="38">
        <f t="shared" si="5"/>
        <v>17.559375524766931</v>
      </c>
      <c r="M76" s="19">
        <f t="shared" si="43"/>
        <v>5.6420205223091358E-4</v>
      </c>
      <c r="N76" s="19">
        <f t="shared" si="44"/>
        <v>0.51879392877345598</v>
      </c>
      <c r="O76" s="39">
        <f t="shared" si="45"/>
        <v>-1.9296476356356264E-4</v>
      </c>
      <c r="P76" s="39">
        <f t="shared" si="46"/>
        <v>1.858042368040677</v>
      </c>
      <c r="Q76" s="19">
        <f t="shared" si="47"/>
        <v>18.310176468170035</v>
      </c>
      <c r="R76" s="19">
        <f t="shared" si="48"/>
        <v>24.185616238938206</v>
      </c>
      <c r="S76" s="19">
        <f t="shared" si="49"/>
        <v>1.3208838418887929</v>
      </c>
      <c r="T76" s="38">
        <f t="shared" si="13"/>
        <v>17.583087257574118</v>
      </c>
      <c r="U76" s="19">
        <f t="shared" si="50"/>
        <v>5.5867879120605961E-4</v>
      </c>
      <c r="V76" s="19">
        <f t="shared" si="51"/>
        <v>0.51641724320307614</v>
      </c>
      <c r="W76" s="39">
        <f t="shared" si="52"/>
        <v>-1.8478541295597947E-4</v>
      </c>
      <c r="X76" s="39">
        <f t="shared" si="53"/>
        <v>1.8578378842754875</v>
      </c>
      <c r="Y76" s="19">
        <f t="shared" si="54"/>
        <v>18.309091361534467</v>
      </c>
      <c r="Z76" s="19">
        <f t="shared" si="55"/>
        <v>24.182020885814222</v>
      </c>
      <c r="AA76" s="19">
        <f t="shared" si="56"/>
        <v>1.3207657555643739</v>
      </c>
      <c r="AB76" s="38">
        <f t="shared" si="21"/>
        <v>17.582082169533372</v>
      </c>
      <c r="AC76" s="19">
        <f t="shared" si="57"/>
        <v>5.5891155178140533E-4</v>
      </c>
      <c r="AD76" s="19">
        <f t="shared" si="58"/>
        <v>0.5165176546276965</v>
      </c>
      <c r="AE76" s="39">
        <f t="shared" si="59"/>
        <v>-1.8512900674518069E-4</v>
      </c>
      <c r="AF76" s="39">
        <f t="shared" si="60"/>
        <v>1.862474699288847</v>
      </c>
      <c r="AG76" s="19">
        <f t="shared" si="61"/>
        <v>18.333696927332028</v>
      </c>
      <c r="AH76" s="19">
        <f t="shared" si="62"/>
        <v>24.263598587411607</v>
      </c>
      <c r="AI76" s="19">
        <f t="shared" si="63"/>
        <v>1.3234427668125806</v>
      </c>
      <c r="AJ76" s="38">
        <f t="shared" si="29"/>
        <v>17.604873256702387</v>
      </c>
      <c r="AK76" s="19">
        <f t="shared" si="64"/>
        <v>5.5366281784333777E-4</v>
      </c>
      <c r="AL76" s="19">
        <f t="shared" si="65"/>
        <v>0.51424791344361998</v>
      </c>
      <c r="AM76" s="39">
        <f t="shared" si="66"/>
        <v>-1.7740436058341221E-4</v>
      </c>
      <c r="AN76" s="19">
        <f t="shared" si="67"/>
        <v>1.8624698986478321</v>
      </c>
      <c r="AO76" s="71">
        <f t="shared" si="72"/>
        <v>-50</v>
      </c>
      <c r="AP76" s="63">
        <f t="shared" si="77"/>
        <v>2546.1501251639138</v>
      </c>
      <c r="AQ76" s="19">
        <f t="shared" si="73"/>
        <v>2548.0125950625616</v>
      </c>
    </row>
    <row r="77" spans="4:43" x14ac:dyDescent="0.25">
      <c r="D77" s="10">
        <f t="shared" si="70"/>
        <v>-1350</v>
      </c>
      <c r="E77" s="15">
        <f t="shared" si="75"/>
        <v>8.3907497913934908</v>
      </c>
      <c r="F77" s="15">
        <f t="shared" si="76"/>
        <v>2.4367624269877219</v>
      </c>
      <c r="G77" s="42">
        <f t="shared" si="71"/>
        <v>-1350</v>
      </c>
      <c r="H77" s="19">
        <f t="shared" si="39"/>
        <v>1.8624698986478321</v>
      </c>
      <c r="I77" s="19">
        <f t="shared" si="40"/>
        <v>18.202138777965104</v>
      </c>
      <c r="J77" s="19">
        <f t="shared" si="41"/>
        <v>24.080146100337995</v>
      </c>
      <c r="K77" s="19">
        <f t="shared" si="42"/>
        <v>1.3229294861485514</v>
      </c>
      <c r="L77" s="38">
        <f t="shared" si="5"/>
        <v>17.467543132234827</v>
      </c>
      <c r="M77" s="19">
        <f t="shared" si="43"/>
        <v>5.6242183492440914E-4</v>
      </c>
      <c r="N77" s="19">
        <f t="shared" si="44"/>
        <v>0.51810304096014892</v>
      </c>
      <c r="O77" s="39">
        <f t="shared" si="45"/>
        <v>-1.9034238252106273E-4</v>
      </c>
      <c r="P77" s="39">
        <f t="shared" si="46"/>
        <v>1.8672284582108587</v>
      </c>
      <c r="Q77" s="19">
        <f t="shared" si="47"/>
        <v>18.227206608012995</v>
      </c>
      <c r="R77" s="19">
        <f t="shared" si="48"/>
        <v>24.163321622530663</v>
      </c>
      <c r="S77" s="19">
        <f t="shared" si="49"/>
        <v>1.3256733268118028</v>
      </c>
      <c r="T77" s="38">
        <f t="shared" si="13"/>
        <v>17.49073409053436</v>
      </c>
      <c r="U77" s="19">
        <f t="shared" si="50"/>
        <v>5.5701562337752875E-4</v>
      </c>
      <c r="V77" s="19">
        <f t="shared" si="51"/>
        <v>0.51577225024247109</v>
      </c>
      <c r="W77" s="39">
        <f t="shared" si="52"/>
        <v>-1.8235184242112451E-4</v>
      </c>
      <c r="X77" s="39">
        <f t="shared" si="53"/>
        <v>1.8670286947083601</v>
      </c>
      <c r="Y77" s="19">
        <f t="shared" si="54"/>
        <v>18.226154264869219</v>
      </c>
      <c r="Z77" s="19">
        <f t="shared" si="55"/>
        <v>24.159827709467589</v>
      </c>
      <c r="AA77" s="19">
        <f t="shared" si="56"/>
        <v>1.3255581708773025</v>
      </c>
      <c r="AB77" s="38">
        <f t="shared" si="21"/>
        <v>17.489760538140015</v>
      </c>
      <c r="AC77" s="19">
        <f t="shared" si="57"/>
        <v>5.5724128197192008E-4</v>
      </c>
      <c r="AD77" s="19">
        <f t="shared" si="58"/>
        <v>0.51586978063801125</v>
      </c>
      <c r="AE77" s="39">
        <f t="shared" si="59"/>
        <v>-1.8268433101945936E-4</v>
      </c>
      <c r="AF77" s="39">
        <f t="shared" si="60"/>
        <v>1.871604115198805</v>
      </c>
      <c r="AG77" s="19">
        <f t="shared" si="61"/>
        <v>18.250257328355762</v>
      </c>
      <c r="AH77" s="19">
        <f t="shared" si="62"/>
        <v>24.239901730543185</v>
      </c>
      <c r="AI77" s="19">
        <f t="shared" si="63"/>
        <v>1.3281950656597703</v>
      </c>
      <c r="AJ77" s="38">
        <f t="shared" si="29"/>
        <v>17.512058963617587</v>
      </c>
      <c r="AK77" s="19">
        <f t="shared" si="64"/>
        <v>5.5210092771983599E-4</v>
      </c>
      <c r="AL77" s="19">
        <f t="shared" si="65"/>
        <v>0.51364282829495733</v>
      </c>
      <c r="AM77" s="39">
        <f t="shared" si="66"/>
        <v>-1.7513283849161155E-4</v>
      </c>
      <c r="AN77" s="19">
        <f t="shared" si="67"/>
        <v>1.871599461713614</v>
      </c>
      <c r="AO77" s="71">
        <f t="shared" si="72"/>
        <v>-50</v>
      </c>
      <c r="AP77" s="63">
        <f t="shared" si="77"/>
        <v>2546.1712838240642</v>
      </c>
      <c r="AQ77" s="19">
        <f t="shared" si="73"/>
        <v>2548.0428832857779</v>
      </c>
    </row>
    <row r="78" spans="4:43" x14ac:dyDescent="0.25">
      <c r="D78" s="10">
        <f t="shared" si="70"/>
        <v>-1400</v>
      </c>
      <c r="E78" s="15">
        <f t="shared" si="75"/>
        <v>8.3311479318154724</v>
      </c>
      <c r="F78" s="15">
        <f t="shared" si="76"/>
        <v>2.4159017761354153</v>
      </c>
      <c r="G78" s="42">
        <f t="shared" si="71"/>
        <v>-1400</v>
      </c>
      <c r="H78" s="19">
        <f t="shared" si="39"/>
        <v>1.871599461713614</v>
      </c>
      <c r="I78" s="19">
        <f t="shared" si="40"/>
        <v>18.118436687959075</v>
      </c>
      <c r="J78" s="19">
        <f t="shared" si="41"/>
        <v>24.055196978714555</v>
      </c>
      <c r="K78" s="19">
        <f t="shared" si="42"/>
        <v>1.3276640470146555</v>
      </c>
      <c r="L78" s="38">
        <f t="shared" si="5"/>
        <v>17.374348859351485</v>
      </c>
      <c r="M78" s="19">
        <f t="shared" si="43"/>
        <v>5.6091093732516927E-4</v>
      </c>
      <c r="N78" s="19">
        <f t="shared" si="44"/>
        <v>0.51752316957903821</v>
      </c>
      <c r="O78" s="39">
        <f t="shared" si="45"/>
        <v>-1.8812267340531687E-4</v>
      </c>
      <c r="P78" s="39">
        <f t="shared" si="46"/>
        <v>1.8763025285487469</v>
      </c>
      <c r="Q78" s="19">
        <f t="shared" si="47"/>
        <v>18.143030771306769</v>
      </c>
      <c r="R78" s="19">
        <f t="shared" si="48"/>
        <v>24.13696313955618</v>
      </c>
      <c r="S78" s="19">
        <f t="shared" si="49"/>
        <v>1.3303710633467494</v>
      </c>
      <c r="T78" s="38">
        <f t="shared" si="13"/>
        <v>17.39707315439205</v>
      </c>
      <c r="U78" s="19">
        <f t="shared" si="50"/>
        <v>5.5560613011106043E-4</v>
      </c>
      <c r="V78" s="19">
        <f t="shared" si="51"/>
        <v>0.51523227433320662</v>
      </c>
      <c r="W78" s="39">
        <f t="shared" si="52"/>
        <v>-1.8029474466482709E-4</v>
      </c>
      <c r="X78" s="39">
        <f t="shared" si="53"/>
        <v>1.8761068303302346</v>
      </c>
      <c r="Y78" s="19">
        <f t="shared" si="54"/>
        <v>18.142007392633705</v>
      </c>
      <c r="Z78" s="19">
        <f t="shared" si="55"/>
        <v>24.133558655856241</v>
      </c>
      <c r="AA78" s="19">
        <f t="shared" si="56"/>
        <v>1.3302584512039897</v>
      </c>
      <c r="AB78" s="38">
        <f t="shared" si="21"/>
        <v>17.396127579044666</v>
      </c>
      <c r="AC78" s="19">
        <f t="shared" si="57"/>
        <v>5.5582562936050731E-4</v>
      </c>
      <c r="AD78" s="19">
        <f t="shared" si="58"/>
        <v>0.51532729745704586</v>
      </c>
      <c r="AE78" s="39">
        <f t="shared" si="59"/>
        <v>-1.8061765149051187E-4</v>
      </c>
      <c r="AF78" s="39">
        <f t="shared" si="60"/>
        <v>1.8806303442881396</v>
      </c>
      <c r="AG78" s="19">
        <f t="shared" si="61"/>
        <v>18.165662527294796</v>
      </c>
      <c r="AH78" s="19">
        <f t="shared" si="62"/>
        <v>24.212299716386998</v>
      </c>
      <c r="AI78" s="19">
        <f t="shared" si="63"/>
        <v>1.332860812536115</v>
      </c>
      <c r="AJ78" s="38">
        <f t="shared" si="29"/>
        <v>17.417984309855221</v>
      </c>
      <c r="AK78" s="19">
        <f t="shared" si="64"/>
        <v>5.507791879948862E-4</v>
      </c>
      <c r="AL78" s="19">
        <f t="shared" si="65"/>
        <v>0.51313754390388844</v>
      </c>
      <c r="AM78" s="39">
        <f t="shared" si="66"/>
        <v>-1.7321534032167934E-4</v>
      </c>
      <c r="AN78" s="19">
        <f t="shared" si="67"/>
        <v>1.8806258184305946</v>
      </c>
      <c r="AO78" s="71">
        <f t="shared" si="72"/>
        <v>-50</v>
      </c>
      <c r="AP78" s="63">
        <f t="shared" si="77"/>
        <v>2546.1924424842146</v>
      </c>
      <c r="AQ78" s="19">
        <f t="shared" si="73"/>
        <v>2548.073068302645</v>
      </c>
    </row>
    <row r="79" spans="4:43" x14ac:dyDescent="0.25">
      <c r="D79" s="10">
        <f t="shared" si="70"/>
        <v>-1450</v>
      </c>
      <c r="E79" s="15">
        <f t="shared" si="75"/>
        <v>8.2715460722374541</v>
      </c>
      <c r="F79" s="15">
        <f t="shared" si="76"/>
        <v>2.3950411252831088</v>
      </c>
      <c r="G79" s="42">
        <f t="shared" si="71"/>
        <v>-1450</v>
      </c>
      <c r="H79" s="19">
        <f t="shared" si="39"/>
        <v>1.8806258184305946</v>
      </c>
      <c r="I79" s="19">
        <f t="shared" si="40"/>
        <v>18.03358612482717</v>
      </c>
      <c r="J79" s="19">
        <f t="shared" si="41"/>
        <v>24.026353109905475</v>
      </c>
      <c r="K79" s="19">
        <f t="shared" si="42"/>
        <v>1.3323114406417453</v>
      </c>
      <c r="L79" s="38">
        <f t="shared" si="5"/>
        <v>17.279898425058413</v>
      </c>
      <c r="M79" s="19">
        <f t="shared" si="43"/>
        <v>5.5964498439205678E-4</v>
      </c>
      <c r="N79" s="19">
        <f t="shared" si="44"/>
        <v>0.51704425257653153</v>
      </c>
      <c r="O79" s="39">
        <f t="shared" si="45"/>
        <v>-1.8626758002691297E-4</v>
      </c>
      <c r="P79" s="39">
        <f t="shared" si="46"/>
        <v>1.8852825079312674</v>
      </c>
      <c r="Q79" s="19">
        <f t="shared" si="47"/>
        <v>18.057758285483764</v>
      </c>
      <c r="R79" s="19">
        <f t="shared" si="48"/>
        <v>24.106872167359196</v>
      </c>
      <c r="S79" s="19">
        <f t="shared" si="49"/>
        <v>1.334986978241822</v>
      </c>
      <c r="T79" s="38">
        <f t="shared" si="13"/>
        <v>17.302204350781984</v>
      </c>
      <c r="U79" s="19">
        <f t="shared" si="50"/>
        <v>5.5442767517677454E-4</v>
      </c>
      <c r="V79" s="19">
        <f t="shared" si="51"/>
        <v>0.51478789562654481</v>
      </c>
      <c r="W79" s="39">
        <f t="shared" si="52"/>
        <v>-1.7857911125713718E-4</v>
      </c>
      <c r="X79" s="39">
        <f t="shared" si="53"/>
        <v>1.8850902962120231</v>
      </c>
      <c r="Y79" s="19">
        <f t="shared" si="54"/>
        <v>18.056760543942914</v>
      </c>
      <c r="Z79" s="19">
        <f t="shared" si="55"/>
        <v>24.103546569399835</v>
      </c>
      <c r="AA79" s="19">
        <f t="shared" si="56"/>
        <v>1.3348765694013314</v>
      </c>
      <c r="AB79" s="38">
        <f t="shared" si="21"/>
        <v>17.30128364083728</v>
      </c>
      <c r="AC79" s="19">
        <f t="shared" si="57"/>
        <v>5.5464183662355877E-4</v>
      </c>
      <c r="AD79" s="19">
        <f t="shared" si="58"/>
        <v>0.51488073840746018</v>
      </c>
      <c r="AE79" s="39">
        <f t="shared" si="59"/>
        <v>-1.7889375789183405E-4</v>
      </c>
      <c r="AF79" s="39">
        <f t="shared" si="60"/>
        <v>1.8895705063251864</v>
      </c>
      <c r="AG79" s="19">
        <f t="shared" si="61"/>
        <v>18.080016627178665</v>
      </c>
      <c r="AH79" s="19">
        <f t="shared" si="62"/>
        <v>24.181108029280665</v>
      </c>
      <c r="AI79" s="19">
        <f t="shared" si="63"/>
        <v>1.337449435357851</v>
      </c>
      <c r="AJ79" s="38">
        <f t="shared" si="29"/>
        <v>17.322744215779149</v>
      </c>
      <c r="AK79" s="19">
        <f t="shared" si="64"/>
        <v>5.4967642764615192E-4</v>
      </c>
      <c r="AL79" s="19">
        <f t="shared" si="65"/>
        <v>0.51272318453814891</v>
      </c>
      <c r="AM79" s="39">
        <f t="shared" si="66"/>
        <v>-1.7161940215499363E-4</v>
      </c>
      <c r="AN79" s="19">
        <f t="shared" si="67"/>
        <v>1.8895660911012599</v>
      </c>
      <c r="AO79" s="71">
        <f t="shared" si="72"/>
        <v>-50</v>
      </c>
      <c r="AP79" s="63">
        <f>+AP78-(AO79*$R$6)</f>
        <v>2546.2136011443649</v>
      </c>
      <c r="AQ79" s="19">
        <f>+AP79+AN79</f>
        <v>2548.1031672354661</v>
      </c>
    </row>
    <row r="80" spans="4:43" x14ac:dyDescent="0.25">
      <c r="D80" s="10">
        <f t="shared" si="70"/>
        <v>-1500</v>
      </c>
      <c r="E80" s="15">
        <f t="shared" si="75"/>
        <v>8.2119442126594357</v>
      </c>
      <c r="F80" s="15">
        <f t="shared" si="76"/>
        <v>2.3741804744308022</v>
      </c>
      <c r="G80" s="42">
        <f t="shared" si="71"/>
        <v>-1500</v>
      </c>
      <c r="H80" s="19">
        <f t="shared" si="39"/>
        <v>1.8895660911012599</v>
      </c>
      <c r="I80" s="19">
        <f t="shared" si="40"/>
        <v>17.947690619357445</v>
      </c>
      <c r="J80" s="19">
        <f t="shared" si="41"/>
        <v>23.993927773001623</v>
      </c>
      <c r="K80" s="19">
        <f t="shared" si="42"/>
        <v>1.3368810663096131</v>
      </c>
      <c r="L80" s="38">
        <f t="shared" si="5"/>
        <v>17.184286049937725</v>
      </c>
      <c r="M80" s="19">
        <f t="shared" si="43"/>
        <v>5.5860259047436282E-4</v>
      </c>
      <c r="N80" s="19">
        <f t="shared" si="44"/>
        <v>0.51665737301999826</v>
      </c>
      <c r="O80" s="39">
        <f t="shared" si="45"/>
        <v>-1.8474399693592456E-4</v>
      </c>
      <c r="P80" s="39">
        <f t="shared" si="46"/>
        <v>1.894184691024658</v>
      </c>
      <c r="Q80" s="19">
        <f t="shared" si="47"/>
        <v>17.97148736180533</v>
      </c>
      <c r="R80" s="19">
        <f t="shared" si="48"/>
        <v>24.073345759983809</v>
      </c>
      <c r="S80" s="19">
        <f t="shared" si="49"/>
        <v>1.3395299607280537</v>
      </c>
      <c r="T80" s="38">
        <f t="shared" si="13"/>
        <v>17.206216829452405</v>
      </c>
      <c r="U80" s="19">
        <f t="shared" si="50"/>
        <v>5.5346035902015581E-4</v>
      </c>
      <c r="V80" s="19">
        <f t="shared" si="51"/>
        <v>0.51443075046690168</v>
      </c>
      <c r="W80" s="39">
        <f t="shared" si="52"/>
        <v>-1.7717441568056096E-4</v>
      </c>
      <c r="X80" s="39">
        <f t="shared" si="53"/>
        <v>1.893995451493274</v>
      </c>
      <c r="Y80" s="19">
        <f t="shared" si="54"/>
        <v>17.970512329444013</v>
      </c>
      <c r="Z80" s="19">
        <f t="shared" si="55"/>
        <v>24.070089748597312</v>
      </c>
      <c r="AA80" s="19">
        <f t="shared" si="56"/>
        <v>1.339421453731142</v>
      </c>
      <c r="AB80" s="38">
        <f t="shared" si="21"/>
        <v>17.205318251851601</v>
      </c>
      <c r="AC80" s="19">
        <f t="shared" si="57"/>
        <v>5.5366990296484321E-4</v>
      </c>
      <c r="AD80" s="19">
        <f t="shared" si="58"/>
        <v>0.5145217004633732</v>
      </c>
      <c r="AE80" s="39">
        <f t="shared" si="59"/>
        <v>-1.7748195616345113E-4</v>
      </c>
      <c r="AF80" s="39">
        <f t="shared" si="60"/>
        <v>1.8984401889094324</v>
      </c>
      <c r="AG80" s="19">
        <f t="shared" si="61"/>
        <v>17.993413267670981</v>
      </c>
      <c r="AH80" s="19">
        <f t="shared" si="62"/>
        <v>24.146609773963348</v>
      </c>
      <c r="AI80" s="19">
        <f t="shared" si="63"/>
        <v>1.3419693870616478</v>
      </c>
      <c r="AJ80" s="38">
        <f t="shared" si="29"/>
        <v>17.226423469426432</v>
      </c>
      <c r="AK80" s="19">
        <f t="shared" si="64"/>
        <v>5.4877400473245469E-4</v>
      </c>
      <c r="AL80" s="19">
        <f t="shared" si="65"/>
        <v>0.51239185737362458</v>
      </c>
      <c r="AM80" s="39">
        <f t="shared" si="66"/>
        <v>-1.7031665999355506E-4</v>
      </c>
      <c r="AN80" s="19">
        <f t="shared" si="67"/>
        <v>1.8984358694397392</v>
      </c>
      <c r="AO80" s="71">
        <f t="shared" si="72"/>
        <v>-50</v>
      </c>
      <c r="AP80" s="63">
        <f t="shared" si="77"/>
        <v>2546.2347598045153</v>
      </c>
      <c r="AQ80" s="19">
        <f>+AP80+AN80</f>
        <v>2548.133195673955</v>
      </c>
    </row>
    <row r="81" spans="4:43" x14ac:dyDescent="0.25">
      <c r="D81" s="10">
        <f t="shared" si="70"/>
        <v>-1550</v>
      </c>
      <c r="E81" s="15">
        <f t="shared" si="75"/>
        <v>8.1523423530814156</v>
      </c>
      <c r="F81" s="15">
        <f t="shared" si="76"/>
        <v>2.3533198235784956</v>
      </c>
      <c r="G81" s="42">
        <f t="shared" si="71"/>
        <v>-1550</v>
      </c>
      <c r="H81" s="19">
        <f t="shared" si="39"/>
        <v>1.8984358694397392</v>
      </c>
      <c r="I81" s="19">
        <f t="shared" si="40"/>
        <v>17.860843301178932</v>
      </c>
      <c r="J81" s="19">
        <f t="shared" si="41"/>
        <v>23.95820204564254</v>
      </c>
      <c r="K81" s="19">
        <f t="shared" si="42"/>
        <v>1.3413813469860711</v>
      </c>
      <c r="L81" s="38">
        <f t="shared" si="5"/>
        <v>17.087595883771446</v>
      </c>
      <c r="M81" s="19">
        <f t="shared" si="43"/>
        <v>5.5776493317875701E-4</v>
      </c>
      <c r="N81" s="19">
        <f t="shared" si="44"/>
        <v>0.51635460334473859</v>
      </c>
      <c r="O81" s="39">
        <f t="shared" si="45"/>
        <v>-1.8352301840946696E-4</v>
      </c>
      <c r="P81" s="39">
        <f t="shared" si="46"/>
        <v>1.9030239448999759</v>
      </c>
      <c r="Q81" s="19">
        <f t="shared" si="47"/>
        <v>17.884306477192769</v>
      </c>
      <c r="R81" s="19">
        <f t="shared" si="48"/>
        <v>24.036650763400658</v>
      </c>
      <c r="S81" s="19">
        <f t="shared" si="49"/>
        <v>1.3440079879001043</v>
      </c>
      <c r="T81" s="38">
        <f t="shared" si="13"/>
        <v>17.109190301636744</v>
      </c>
      <c r="U81" s="19">
        <f t="shared" si="50"/>
        <v>5.5268663550836689E-4</v>
      </c>
      <c r="V81" s="19">
        <f t="shared" si="51"/>
        <v>0.51415339014427019</v>
      </c>
      <c r="W81" s="39">
        <f t="shared" si="52"/>
        <v>-1.7605394605793592E-4</v>
      </c>
      <c r="X81" s="39">
        <f t="shared" si="53"/>
        <v>1.9028372180911877</v>
      </c>
      <c r="Y81" s="19">
        <f t="shared" si="54"/>
        <v>17.883351566137126</v>
      </c>
      <c r="Z81" s="19">
        <f t="shared" si="55"/>
        <v>24.03345610094765</v>
      </c>
      <c r="AA81" s="19">
        <f t="shared" si="56"/>
        <v>1.3439011145123381</v>
      </c>
      <c r="AB81" s="38">
        <f t="shared" si="21"/>
        <v>17.108311445835312</v>
      </c>
      <c r="AC81" s="19">
        <f t="shared" si="57"/>
        <v>5.5289219709256702E-4</v>
      </c>
      <c r="AD81" s="19">
        <f t="shared" si="58"/>
        <v>0.51424270161917451</v>
      </c>
      <c r="AE81" s="39">
        <f t="shared" si="59"/>
        <v>-1.7635539445988701E-4</v>
      </c>
      <c r="AF81" s="39">
        <f t="shared" si="60"/>
        <v>1.9072536391627335</v>
      </c>
      <c r="AG81" s="19">
        <f t="shared" si="61"/>
        <v>17.905936910657061</v>
      </c>
      <c r="AH81" s="19">
        <f t="shared" si="62"/>
        <v>24.109059509089459</v>
      </c>
      <c r="AI81" s="19">
        <f t="shared" si="63"/>
        <v>1.3464282617203063</v>
      </c>
      <c r="AJ81" s="38">
        <f t="shared" si="29"/>
        <v>17.129097948349191</v>
      </c>
      <c r="AK81" s="19">
        <f t="shared" si="64"/>
        <v>5.4805545743114394E-4</v>
      </c>
      <c r="AL81" s="19">
        <f t="shared" si="65"/>
        <v>0.51213652285334854</v>
      </c>
      <c r="AM81" s="39">
        <f t="shared" si="66"/>
        <v>-1.6928224902895475E-4</v>
      </c>
      <c r="AN81" s="19">
        <f t="shared" si="67"/>
        <v>1.9072494023436897</v>
      </c>
      <c r="AO81" s="71">
        <f t="shared" si="72"/>
        <v>-50</v>
      </c>
      <c r="AP81" s="63">
        <f>+AP80-(AO81*$R$6)</f>
        <v>2546.2559184646657</v>
      </c>
      <c r="AQ81" s="19">
        <f t="shared" si="73"/>
        <v>2548.1631678670092</v>
      </c>
    </row>
    <row r="82" spans="4:43" x14ac:dyDescent="0.25">
      <c r="D82" s="10">
        <f t="shared" si="70"/>
        <v>-1600</v>
      </c>
      <c r="E82" s="15">
        <f t="shared" si="75"/>
        <v>8.0927404935033973</v>
      </c>
      <c r="F82" s="15">
        <f t="shared" si="76"/>
        <v>2.332459172726189</v>
      </c>
      <c r="G82" s="42">
        <f t="shared" si="71"/>
        <v>-1600</v>
      </c>
      <c r="H82" s="19">
        <f t="shared" si="39"/>
        <v>1.9072494023436897</v>
      </c>
      <c r="I82" s="19">
        <f t="shared" si="40"/>
        <v>17.773128177374581</v>
      </c>
      <c r="J82" s="19">
        <f t="shared" si="41"/>
        <v>23.919428615746067</v>
      </c>
      <c r="K82" s="19">
        <f t="shared" si="42"/>
        <v>1.3458198453886021</v>
      </c>
      <c r="L82" s="38">
        <f t="shared" si="5"/>
        <v>16.989903219849559</v>
      </c>
      <c r="M82" s="19">
        <f t="shared" si="43"/>
        <v>5.571154000936229E-4</v>
      </c>
      <c r="N82" s="19">
        <f t="shared" si="44"/>
        <v>0.5161288749202837</v>
      </c>
      <c r="O82" s="39">
        <f t="shared" si="45"/>
        <v>-1.8257932327143579E-4</v>
      </c>
      <c r="P82" s="39">
        <f t="shared" si="46"/>
        <v>1.9118138854254756</v>
      </c>
      <c r="Q82" s="19">
        <f t="shared" si="47"/>
        <v>17.796295554306965</v>
      </c>
      <c r="R82" s="19">
        <f t="shared" si="48"/>
        <v>23.99702733718842</v>
      </c>
      <c r="S82" s="19">
        <f t="shared" si="49"/>
        <v>1.3484282312551719</v>
      </c>
      <c r="T82" s="38">
        <f t="shared" si="13"/>
        <v>17.011196160715286</v>
      </c>
      <c r="U82" s="19">
        <f t="shared" si="50"/>
        <v>5.5209099309563934E-4</v>
      </c>
      <c r="V82" s="19">
        <f t="shared" si="51"/>
        <v>0.51394916220522735</v>
      </c>
      <c r="W82" s="39">
        <f t="shared" si="52"/>
        <v>-1.751942564502301E-4</v>
      </c>
      <c r="X82" s="39">
        <f t="shared" si="53"/>
        <v>1.9116292587549455</v>
      </c>
      <c r="Y82" s="19">
        <f t="shared" si="54"/>
        <v>17.795358467764785</v>
      </c>
      <c r="Z82" s="19">
        <f t="shared" si="55"/>
        <v>23.993886696186085</v>
      </c>
      <c r="AA82" s="19">
        <f t="shared" si="56"/>
        <v>1.3483227516686196</v>
      </c>
      <c r="AB82" s="38">
        <f t="shared" si="21"/>
        <v>17.010334892372875</v>
      </c>
      <c r="AC82" s="19">
        <f t="shared" si="57"/>
        <v>5.5229313543155782E-4</v>
      </c>
      <c r="AD82" s="19">
        <f t="shared" si="58"/>
        <v>0.51403706111044078</v>
      </c>
      <c r="AE82" s="39">
        <f t="shared" si="59"/>
        <v>-1.7549050922560202E-4</v>
      </c>
      <c r="AF82" s="39">
        <f t="shared" si="60"/>
        <v>1.9160239278049698</v>
      </c>
      <c r="AG82" s="19">
        <f t="shared" si="61"/>
        <v>17.817663940816328</v>
      </c>
      <c r="AH82" s="19">
        <f t="shared" si="62"/>
        <v>24.068686535522854</v>
      </c>
      <c r="AI82" s="19">
        <f t="shared" si="63"/>
        <v>1.3508328934404703</v>
      </c>
      <c r="AJ82" s="38">
        <f t="shared" si="29"/>
        <v>17.030835664646524</v>
      </c>
      <c r="AK82" s="19">
        <f t="shared" si="64"/>
        <v>5.4750621291670316E-4</v>
      </c>
      <c r="AL82" s="19">
        <f t="shared" si="65"/>
        <v>0.51195088545790191</v>
      </c>
      <c r="AM82" s="39">
        <f t="shared" si="66"/>
        <v>-1.6849430808438167E-4</v>
      </c>
      <c r="AN82" s="19">
        <f t="shared" si="67"/>
        <v>1.9160197620329187</v>
      </c>
      <c r="AO82" s="71">
        <f t="shared" si="72"/>
        <v>-50</v>
      </c>
      <c r="AP82" s="63">
        <f t="shared" si="77"/>
        <v>2546.2770771248161</v>
      </c>
      <c r="AQ82" s="19">
        <f t="shared" si="73"/>
        <v>2548.1930968868492</v>
      </c>
    </row>
    <row r="83" spans="4:43" x14ac:dyDescent="0.25">
      <c r="D83" s="10">
        <f>+D82-50</f>
        <v>-1650</v>
      </c>
      <c r="E83" s="15">
        <f t="shared" si="75"/>
        <v>8.033138633925379</v>
      </c>
      <c r="F83" s="15">
        <f t="shared" si="76"/>
        <v>2.3115985218738824</v>
      </c>
      <c r="G83" s="42">
        <f t="shared" si="71"/>
        <v>-1650</v>
      </c>
      <c r="H83" s="19">
        <f t="shared" si="39"/>
        <v>1.9160197620329187</v>
      </c>
      <c r="I83" s="19">
        <f t="shared" si="40"/>
        <v>17.684621227078196</v>
      </c>
      <c r="J83" s="19">
        <f t="shared" si="41"/>
        <v>23.877835050957639</v>
      </c>
      <c r="K83" s="19">
        <f t="shared" si="42"/>
        <v>1.3502033628176648</v>
      </c>
      <c r="L83" s="38">
        <f t="shared" si="5"/>
        <v>16.891275533518264</v>
      </c>
      <c r="M83" s="19">
        <f t="shared" si="43"/>
        <v>5.5663929410843861E-4</v>
      </c>
      <c r="N83" s="19">
        <f t="shared" si="44"/>
        <v>0.51597386816064172</v>
      </c>
      <c r="O83" s="39">
        <f t="shared" si="45"/>
        <v>-1.8189066757694634E-4</v>
      </c>
      <c r="P83" s="39">
        <f t="shared" si="46"/>
        <v>1.9205670287223424</v>
      </c>
      <c r="Q83" s="19">
        <f t="shared" si="47"/>
        <v>17.707526974800146</v>
      </c>
      <c r="R83" s="19">
        <f t="shared" si="48"/>
        <v>23.954691983922071</v>
      </c>
      <c r="S83" s="19">
        <f t="shared" si="49"/>
        <v>1.3527971476769378</v>
      </c>
      <c r="T83" s="38">
        <f t="shared" si="13"/>
        <v>16.91229844343394</v>
      </c>
      <c r="U83" s="19">
        <f t="shared" si="50"/>
        <v>5.5165968800702659E-4</v>
      </c>
      <c r="V83" s="19">
        <f t="shared" si="51"/>
        <v>0.51381211013994654</v>
      </c>
      <c r="W83" s="39">
        <f t="shared" si="52"/>
        <v>-1.7457471272887238E-4</v>
      </c>
      <c r="X83" s="39">
        <f t="shared" si="53"/>
        <v>1.9203841298511406</v>
      </c>
      <c r="Y83" s="19">
        <f t="shared" si="54"/>
        <v>17.706605666311219</v>
      </c>
      <c r="Z83" s="19">
        <f t="shared" si="55"/>
        <v>23.951598820954924</v>
      </c>
      <c r="AA83" s="19">
        <f t="shared" si="56"/>
        <v>1.3526928465191663</v>
      </c>
      <c r="AB83" s="38">
        <f t="shared" si="21"/>
        <v>16.911452865913297</v>
      </c>
      <c r="AC83" s="19">
        <f t="shared" si="57"/>
        <v>5.5185891297385051E-4</v>
      </c>
      <c r="AD83" s="19">
        <f t="shared" si="58"/>
        <v>0.51389879823510043</v>
      </c>
      <c r="AE83" s="39">
        <f t="shared" si="59"/>
        <v>-1.7486656697313115E-4</v>
      </c>
      <c r="AF83" s="39">
        <f t="shared" si="60"/>
        <v>1.9247630903815753</v>
      </c>
      <c r="AG83" s="19">
        <f t="shared" si="61"/>
        <v>17.728663612775584</v>
      </c>
      <c r="AH83" s="19">
        <f t="shared" si="62"/>
        <v>24.025697731151404</v>
      </c>
      <c r="AI83" s="19">
        <f t="shared" si="63"/>
        <v>1.3551894410043444</v>
      </c>
      <c r="AJ83" s="38">
        <f t="shared" si="29"/>
        <v>16.93169766329229</v>
      </c>
      <c r="AK83" s="19">
        <f t="shared" si="64"/>
        <v>5.4711334309510008E-4</v>
      </c>
      <c r="AL83" s="19">
        <f t="shared" si="65"/>
        <v>0.51182930115311376</v>
      </c>
      <c r="AM83" s="39">
        <f t="shared" si="66"/>
        <v>-1.6793356824686798E-4</v>
      </c>
      <c r="AN83" s="19">
        <f t="shared" si="67"/>
        <v>1.9247589853264839</v>
      </c>
      <c r="AO83" s="71">
        <f>+(-1)*ABS((ABS(G82)-ABS(G83)))</f>
        <v>-50</v>
      </c>
      <c r="AP83" s="63">
        <f>+AP82-(AO83*$R$6)</f>
        <v>2546.2982357849664</v>
      </c>
      <c r="AQ83" s="19">
        <f t="shared" si="73"/>
        <v>2548.2229947702931</v>
      </c>
    </row>
    <row r="84" spans="4:43" x14ac:dyDescent="0.25">
      <c r="D84" s="10">
        <f>-D3</f>
        <v>-1677.8</v>
      </c>
      <c r="E84" s="15">
        <f t="shared" si="75"/>
        <v>8</v>
      </c>
      <c r="F84" s="15">
        <f t="shared" si="76"/>
        <v>2.2999999999999998</v>
      </c>
      <c r="G84" s="42">
        <f>+D84</f>
        <v>-1677.8</v>
      </c>
      <c r="H84" s="19">
        <f t="shared" si="39"/>
        <v>1.9247589853264839</v>
      </c>
      <c r="I84" s="19">
        <f t="shared" si="40"/>
        <v>17.654541953615983</v>
      </c>
      <c r="J84" s="19">
        <f t="shared" si="41"/>
        <v>23.918875331280454</v>
      </c>
      <c r="K84" s="19">
        <f t="shared" si="42"/>
        <v>1.3548284285212746</v>
      </c>
      <c r="L84" s="38">
        <f t="shared" si="5"/>
        <v>16.853891332501824</v>
      </c>
      <c r="M84" s="19">
        <f t="shared" si="43"/>
        <v>5.522072339005132E-4</v>
      </c>
      <c r="N84" s="19">
        <f t="shared" si="44"/>
        <v>0.51407663735267906</v>
      </c>
      <c r="O84" s="39">
        <f t="shared" si="45"/>
        <v>-1.7538345700261306E-4</v>
      </c>
      <c r="P84" s="39">
        <f t="shared" si="46"/>
        <v>1.9271968153788201</v>
      </c>
      <c r="Q84" s="19">
        <f t="shared" si="47"/>
        <v>17.666770046948962</v>
      </c>
      <c r="R84" s="19">
        <f t="shared" si="48"/>
        <v>23.959975923004976</v>
      </c>
      <c r="S84" s="19">
        <f t="shared" si="49"/>
        <v>1.3562171160507546</v>
      </c>
      <c r="T84" s="38">
        <f t="shared" si="13"/>
        <v>16.865105350742574</v>
      </c>
      <c r="U84" s="19">
        <f t="shared" si="50"/>
        <v>5.495631707319919E-4</v>
      </c>
      <c r="V84" s="19">
        <f t="shared" si="51"/>
        <v>0.512925001978913</v>
      </c>
      <c r="W84" s="39">
        <f t="shared" si="52"/>
        <v>-1.7151391709234123E-4</v>
      </c>
      <c r="X84" s="39">
        <f t="shared" si="53"/>
        <v>1.9271430287740674</v>
      </c>
      <c r="Y84" s="19">
        <f t="shared" si="54"/>
        <v>17.666500254712069</v>
      </c>
      <c r="Z84" s="19">
        <f t="shared" si="55"/>
        <v>23.959068812903258</v>
      </c>
      <c r="AA84" s="19">
        <f t="shared" si="56"/>
        <v>1.3561864810497943</v>
      </c>
      <c r="AB84" s="38">
        <f t="shared" si="21"/>
        <v>16.86485793236071</v>
      </c>
      <c r="AC84" s="19">
        <f t="shared" si="57"/>
        <v>5.496213388315142E-4</v>
      </c>
      <c r="AD84" s="19">
        <f t="shared" si="58"/>
        <v>0.5129503692567573</v>
      </c>
      <c r="AE84" s="39">
        <f t="shared" si="59"/>
        <v>-1.7159891242029632E-4</v>
      </c>
      <c r="AF84" s="39">
        <f t="shared" si="60"/>
        <v>1.9295294350917682</v>
      </c>
      <c r="AG84" s="19">
        <f t="shared" si="61"/>
        <v>17.678470407904371</v>
      </c>
      <c r="AH84" s="19">
        <f t="shared" si="62"/>
        <v>23.999328314770928</v>
      </c>
      <c r="AI84" s="19">
        <f t="shared" si="63"/>
        <v>1.3575455206826257</v>
      </c>
      <c r="AJ84" s="38">
        <f t="shared" si="29"/>
        <v>16.875835401422133</v>
      </c>
      <c r="AK84" s="19">
        <f t="shared" si="64"/>
        <v>5.4704782347499929E-4</v>
      </c>
      <c r="AL84" s="19">
        <f t="shared" si="65"/>
        <v>0.5118266739313857</v>
      </c>
      <c r="AM84" s="39">
        <f t="shared" si="66"/>
        <v>-1.6784418035356458E-4</v>
      </c>
      <c r="AN84" s="19">
        <f t="shared" si="67"/>
        <v>1.9295287855997181</v>
      </c>
      <c r="AO84" s="63">
        <f t="shared" si="72"/>
        <v>-27.799999999999955</v>
      </c>
      <c r="AP84" s="68">
        <f>+AP83-(AO84*$R$6)</f>
        <v>2546.3100000000099</v>
      </c>
      <c r="AQ84" s="19">
        <f>+AP84+AN84</f>
        <v>2548.2395287856098</v>
      </c>
    </row>
    <row r="85" spans="4:43" x14ac:dyDescent="0.25">
      <c r="H85" s="64"/>
      <c r="I85" s="64"/>
      <c r="J85" s="64"/>
      <c r="K85" s="64"/>
      <c r="L85" s="65"/>
      <c r="M85" s="64"/>
      <c r="N85" s="64"/>
      <c r="O85" s="66"/>
      <c r="P85" s="66"/>
      <c r="Q85" s="64"/>
      <c r="R85" s="64"/>
      <c r="S85" s="64"/>
      <c r="T85" s="65"/>
      <c r="U85" s="64"/>
      <c r="V85" s="64"/>
      <c r="W85" s="66"/>
      <c r="X85" s="66"/>
      <c r="Y85" s="64"/>
      <c r="Z85" s="64"/>
      <c r="AA85" s="64"/>
      <c r="AB85" s="65"/>
      <c r="AC85" s="64"/>
      <c r="AD85" s="64"/>
      <c r="AE85" s="66"/>
      <c r="AF85" s="66"/>
      <c r="AG85" s="64"/>
      <c r="AH85" s="64"/>
      <c r="AI85" s="64"/>
      <c r="AJ85" s="65"/>
      <c r="AK85" s="64"/>
      <c r="AL85" s="64"/>
      <c r="AM85" s="66"/>
      <c r="AN85" s="64"/>
    </row>
    <row r="86" spans="4:43" x14ac:dyDescent="0.25">
      <c r="H86" s="64"/>
      <c r="I86" s="64"/>
      <c r="J86" s="64"/>
      <c r="K86" s="64"/>
      <c r="L86" s="65"/>
      <c r="M86" s="64"/>
      <c r="N86" s="64"/>
      <c r="O86" s="66"/>
      <c r="P86" s="66"/>
      <c r="Q86" s="64"/>
      <c r="R86" s="64"/>
      <c r="S86" s="64"/>
      <c r="T86" s="65"/>
      <c r="U86" s="64"/>
      <c r="V86" s="64"/>
      <c r="W86" s="66"/>
      <c r="X86" s="66"/>
      <c r="Y86" s="64"/>
      <c r="Z86" s="64"/>
      <c r="AA86" s="64"/>
      <c r="AB86" s="65"/>
      <c r="AC86" s="64"/>
      <c r="AD86" s="64"/>
      <c r="AE86" s="66"/>
      <c r="AF86" s="66"/>
      <c r="AG86" s="64"/>
      <c r="AH86" s="64"/>
      <c r="AI86" s="64"/>
      <c r="AJ86" s="65"/>
      <c r="AK86" s="64"/>
      <c r="AL86" s="64"/>
      <c r="AM86" s="66"/>
      <c r="AN86" s="64"/>
    </row>
    <row r="88" spans="4:43" customFormat="1" ht="15" x14ac:dyDescent="0.25"/>
    <row r="89" spans="4:43" customFormat="1" ht="15" x14ac:dyDescent="0.25"/>
    <row r="90" spans="4:43" customFormat="1" ht="15" x14ac:dyDescent="0.25"/>
    <row r="91" spans="4:43" customFormat="1" ht="15" x14ac:dyDescent="0.25"/>
    <row r="92" spans="4:43" customFormat="1" ht="15" x14ac:dyDescent="0.25"/>
    <row r="93" spans="4:43" customFormat="1" ht="15" x14ac:dyDescent="0.25"/>
    <row r="94" spans="4:43" customFormat="1" ht="15" x14ac:dyDescent="0.25"/>
    <row r="95" spans="4:43" customFormat="1" ht="15" x14ac:dyDescent="0.25"/>
    <row r="96" spans="4:43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</sheetData>
  <mergeCells count="20">
    <mergeCell ref="Z3:AH3"/>
    <mergeCell ref="Z15:AH15"/>
    <mergeCell ref="V4:W5"/>
    <mergeCell ref="Z4:AH5"/>
    <mergeCell ref="Z10:AH11"/>
    <mergeCell ref="Q2:R3"/>
    <mergeCell ref="F6:F7"/>
    <mergeCell ref="G6:G7"/>
    <mergeCell ref="H6:H7"/>
    <mergeCell ref="I6:I7"/>
    <mergeCell ref="Q12:R12"/>
    <mergeCell ref="Q15:R15"/>
    <mergeCell ref="V16:W17"/>
    <mergeCell ref="Q24:S24"/>
    <mergeCell ref="Q18:R18"/>
    <mergeCell ref="Z16:AH17"/>
    <mergeCell ref="Z22:AH23"/>
    <mergeCell ref="AK14:AM14"/>
    <mergeCell ref="Q21:S21"/>
    <mergeCell ref="R22:S2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7681-D2B0-4DF0-B7BF-0BC6418C497A}">
  <dimension ref="C2:BC285"/>
  <sheetViews>
    <sheetView topLeftCell="E1" zoomScale="60" zoomScaleNormal="60" workbookViewId="0">
      <selection activeCell="AQ146" sqref="E123:AQ146"/>
    </sheetView>
  </sheetViews>
  <sheetFormatPr baseColWidth="10" defaultColWidth="11" defaultRowHeight="15.75" x14ac:dyDescent="0.25"/>
  <cols>
    <col min="1" max="2" width="0" style="17" hidden="1" customWidth="1"/>
    <col min="3" max="3" width="14.85546875" style="17" hidden="1" customWidth="1"/>
    <col min="4" max="4" width="0" style="17" hidden="1" customWidth="1"/>
    <col min="5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hidden="1" customWidth="1"/>
    <col min="10" max="10" width="14" style="17" hidden="1" customWidth="1"/>
    <col min="11" max="11" width="12.85546875" style="17" hidden="1" customWidth="1"/>
    <col min="12" max="12" width="24.140625" style="17" hidden="1" customWidth="1"/>
    <col min="13" max="13" width="17.28515625" style="17" hidden="1" customWidth="1"/>
    <col min="14" max="14" width="13.7109375" style="17" hidden="1" customWidth="1"/>
    <col min="15" max="15" width="11.85546875" style="17" bestFit="1" customWidth="1"/>
    <col min="16" max="16" width="16" style="17" customWidth="1"/>
    <col min="17" max="17" width="15.28515625" style="17" hidden="1" customWidth="1"/>
    <col min="18" max="18" width="17.85546875" style="17" hidden="1" customWidth="1"/>
    <col min="19" max="19" width="22.7109375" style="17" hidden="1" customWidth="1"/>
    <col min="20" max="20" width="21.85546875" style="17" hidden="1" customWidth="1"/>
    <col min="21" max="21" width="11" style="17" hidden="1" customWidth="1"/>
    <col min="22" max="22" width="16.7109375" style="17" hidden="1" customWidth="1"/>
    <col min="23" max="24" width="11" style="17"/>
    <col min="25" max="26" width="11" style="17" hidden="1" customWidth="1"/>
    <col min="27" max="27" width="16.140625" style="17" hidden="1" customWidth="1"/>
    <col min="28" max="28" width="20.42578125" style="17" hidden="1" customWidth="1"/>
    <col min="29" max="30" width="11" style="17" hidden="1" customWidth="1"/>
    <col min="31" max="31" width="11" style="17"/>
    <col min="32" max="32" width="15.28515625" style="17" customWidth="1"/>
    <col min="33" max="33" width="22.140625" style="17" hidden="1" customWidth="1"/>
    <col min="34" max="34" width="21" style="17" hidden="1" customWidth="1"/>
    <col min="35" max="35" width="11" style="17" hidden="1" customWidth="1"/>
    <col min="36" max="36" width="14.85546875" style="17" hidden="1" customWidth="1"/>
    <col min="37" max="37" width="17.140625" style="17" hidden="1" customWidth="1"/>
    <col min="38" max="38" width="17.85546875" style="17" hidden="1" customWidth="1"/>
    <col min="39" max="41" width="15.28515625" style="17" customWidth="1"/>
    <col min="42" max="42" width="20.7109375" style="17" customWidth="1"/>
    <col min="43" max="43" width="23.140625" style="17" customWidth="1"/>
    <col min="44" max="44" width="17.28515625" customWidth="1"/>
    <col min="45" max="45" width="16.7109375" customWidth="1"/>
    <col min="46" max="46" width="23.28515625" customWidth="1"/>
    <col min="47" max="47" width="14.7109375" customWidth="1"/>
    <col min="48" max="48" width="12.7109375" customWidth="1"/>
    <col min="51" max="51" width="12.85546875" customWidth="1"/>
    <col min="52" max="52" width="20.28515625" customWidth="1"/>
    <col min="53" max="53" width="14.7109375" customWidth="1"/>
    <col min="56" max="16384" width="11" style="17"/>
  </cols>
  <sheetData>
    <row r="2" spans="3:39" ht="15.6" customHeight="1" x14ac:dyDescent="0.25">
      <c r="C2"/>
      <c r="D2"/>
      <c r="E2"/>
      <c r="F2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inciales'!L4</f>
        <v>1677.8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30" t="s">
        <v>155</v>
      </c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</row>
    <row r="5" spans="3:39" ht="30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</row>
    <row r="6" spans="3:39" ht="15.75" customHeight="1" x14ac:dyDescent="0.25">
      <c r="C6" s="10">
        <v>1</v>
      </c>
      <c r="D6" s="10">
        <f>+'Datos inciales'!E4</f>
        <v>10</v>
      </c>
      <c r="E6" s="10">
        <f>+'Datos inciales'!F4</f>
        <v>3</v>
      </c>
      <c r="F6" s="121">
        <f>+'Datos inciales'!M4</f>
        <v>1.4999999999999999E-2</v>
      </c>
      <c r="G6" s="121">
        <f>+'Datos inciales'!N4</f>
        <v>4.2317320300395544E-4</v>
      </c>
      <c r="H6" s="122">
        <f>+'Datos inciales'!O4</f>
        <v>45.879999999999995</v>
      </c>
      <c r="I6" s="122" t="e">
        <f>+'Datos inciales'!#REF!</f>
        <v>#REF!</v>
      </c>
      <c r="Q6" s="23" t="s">
        <v>47</v>
      </c>
      <c r="R6" s="18">
        <f>+G6</f>
        <v>4.2317320300395544E-4</v>
      </c>
      <c r="T6"/>
      <c r="U6"/>
    </row>
    <row r="7" spans="3:39" ht="15.75" customHeight="1" x14ac:dyDescent="0.25">
      <c r="C7" s="10">
        <v>2</v>
      </c>
      <c r="D7" s="10">
        <f>+'Datos inciales'!E5</f>
        <v>8</v>
      </c>
      <c r="E7" s="10">
        <f>+'Datos inciales'!F5</f>
        <v>2.2999999999999998</v>
      </c>
      <c r="F7" s="121"/>
      <c r="G7" s="121"/>
      <c r="H7" s="121"/>
      <c r="I7" s="121"/>
      <c r="Q7" s="23" t="s">
        <v>57</v>
      </c>
      <c r="R7" s="63">
        <f>+H6</f>
        <v>45.879999999999995</v>
      </c>
      <c r="T7"/>
      <c r="U7"/>
      <c r="V7" s="128" t="s">
        <v>153</v>
      </c>
      <c r="W7" s="128"/>
      <c r="X7"/>
      <c r="Y7" s="120" t="s">
        <v>156</v>
      </c>
      <c r="Z7" s="120"/>
      <c r="AA7" s="120"/>
      <c r="AB7" s="120"/>
      <c r="AC7" s="120"/>
      <c r="AD7" s="120"/>
      <c r="AE7" s="120"/>
      <c r="AF7" s="120"/>
      <c r="AG7" s="120"/>
    </row>
    <row r="8" spans="3:39" ht="15.75" customHeight="1" x14ac:dyDescent="0.25">
      <c r="Q8" s="23" t="s">
        <v>58</v>
      </c>
      <c r="R8" s="18">
        <f>+D6</f>
        <v>10</v>
      </c>
      <c r="T8"/>
      <c r="U8"/>
      <c r="V8" s="128"/>
      <c r="W8" s="128"/>
      <c r="X8"/>
      <c r="Y8" s="120"/>
      <c r="Z8" s="120"/>
      <c r="AA8" s="120"/>
      <c r="AB8" s="120"/>
      <c r="AC8" s="120"/>
      <c r="AD8" s="120"/>
      <c r="AE8" s="120"/>
      <c r="AF8" s="120"/>
      <c r="AG8" s="120"/>
    </row>
    <row r="9" spans="3:39" ht="15.75" customHeight="1" x14ac:dyDescent="0.25">
      <c r="Q9" s="23" t="s">
        <v>59</v>
      </c>
      <c r="R9" s="18">
        <f>+E6</f>
        <v>3</v>
      </c>
      <c r="T9"/>
      <c r="U9"/>
      <c r="V9" s="20"/>
      <c r="W9" s="20"/>
      <c r="X9"/>
      <c r="Y9" s="24" t="s">
        <v>48</v>
      </c>
      <c r="Z9" s="24" t="s">
        <v>49</v>
      </c>
      <c r="AA9" s="24" t="s">
        <v>50</v>
      </c>
      <c r="AB9" s="25" t="s">
        <v>51</v>
      </c>
      <c r="AC9" s="24" t="s">
        <v>52</v>
      </c>
      <c r="AD9" s="24" t="s">
        <v>53</v>
      </c>
      <c r="AE9" s="24" t="s">
        <v>54</v>
      </c>
      <c r="AF9" s="24" t="s">
        <v>55</v>
      </c>
      <c r="AG9" s="24" t="s">
        <v>56</v>
      </c>
    </row>
    <row r="10" spans="3:39" x14ac:dyDescent="0.25">
      <c r="Q10" s="23" t="s">
        <v>60</v>
      </c>
      <c r="R10" s="19">
        <f>+R16</f>
        <v>1.1434853898095001</v>
      </c>
      <c r="T10"/>
      <c r="U10"/>
      <c r="V10" s="21" t="s">
        <v>57</v>
      </c>
      <c r="W10" s="22">
        <f>+H6</f>
        <v>45.879999999999995</v>
      </c>
      <c r="X10"/>
      <c r="Y10" s="26">
        <f>+W14</f>
        <v>3</v>
      </c>
      <c r="Z10" s="26">
        <f>+($W$10*$W$12)/SQRT($W$11)</f>
        <v>33.454580538015868</v>
      </c>
      <c r="AA10" s="26">
        <f>+(AB10*($W$13+(Y10*AB10)))^(5/3)/($W$13+(2*AB10*SQRT(1+(Y10*Y10))))^(2/3)</f>
        <v>33.454582500556576</v>
      </c>
      <c r="AB10" s="27">
        <v>1.8143211739125</v>
      </c>
      <c r="AC10" s="26">
        <f>+AB10*($W$13+(Y10*AB10))</f>
        <v>28.018495705446696</v>
      </c>
      <c r="AD10" s="26">
        <f>+$W$13+(2*AB10*SQRT(1+(Y10*Y10)))</f>
        <v>21.474774633267934</v>
      </c>
      <c r="AE10" s="26">
        <f>+Z10-AA10</f>
        <v>-1.9625407077228374E-6</v>
      </c>
      <c r="AF10" s="28">
        <f>+($W$10)/(SQRT(9.81*((AC10)^3/($W$13+(2*Y10*AB10)))))</f>
        <v>0.45138649568670819</v>
      </c>
      <c r="AG10" s="22" t="str">
        <f>+IF(AF10&lt;1,"subcrítico","crítico")</f>
        <v>subcrítico</v>
      </c>
    </row>
    <row r="11" spans="3:39" x14ac:dyDescent="0.25">
      <c r="T11"/>
      <c r="U11"/>
      <c r="V11" s="23" t="s">
        <v>47</v>
      </c>
      <c r="W11" s="22">
        <f>+G6</f>
        <v>4.2317320300395544E-4</v>
      </c>
      <c r="X11"/>
    </row>
    <row r="12" spans="3:39" x14ac:dyDescent="0.25">
      <c r="Q12" s="126" t="s">
        <v>62</v>
      </c>
      <c r="R12" s="127"/>
      <c r="V12" s="21" t="s">
        <v>7</v>
      </c>
      <c r="W12" s="22">
        <f>+F6</f>
        <v>1.4999999999999999E-2</v>
      </c>
      <c r="X12"/>
      <c r="Y12" s="29" t="s">
        <v>48</v>
      </c>
      <c r="Z12" s="29" t="s">
        <v>11</v>
      </c>
      <c r="AA12" s="29" t="s">
        <v>11</v>
      </c>
      <c r="AB12" s="30" t="s">
        <v>63</v>
      </c>
      <c r="AC12" s="29" t="s">
        <v>52</v>
      </c>
      <c r="AD12" s="29" t="s">
        <v>53</v>
      </c>
      <c r="AE12" s="29" t="s">
        <v>54</v>
      </c>
      <c r="AF12" s="29" t="s">
        <v>55</v>
      </c>
      <c r="AG12" s="29" t="s">
        <v>56</v>
      </c>
    </row>
    <row r="13" spans="3:39" ht="15.75" customHeight="1" x14ac:dyDescent="0.25">
      <c r="Q13" s="18" t="s">
        <v>64</v>
      </c>
      <c r="R13" s="19">
        <f>+AB10</f>
        <v>1.8143211739125</v>
      </c>
      <c r="V13" s="21" t="s">
        <v>61</v>
      </c>
      <c r="W13" s="22">
        <f>+D6</f>
        <v>10</v>
      </c>
      <c r="X13"/>
      <c r="Y13" s="19">
        <f>+$W$14</f>
        <v>3</v>
      </c>
      <c r="Z13" s="18" t="s">
        <v>11</v>
      </c>
      <c r="AA13" s="18" t="s">
        <v>11</v>
      </c>
      <c r="AB13" s="31">
        <v>1.1434853898095001</v>
      </c>
      <c r="AC13" s="19">
        <f>+AB13*($W$13+(Y13*AB13))</f>
        <v>15.357530408218352</v>
      </c>
      <c r="AD13" s="19">
        <f>+$W$13+(2*AB13*SQRT(1+(Y13*AR69)))</f>
        <v>12.286970779619001</v>
      </c>
      <c r="AE13" s="18" t="s">
        <v>11</v>
      </c>
      <c r="AF13" s="19">
        <f>+($W$10)/(SQRT(9.81*((AC13)^3/($W$13+(2*Y13*AB13)))))</f>
        <v>0.99941845538555685</v>
      </c>
      <c r="AG13" s="18" t="s">
        <v>11</v>
      </c>
    </row>
    <row r="14" spans="3:39" ht="15.75" customHeight="1" x14ac:dyDescent="0.25">
      <c r="V14" s="23" t="s">
        <v>59</v>
      </c>
      <c r="W14" s="22">
        <f>+E6</f>
        <v>3</v>
      </c>
      <c r="X14"/>
      <c r="Y14"/>
      <c r="Z14"/>
      <c r="AA14"/>
      <c r="AB14"/>
      <c r="AC14"/>
      <c r="AD14"/>
      <c r="AE14"/>
      <c r="AF14"/>
      <c r="AG14"/>
      <c r="AK14" s="119" t="s">
        <v>125</v>
      </c>
      <c r="AL14" s="119"/>
      <c r="AM14" s="119"/>
    </row>
    <row r="15" spans="3:39" ht="15.75" customHeight="1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+AB13</f>
        <v>1.1434853898095001</v>
      </c>
      <c r="V16" s="128" t="s">
        <v>154</v>
      </c>
      <c r="W16" s="128"/>
      <c r="X16" s="85"/>
      <c r="Y16" s="120" t="s">
        <v>157</v>
      </c>
      <c r="Z16" s="120"/>
      <c r="AA16" s="120"/>
      <c r="AB16" s="120"/>
      <c r="AC16" s="120"/>
      <c r="AD16" s="120"/>
      <c r="AE16" s="120"/>
      <c r="AF16" s="120"/>
      <c r="AG16" s="120"/>
      <c r="AK16" s="18">
        <f>+D30</f>
        <v>0</v>
      </c>
      <c r="AL16" s="63">
        <f>+AP30+AB10</f>
        <v>2547.4143211739124</v>
      </c>
      <c r="AM16" s="63">
        <f>+AP30+AB13</f>
        <v>2546.7434853898094</v>
      </c>
    </row>
    <row r="17" spans="4:43" ht="15.6" customHeight="1" x14ac:dyDescent="0.25">
      <c r="F17"/>
      <c r="N17"/>
      <c r="V17" s="128"/>
      <c r="W17" s="128"/>
      <c r="X17" s="85"/>
      <c r="Y17" s="120"/>
      <c r="Z17" s="120"/>
      <c r="AA17" s="120"/>
      <c r="AB17" s="120"/>
      <c r="AC17" s="120"/>
      <c r="AD17" s="120"/>
      <c r="AE17" s="120"/>
      <c r="AF17" s="120"/>
      <c r="AG17" s="120"/>
      <c r="AK17" s="18">
        <f>+D87</f>
        <v>-1677.8</v>
      </c>
      <c r="AL17" s="19">
        <f>+AP51+AB19</f>
        <v>2548.374130166646</v>
      </c>
      <c r="AM17" s="63">
        <f>+AP51+AB22</f>
        <v>2547.6206145502451</v>
      </c>
    </row>
    <row r="18" spans="4:43" x14ac:dyDescent="0.25">
      <c r="N18"/>
      <c r="Q18" s="126" t="s">
        <v>68</v>
      </c>
      <c r="R18" s="127"/>
      <c r="V18" s="20"/>
      <c r="W18" s="20"/>
      <c r="X18" s="85"/>
      <c r="Y18" s="24" t="s">
        <v>48</v>
      </c>
      <c r="Z18" s="24" t="s">
        <v>49</v>
      </c>
      <c r="AA18" s="24" t="s">
        <v>50</v>
      </c>
      <c r="AB18" s="25" t="s">
        <v>51</v>
      </c>
      <c r="AC18" s="24" t="s">
        <v>52</v>
      </c>
      <c r="AD18" s="24" t="s">
        <v>53</v>
      </c>
      <c r="AE18" s="24" t="s">
        <v>54</v>
      </c>
      <c r="AF18" s="24" t="s">
        <v>55</v>
      </c>
      <c r="AG18" s="24" t="s">
        <v>56</v>
      </c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45.879999999999995</v>
      </c>
      <c r="X19" s="85"/>
      <c r="Y19" s="26">
        <f>+W23</f>
        <v>2.2999999999999998</v>
      </c>
      <c r="Z19" s="26">
        <f>+($W$19*$W$21)/SQRT($W$20)</f>
        <v>33.454580538015868</v>
      </c>
      <c r="AA19" s="26">
        <f>+(AB19*($W$22+(Y19*AB19)))^(5/3)/($W$22+(2*AB19*SQRT(1+(Y19*Y19))))^(2/3)</f>
        <v>33.454579614092779</v>
      </c>
      <c r="AB19" s="27">
        <v>2.0641301666361498</v>
      </c>
      <c r="AC19" s="26">
        <f>+AB19*($W$22+(Y19*AB19))</f>
        <v>26.31249802616917</v>
      </c>
      <c r="AD19" s="26">
        <f>+$W$22+(2*AB19*SQRT(1+(Y19*Y19)))</f>
        <v>18.353624242534845</v>
      </c>
      <c r="AE19" s="26">
        <f>+Z19-AA19</f>
        <v>9.239230891466832E-7</v>
      </c>
      <c r="AF19" s="28">
        <f>+($W$19)/(SQRT(9.81*((AC19)^3/($W$22+(2*Y19*AB19)))))</f>
        <v>0.45394448347563404</v>
      </c>
      <c r="AG19" s="22" t="str">
        <f>+IF(AF19&lt;1,"subcrítico","crítico")</f>
        <v>subcrítico</v>
      </c>
    </row>
    <row r="20" spans="4:43" x14ac:dyDescent="0.25">
      <c r="V20" s="23" t="s">
        <v>47</v>
      </c>
      <c r="W20" s="22">
        <f>+R6</f>
        <v>4.2317320300395544E-4</v>
      </c>
      <c r="X20" s="85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Y21" s="29" t="s">
        <v>48</v>
      </c>
      <c r="Z21" s="29" t="s">
        <v>11</v>
      </c>
      <c r="AA21" s="29" t="s">
        <v>11</v>
      </c>
      <c r="AB21" s="30" t="s">
        <v>63</v>
      </c>
      <c r="AC21" s="29" t="s">
        <v>52</v>
      </c>
      <c r="AD21" s="29" t="s">
        <v>53</v>
      </c>
      <c r="AE21" s="29" t="s">
        <v>54</v>
      </c>
      <c r="AF21" s="29" t="s">
        <v>55</v>
      </c>
      <c r="AG21" s="29" t="s">
        <v>56</v>
      </c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8</v>
      </c>
      <c r="X22" s="85"/>
      <c r="Y22" s="19">
        <f>+$W$23</f>
        <v>2.2999999999999998</v>
      </c>
      <c r="Z22" s="18" t="s">
        <v>11</v>
      </c>
      <c r="AA22" s="18" t="s">
        <v>11</v>
      </c>
      <c r="AB22" s="31">
        <v>1.3106145502350206</v>
      </c>
      <c r="AC22" s="19">
        <f>+AB22*($W$22+(Y22*AB22))</f>
        <v>14.435650550241979</v>
      </c>
      <c r="AD22" s="19">
        <f>+$W$22+(2*AB22*SQRT(1+(Y22*AR81)))</f>
        <v>10.621229100470041</v>
      </c>
      <c r="AE22" s="18" t="s">
        <v>11</v>
      </c>
      <c r="AF22" s="19">
        <f>+($W$19)/(SQRT(9.81*((AC22)^3/($W$22+(2*Y22*AB22)))))</f>
        <v>1.0003340313326625</v>
      </c>
      <c r="AG22" s="18" t="s">
        <v>11</v>
      </c>
    </row>
    <row r="23" spans="4:43" ht="15.6" customHeight="1" x14ac:dyDescent="0.25">
      <c r="V23" s="23" t="s">
        <v>59</v>
      </c>
      <c r="W23" s="22">
        <f>+E7</f>
        <v>2.2999999999999998</v>
      </c>
      <c r="Z23"/>
      <c r="AA23"/>
      <c r="AB23"/>
      <c r="AC23"/>
      <c r="AD23"/>
      <c r="AE23"/>
      <c r="AF23"/>
      <c r="AG23"/>
      <c r="AH23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AQ24" s="32"/>
    </row>
    <row r="25" spans="4:43" x14ac:dyDescent="0.25">
      <c r="D25" s="18">
        <f>+D6</f>
        <v>10</v>
      </c>
      <c r="E25" s="18">
        <v>0</v>
      </c>
      <c r="F25" s="18">
        <f>+E6</f>
        <v>3</v>
      </c>
      <c r="Q25" s="18" t="s">
        <v>74</v>
      </c>
      <c r="R25" s="18" t="s">
        <v>75</v>
      </c>
      <c r="S25" s="18" t="s">
        <v>76</v>
      </c>
      <c r="AQ25" s="32"/>
    </row>
    <row r="26" spans="4:43" x14ac:dyDescent="0.25">
      <c r="D26" s="18">
        <f>+D7</f>
        <v>8</v>
      </c>
      <c r="E26" s="18">
        <f>-(1)*D3</f>
        <v>-1677.8</v>
      </c>
      <c r="F26" s="18">
        <f>+E7</f>
        <v>2.2999999999999998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94" t="s">
        <v>78</v>
      </c>
      <c r="F28" s="94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98" t="s">
        <v>48</v>
      </c>
      <c r="F29" s="9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10">
        <v>0</v>
      </c>
      <c r="E30" s="15">
        <f t="shared" ref="E30:E38" si="0">+FORECAST(D30,$D$25:$D$26,$E$25:$E$26)</f>
        <v>10</v>
      </c>
      <c r="F30" s="15">
        <f t="shared" ref="F30:F37" si="1">+FORECAST(D30,$F$25:$F$26,$E$25:$E$26)</f>
        <v>3</v>
      </c>
      <c r="G30" s="42">
        <v>0</v>
      </c>
      <c r="H30" s="19">
        <v>1.145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1.145</v>
      </c>
      <c r="AO30" s="18"/>
      <c r="AP30" s="63">
        <f>+'Datos inciales'!C21</f>
        <v>2545.6</v>
      </c>
      <c r="AQ30" s="19">
        <f>+AP30+AN30</f>
        <v>2546.7449999999999</v>
      </c>
    </row>
    <row r="31" spans="4:43" x14ac:dyDescent="0.25">
      <c r="D31" s="10">
        <v>-1</v>
      </c>
      <c r="E31" s="15">
        <f t="shared" si="0"/>
        <v>9.9988079628084403</v>
      </c>
      <c r="F31" s="15">
        <f t="shared" si="1"/>
        <v>2.9995827869829537</v>
      </c>
      <c r="G31" s="42">
        <f>+D31</f>
        <v>-1</v>
      </c>
      <c r="H31" s="19">
        <f>+AN30</f>
        <v>1.145</v>
      </c>
      <c r="I31" s="19">
        <f>E31+(2*H31*SQRT(1+(F31*F31)))</f>
        <v>17.239517421979347</v>
      </c>
      <c r="J31" s="19">
        <f>+H31*(E31+(F31*H31))</f>
        <v>15.381163140719991</v>
      </c>
      <c r="K31" s="19">
        <f>+J31/I31</f>
        <v>0.89220381082767053</v>
      </c>
      <c r="L31" s="38">
        <f>+((2*F31*H31)+E31)</f>
        <v>16.867852544999405</v>
      </c>
      <c r="M31" s="19">
        <f t="shared" ref="M31:M38" si="2">+(($R$5^2)*($R$7^2))/((J31^2)*(K31)^(4/3))</f>
        <v>2.3307671096626731E-3</v>
      </c>
      <c r="N31" s="19">
        <f t="shared" ref="N31:N38" si="3">+$R$7/(SQRT(9.81*((J31^3)/((2*F31*H31)+E31))))</f>
        <v>0.99732116496565004</v>
      </c>
      <c r="O31" s="39">
        <f t="shared" ref="O31:O38" si="4">($R$6-M31)/(1-(N31^2))</f>
        <v>-0.35652669420626043</v>
      </c>
      <c r="P31" s="39">
        <f>+H31+0.5*(G31-G30)*O31</f>
        <v>1.3232633471031303</v>
      </c>
      <c r="Q31" s="19">
        <f>E31+(2*P31*SQRT(1+(F31*F31)))</f>
        <v>18.366812708960222</v>
      </c>
      <c r="R31" s="19">
        <f>+P31*(E31+(F31*P31))</f>
        <v>18.483403198474331</v>
      </c>
      <c r="S31" s="19">
        <f>+R31/Q31</f>
        <v>1.0063478890628221</v>
      </c>
      <c r="T31" s="38">
        <f>+((2*F31*P31)+E31)</f>
        <v>17.937283880040439</v>
      </c>
      <c r="U31" s="19">
        <f t="shared" ref="U31:U38" si="5">+(($R$5^2)*($R$7^2))/((R31^2)*(S31)^(4/3))</f>
        <v>1.3746789270751923E-3</v>
      </c>
      <c r="V31" s="19">
        <f t="shared" ref="V31:V38" si="6">+$R$7/(SQRT(9.81*((R31^3)/((2*F31*P31)+E31))))</f>
        <v>0.78071826568282743</v>
      </c>
      <c r="W31" s="39">
        <f t="shared" ref="W31:W38" si="7">($R$6-U31)/(1-(V31^2))</f>
        <v>-2.436765483783888E-3</v>
      </c>
      <c r="X31" s="39">
        <f>+H31+0.5*(G31-G30)*W31</f>
        <v>1.1462183827418919</v>
      </c>
      <c r="Y31" s="19">
        <f>E31+(2*X31*SQRT(1+(F31*F31)))</f>
        <v>17.247222186559352</v>
      </c>
      <c r="Z31" s="19">
        <f>+X31*(E31+(F31*X31))</f>
        <v>15.401719093903779</v>
      </c>
      <c r="AA31" s="19">
        <f>+Z31/Y31</f>
        <v>0.89299708250446486</v>
      </c>
      <c r="AB31" s="38">
        <f>+((2*F31*X31)+E31)</f>
        <v>16.875161824800475</v>
      </c>
      <c r="AC31" s="19">
        <f t="shared" ref="AC31:AC38" si="8">+(($R$5^2)*($R$7^2))/((Z31^2)*(AA31)^(4/3))</f>
        <v>2.3217968634197728E-3</v>
      </c>
      <c r="AD31" s="19">
        <f t="shared" ref="AD31:AD38" si="9">+$R$7/(SQRT(9.81*((Z31^3)/((2*F31*X31)+E31))))</f>
        <v>0.99554084134472143</v>
      </c>
      <c r="AE31" s="39">
        <f t="shared" ref="AE31:AE38" si="10">($R$6-AC31)/(1-(AD31^2))</f>
        <v>-0.21336606283578502</v>
      </c>
      <c r="AF31" s="39">
        <f>H31+(G31-G30)*AE31</f>
        <v>1.358366062835785</v>
      </c>
      <c r="AG31" s="19">
        <f>E31+(2*AF31*SQRT(1+(F31*F31)))</f>
        <v>18.588793989176835</v>
      </c>
      <c r="AH31" s="19">
        <f>+AF31*(E31+(F31*AF31))</f>
        <v>19.11674666339659</v>
      </c>
      <c r="AI31" s="19">
        <f>+AH31/AG31</f>
        <v>1.028401663632786</v>
      </c>
      <c r="AJ31" s="38">
        <f>+((2*F31*AF31)+E31)</f>
        <v>18.147870883816491</v>
      </c>
      <c r="AK31" s="19">
        <f t="shared" ref="AK31:AK38" si="11">+(($R$5^2)*($R$7^2))/((AH31^2)*(AI31)^(4/3))</f>
        <v>1.248487905123879E-3</v>
      </c>
      <c r="AL31" s="19">
        <f t="shared" ref="AL31:AL38" si="12">+$R$7/(SQRT(9.81*((AH31^3)/((2*F31*AF31)+E31))))</f>
        <v>0.74658759326448865</v>
      </c>
      <c r="AM31" s="39">
        <f t="shared" ref="AM31:AM38" si="13">($R$6-AK31)/(1-(AL31^2))</f>
        <v>-1.8646672246375934E-3</v>
      </c>
      <c r="AN31" s="19">
        <f>H31+(1/6)*(O31+2*W31+2*AE31+AM31)*(G31-G30)</f>
        <v>1.2766661696783392</v>
      </c>
      <c r="AO31" s="71">
        <f>+(-1)*ABS((ABS(G30)-ABS(G31)))</f>
        <v>-1</v>
      </c>
      <c r="AP31" s="63">
        <f t="shared" ref="AP31:AP38" si="14">+AP30-(AO31*$R$6)</f>
        <v>2545.6004231732031</v>
      </c>
      <c r="AQ31" s="19">
        <f>+AP31+AN31</f>
        <v>2546.8770893428814</v>
      </c>
    </row>
    <row r="32" spans="4:43" x14ac:dyDescent="0.25">
      <c r="D32" s="10">
        <v>-2</v>
      </c>
      <c r="E32" s="15">
        <f t="shared" si="0"/>
        <v>9.9976159256168788</v>
      </c>
      <c r="F32" s="15">
        <f t="shared" si="1"/>
        <v>2.9991655739659078</v>
      </c>
      <c r="G32" s="42">
        <f>+D32</f>
        <v>-2</v>
      </c>
      <c r="H32" s="19">
        <f>+AN31</f>
        <v>1.2766661696783392</v>
      </c>
      <c r="I32" s="19">
        <f t="shared" ref="I32:I38" si="15">E32+(2*H32*SQRT(1+(F32*F32)))</f>
        <v>18.069940536159429</v>
      </c>
      <c r="J32" s="19">
        <f t="shared" ref="J32:J38" si="16">+H32*(E32+(F32*H32))</f>
        <v>17.651887544684651</v>
      </c>
      <c r="K32" s="19">
        <f t="shared" ref="K32:K38" si="17">+J32/I32</f>
        <v>0.97686472788118928</v>
      </c>
      <c r="L32" s="38">
        <f t="shared" ref="L32:L38" si="18">+((2*F32*H32)+E32)</f>
        <v>17.655482376709266</v>
      </c>
      <c r="M32" s="19">
        <f t="shared" si="2"/>
        <v>1.5681988380468477E-3</v>
      </c>
      <c r="N32" s="19">
        <f t="shared" si="3"/>
        <v>0.82993097036446162</v>
      </c>
      <c r="O32" s="39">
        <f t="shared" si="4"/>
        <v>-3.6792158604661849E-3</v>
      </c>
      <c r="P32" s="39">
        <f t="shared" ref="P32:P37" si="19">+H32+0.5*(G32-G31)*O32</f>
        <v>1.2785057776085724</v>
      </c>
      <c r="Q32" s="19">
        <f t="shared" ref="Q32:Q38" si="20">E32+(2*P32*SQRT(1+(F32*F32)))</f>
        <v>18.08157232583293</v>
      </c>
      <c r="R32" s="19">
        <f t="shared" ref="R32:R38" si="21">+P32*(E32+(F32*P32))</f>
        <v>17.684376859725123</v>
      </c>
      <c r="S32" s="19">
        <f t="shared" ref="S32:S38" si="22">+R32/Q32</f>
        <v>0.97803313456649243</v>
      </c>
      <c r="T32" s="38">
        <f t="shared" ref="T32:T38" si="23">+((2*F32*P32)+E32)</f>
        <v>17.666516954257165</v>
      </c>
      <c r="U32" s="19">
        <f t="shared" si="5"/>
        <v>1.5599537512461432E-3</v>
      </c>
      <c r="V32" s="19">
        <f t="shared" si="6"/>
        <v>0.82790352340427364</v>
      </c>
      <c r="W32" s="39">
        <f t="shared" si="7"/>
        <v>-3.6136940841615239E-3</v>
      </c>
      <c r="X32" s="39">
        <f t="shared" ref="X32:X37" si="24">+H32+0.5*(G32-G31)*W32</f>
        <v>1.2784730167204199</v>
      </c>
      <c r="Y32" s="19">
        <f t="shared" ref="Y32:Y38" si="25">E32+(2*X32*SQRT(1+(F32*F32)))</f>
        <v>18.081365179650177</v>
      </c>
      <c r="Z32" s="19">
        <f t="shared" ref="Z32:Z38" si="26">+X32*(E32+(F32*X32))</f>
        <v>17.683798092158071</v>
      </c>
      <c r="AA32" s="19">
        <f t="shared" ref="AA32:AA38" si="27">+Z32/Y32</f>
        <v>0.97801233017850053</v>
      </c>
      <c r="AB32" s="38">
        <f t="shared" ref="AB32:AB38" si="28">+((2*F32*X32)+E32)</f>
        <v>17.666320443601325</v>
      </c>
      <c r="AC32" s="19">
        <f t="shared" si="8"/>
        <v>1.5601001111409762E-3</v>
      </c>
      <c r="AD32" s="19">
        <f t="shared" si="9"/>
        <v>0.8279395632703711</v>
      </c>
      <c r="AE32" s="39">
        <f t="shared" si="10"/>
        <v>-3.6148450969037183E-3</v>
      </c>
      <c r="AF32" s="39">
        <f t="shared" ref="AF32:AF37" si="29">H32+(G32-G31)*AE32</f>
        <v>1.280281014775243</v>
      </c>
      <c r="AG32" s="19">
        <f t="shared" ref="AG32:AG38" si="30">E32+(2*AF32*SQRT(1+(F32*F32)))</f>
        <v>18.092797100962418</v>
      </c>
      <c r="AH32" s="19">
        <f t="shared" ref="AH32:AH38" si="31">+AF32*(E32+(F32*AF32))</f>
        <v>17.715748568999263</v>
      </c>
      <c r="AI32" s="19">
        <f t="shared" ref="AI32:AI38" si="32">+AH32/AG32</f>
        <v>0.97916029622953671</v>
      </c>
      <c r="AJ32" s="38">
        <f t="shared" ref="AJ32:AJ38" si="33">+((2*F32*AF32)+E32)</f>
        <v>17.677165414648972</v>
      </c>
      <c r="AK32" s="19">
        <f t="shared" si="11"/>
        <v>1.5520484008323728E-3</v>
      </c>
      <c r="AL32" s="19">
        <f t="shared" si="12"/>
        <v>0.82595418224662509</v>
      </c>
      <c r="AM32" s="39">
        <f t="shared" si="13"/>
        <v>-3.5521595442302004E-3</v>
      </c>
      <c r="AN32" s="19">
        <f t="shared" ref="AN32:AN37" si="34">H32+(1/6)*(O32+2*W32+2*AE32+AM32)*(G32-G31)</f>
        <v>1.2802809119728105</v>
      </c>
      <c r="AO32" s="71">
        <f t="shared" ref="AO32:AO37" si="35">+(-1)*ABS((ABS(G31)-ABS(G32)))</f>
        <v>-1</v>
      </c>
      <c r="AP32" s="63">
        <f t="shared" si="14"/>
        <v>2545.6008463464063</v>
      </c>
      <c r="AQ32" s="19">
        <f>+AP32+AN32</f>
        <v>2546.8811272583794</v>
      </c>
    </row>
    <row r="33" spans="3:43" x14ac:dyDescent="0.25">
      <c r="D33" s="10">
        <v>-3</v>
      </c>
      <c r="E33" s="15">
        <f t="shared" si="0"/>
        <v>9.9964238884253191</v>
      </c>
      <c r="F33" s="15">
        <f t="shared" si="1"/>
        <v>2.9987483609488614</v>
      </c>
      <c r="G33" s="42">
        <f>+D33</f>
        <v>-3</v>
      </c>
      <c r="H33" s="19">
        <f t="shared" ref="H33:H37" si="36">+AN32</f>
        <v>1.2802809119728105</v>
      </c>
      <c r="I33" s="19">
        <f t="shared" si="15"/>
        <v>18.090590970901687</v>
      </c>
      <c r="J33" s="19">
        <f t="shared" si="16"/>
        <v>17.713536747408583</v>
      </c>
      <c r="K33" s="19">
        <f t="shared" si="17"/>
        <v>0.9791574402351152</v>
      </c>
      <c r="L33" s="38">
        <f t="shared" si="18"/>
        <v>17.674904461090478</v>
      </c>
      <c r="M33" s="19">
        <f t="shared" si="2"/>
        <v>1.5524420592324182E-3</v>
      </c>
      <c r="N33" s="19">
        <f t="shared" si="3"/>
        <v>0.82605605530244686</v>
      </c>
      <c r="O33" s="39">
        <f t="shared" si="4"/>
        <v>-3.5552809934544507E-3</v>
      </c>
      <c r="P33" s="39">
        <f t="shared" si="19"/>
        <v>1.2820585524695376</v>
      </c>
      <c r="Q33" s="19">
        <f t="shared" si="20"/>
        <v>18.101829535078132</v>
      </c>
      <c r="R33" s="19">
        <f t="shared" si="21"/>
        <v>17.74496584941642</v>
      </c>
      <c r="S33" s="19">
        <f t="shared" si="22"/>
        <v>0.98028576697343373</v>
      </c>
      <c r="T33" s="38">
        <f t="shared" si="23"/>
        <v>17.685565854142311</v>
      </c>
      <c r="U33" s="19">
        <f t="shared" si="5"/>
        <v>1.5445740642182602E-3</v>
      </c>
      <c r="V33" s="19">
        <f t="shared" si="6"/>
        <v>0.82411085308050336</v>
      </c>
      <c r="W33" s="39">
        <f t="shared" si="7"/>
        <v>-3.4951886019689358E-3</v>
      </c>
      <c r="X33" s="39">
        <f t="shared" si="24"/>
        <v>1.2820285062737948</v>
      </c>
      <c r="Y33" s="19">
        <f t="shared" si="25"/>
        <v>18.101639577603752</v>
      </c>
      <c r="Z33" s="19">
        <f t="shared" si="26"/>
        <v>17.744434468150136</v>
      </c>
      <c r="AA33" s="19">
        <f t="shared" si="27"/>
        <v>0.98026669860913773</v>
      </c>
      <c r="AB33" s="38">
        <f t="shared" si="28"/>
        <v>17.685385652181836</v>
      </c>
      <c r="AC33" s="19">
        <f t="shared" si="8"/>
        <v>1.5447066374099409E-3</v>
      </c>
      <c r="AD33" s="19">
        <f t="shared" si="9"/>
        <v>0.82414367332218152</v>
      </c>
      <c r="AE33" s="39">
        <f t="shared" si="10"/>
        <v>-3.4961912894193037E-3</v>
      </c>
      <c r="AF33" s="39">
        <f t="shared" si="29"/>
        <v>1.2837771032622298</v>
      </c>
      <c r="AG33" s="19">
        <f t="shared" si="30"/>
        <v>18.112694523476918</v>
      </c>
      <c r="AH33" s="19">
        <f t="shared" si="31"/>
        <v>17.775368249188137</v>
      </c>
      <c r="AI33" s="19">
        <f t="shared" si="32"/>
        <v>0.9813762511231251</v>
      </c>
      <c r="AJ33" s="38">
        <f t="shared" si="33"/>
        <v>17.695872856887895</v>
      </c>
      <c r="AK33" s="19">
        <f t="shared" si="11"/>
        <v>1.5370148534250142E-3</v>
      </c>
      <c r="AL33" s="19">
        <f t="shared" si="12"/>
        <v>0.82223695142727793</v>
      </c>
      <c r="AM33" s="39">
        <f t="shared" si="13"/>
        <v>-3.4385640231263423E-3</v>
      </c>
      <c r="AN33" s="19">
        <f t="shared" si="34"/>
        <v>1.2837770127727033</v>
      </c>
      <c r="AO33" s="71">
        <f t="shared" si="35"/>
        <v>-1</v>
      </c>
      <c r="AP33" s="63">
        <f t="shared" si="14"/>
        <v>2545.6012695196096</v>
      </c>
      <c r="AQ33" s="19">
        <f t="shared" ref="AQ33:AQ38" si="37">+AP33+AN33</f>
        <v>2546.8850465323821</v>
      </c>
    </row>
    <row r="34" spans="3:43" x14ac:dyDescent="0.25">
      <c r="D34" s="10">
        <v>-4</v>
      </c>
      <c r="E34" s="15">
        <f t="shared" si="0"/>
        <v>9.9952318512337577</v>
      </c>
      <c r="F34" s="15">
        <f t="shared" si="1"/>
        <v>2.9983311479318155</v>
      </c>
      <c r="G34" s="42">
        <f>+D34</f>
        <v>-4</v>
      </c>
      <c r="H34" s="19">
        <f t="shared" si="36"/>
        <v>1.2837770127727033</v>
      </c>
      <c r="I34" s="19">
        <f t="shared" si="15"/>
        <v>18.11048571805269</v>
      </c>
      <c r="J34" s="19">
        <f t="shared" si="16"/>
        <v>17.773148736096722</v>
      </c>
      <c r="K34" s="19">
        <f t="shared" si="17"/>
        <v>0.98137338847738864</v>
      </c>
      <c r="L34" s="38">
        <f t="shared" si="18"/>
        <v>17.693609060024272</v>
      </c>
      <c r="M34" s="19">
        <f t="shared" si="2"/>
        <v>1.5374047420349667E-3</v>
      </c>
      <c r="N34" s="19">
        <f t="shared" si="3"/>
        <v>0.82233837273817378</v>
      </c>
      <c r="O34" s="39">
        <f t="shared" si="4"/>
        <v>-3.4415397614312466E-3</v>
      </c>
      <c r="P34" s="39">
        <f t="shared" si="19"/>
        <v>1.2854977826534189</v>
      </c>
      <c r="Q34" s="19">
        <f t="shared" si="20"/>
        <v>18.121363373821133</v>
      </c>
      <c r="R34" s="19">
        <f t="shared" si="21"/>
        <v>17.803604243853762</v>
      </c>
      <c r="S34" s="19">
        <f t="shared" si="22"/>
        <v>0.9824649435358479</v>
      </c>
      <c r="T34" s="38">
        <f t="shared" si="23"/>
        <v>17.703927935887815</v>
      </c>
      <c r="U34" s="19">
        <f t="shared" si="5"/>
        <v>1.5298800779848256E-3</v>
      </c>
      <c r="V34" s="19">
        <f t="shared" si="6"/>
        <v>0.82046833458668</v>
      </c>
      <c r="W34" s="39">
        <f t="shared" si="7"/>
        <v>-3.3861673593722293E-3</v>
      </c>
      <c r="X34" s="39">
        <f t="shared" si="24"/>
        <v>1.2854700964523893</v>
      </c>
      <c r="Y34" s="19">
        <f t="shared" si="25"/>
        <v>18.12118835857493</v>
      </c>
      <c r="Z34" s="19">
        <f t="shared" si="26"/>
        <v>17.803114091644218</v>
      </c>
      <c r="AA34" s="19">
        <f t="shared" si="27"/>
        <v>0.98244738365736373</v>
      </c>
      <c r="AB34" s="38">
        <f t="shared" si="28"/>
        <v>17.703761911089984</v>
      </c>
      <c r="AC34" s="19">
        <f t="shared" si="8"/>
        <v>1.5300007813402478E-3</v>
      </c>
      <c r="AD34" s="19">
        <f t="shared" si="9"/>
        <v>0.82049837102218792</v>
      </c>
      <c r="AE34" s="39">
        <f t="shared" si="10"/>
        <v>-3.3870474662232738E-3</v>
      </c>
      <c r="AF34" s="39">
        <f t="shared" si="29"/>
        <v>1.2871640602389265</v>
      </c>
      <c r="AG34" s="19">
        <f t="shared" si="30"/>
        <v>18.131896562594925</v>
      </c>
      <c r="AH34" s="19">
        <f t="shared" si="31"/>
        <v>17.833112226958217</v>
      </c>
      <c r="AI34" s="19">
        <f t="shared" si="32"/>
        <v>0.98352161702416274</v>
      </c>
      <c r="AJ34" s="38">
        <f t="shared" si="33"/>
        <v>17.713920039859271</v>
      </c>
      <c r="AK34" s="19">
        <f t="shared" si="11"/>
        <v>1.5226374413842194E-3</v>
      </c>
      <c r="AL34" s="19">
        <f t="shared" si="12"/>
        <v>0.81866369537500883</v>
      </c>
      <c r="AM34" s="39">
        <f t="shared" si="13"/>
        <v>-3.3338338303779166E-3</v>
      </c>
      <c r="AN34" s="19">
        <f t="shared" si="34"/>
        <v>1.28716397997987</v>
      </c>
      <c r="AO34" s="71">
        <f t="shared" si="35"/>
        <v>-1</v>
      </c>
      <c r="AP34" s="63">
        <f t="shared" si="14"/>
        <v>2545.6016926928128</v>
      </c>
      <c r="AQ34" s="19">
        <f t="shared" si="37"/>
        <v>2546.8888566727928</v>
      </c>
    </row>
    <row r="35" spans="3:43" x14ac:dyDescent="0.25">
      <c r="D35" s="10">
        <v>-5</v>
      </c>
      <c r="E35" s="15">
        <f t="shared" si="0"/>
        <v>9.994039814042198</v>
      </c>
      <c r="F35" s="15">
        <f t="shared" si="1"/>
        <v>2.9979139349147692</v>
      </c>
      <c r="G35" s="42">
        <f t="shared" ref="G35:G37" si="38">+D35</f>
        <v>-5</v>
      </c>
      <c r="H35" s="19">
        <f>+AN34</f>
        <v>1.28716397997987</v>
      </c>
      <c r="I35" s="19">
        <f>E35+(2*H35*SQRT(1+(F35*F35)))</f>
        <v>18.129685155091607</v>
      </c>
      <c r="J35" s="19">
        <f>+H35*(E35+(F35*H35))</f>
        <v>17.830885223101767</v>
      </c>
      <c r="K35" s="19">
        <f t="shared" si="17"/>
        <v>0.98351874677173179</v>
      </c>
      <c r="L35" s="38">
        <f t="shared" si="18"/>
        <v>17.711653478246213</v>
      </c>
      <c r="M35" s="19">
        <f t="shared" si="2"/>
        <v>1.5230237336496108E-3</v>
      </c>
      <c r="N35" s="19">
        <f t="shared" si="3"/>
        <v>0.81876468471805075</v>
      </c>
      <c r="O35" s="39">
        <f t="shared" si="4"/>
        <v>-3.3366782328019223E-3</v>
      </c>
      <c r="P35" s="39">
        <f t="shared" si="19"/>
        <v>1.2888323190962709</v>
      </c>
      <c r="Q35" s="19">
        <f t="shared" si="20"/>
        <v>18.140230055019472</v>
      </c>
      <c r="R35" s="19">
        <f t="shared" si="21"/>
        <v>17.860442611675627</v>
      </c>
      <c r="S35" s="19">
        <f t="shared" si="22"/>
        <v>0.98457641151764619</v>
      </c>
      <c r="T35" s="38">
        <f t="shared" si="23"/>
        <v>17.721656552416654</v>
      </c>
      <c r="U35" s="19">
        <f t="shared" si="5"/>
        <v>1.515813136461646E-3</v>
      </c>
      <c r="V35" s="19">
        <f t="shared" si="6"/>
        <v>0.81696365762802226</v>
      </c>
      <c r="W35" s="39">
        <f t="shared" si="7"/>
        <v>-3.2854396910177094E-3</v>
      </c>
      <c r="X35" s="39">
        <f t="shared" si="24"/>
        <v>1.2888066998253789</v>
      </c>
      <c r="Y35" s="19">
        <f t="shared" si="25"/>
        <v>18.140068125921772</v>
      </c>
      <c r="Z35" s="19">
        <f t="shared" si="26"/>
        <v>17.859988597723426</v>
      </c>
      <c r="AA35" s="19">
        <f t="shared" si="27"/>
        <v>0.98456017219703174</v>
      </c>
      <c r="AB35" s="38">
        <f t="shared" si="28"/>
        <v>17.721502943678239</v>
      </c>
      <c r="AC35" s="19">
        <f t="shared" si="8"/>
        <v>1.5159235411133362E-3</v>
      </c>
      <c r="AD35" s="19">
        <f t="shared" si="9"/>
        <v>0.81699126874143579</v>
      </c>
      <c r="AE35" s="39">
        <f t="shared" si="10"/>
        <v>-3.2862174613809809E-3</v>
      </c>
      <c r="AF35" s="39">
        <f t="shared" si="29"/>
        <v>1.290450197441251</v>
      </c>
      <c r="AG35" s="19">
        <f t="shared" si="30"/>
        <v>18.150456012725286</v>
      </c>
      <c r="AH35" s="19">
        <f t="shared" si="31"/>
        <v>17.889121943179635</v>
      </c>
      <c r="AI35" s="19">
        <f t="shared" si="32"/>
        <v>0.98560179042540697</v>
      </c>
      <c r="AJ35" s="38">
        <f t="shared" si="33"/>
        <v>17.73135707248748</v>
      </c>
      <c r="AK35" s="19">
        <f t="shared" si="11"/>
        <v>1.5088612637371669E-3</v>
      </c>
      <c r="AL35" s="19">
        <f t="shared" si="12"/>
        <v>0.81522287359044743</v>
      </c>
      <c r="AM35" s="39">
        <f t="shared" si="13"/>
        <v>-3.2368822243636461E-3</v>
      </c>
      <c r="AN35" s="19">
        <f t="shared" si="34"/>
        <v>1.2904501257735306</v>
      </c>
      <c r="AO35" s="71">
        <f t="shared" si="35"/>
        <v>-1</v>
      </c>
      <c r="AP35" s="63">
        <f t="shared" si="14"/>
        <v>2545.602115866016</v>
      </c>
      <c r="AQ35" s="19">
        <f t="shared" si="37"/>
        <v>2546.8925659917895</v>
      </c>
    </row>
    <row r="36" spans="3:43" x14ac:dyDescent="0.25">
      <c r="D36" s="10">
        <v>-6</v>
      </c>
      <c r="E36" s="15">
        <f t="shared" si="0"/>
        <v>9.9928477768506383</v>
      </c>
      <c r="F36" s="15">
        <f t="shared" si="1"/>
        <v>2.9974967218977233</v>
      </c>
      <c r="G36" s="42">
        <f t="shared" si="38"/>
        <v>-6</v>
      </c>
      <c r="H36" s="19">
        <f t="shared" si="36"/>
        <v>1.2904501257735306</v>
      </c>
      <c r="I36" s="19">
        <f t="shared" si="15"/>
        <v>18.148242072651151</v>
      </c>
      <c r="J36" s="19">
        <f t="shared" si="16"/>
        <v>17.886887639084037</v>
      </c>
      <c r="K36" s="19">
        <f t="shared" si="17"/>
        <v>0.98559891186590642</v>
      </c>
      <c r="L36" s="38">
        <f t="shared" si="18"/>
        <v>17.729087820407962</v>
      </c>
      <c r="M36" s="19">
        <f t="shared" si="2"/>
        <v>1.5092441171535109E-3</v>
      </c>
      <c r="N36" s="19">
        <f t="shared" si="3"/>
        <v>0.81532344881987839</v>
      </c>
      <c r="O36" s="39">
        <f t="shared" si="4"/>
        <v>-3.2396076065930616E-3</v>
      </c>
      <c r="P36" s="39">
        <f t="shared" si="19"/>
        <v>1.2920699295768272</v>
      </c>
      <c r="Q36" s="19">
        <f t="shared" si="20"/>
        <v>18.158478918255547</v>
      </c>
      <c r="R36" s="19">
        <f t="shared" si="21"/>
        <v>17.915613147689587</v>
      </c>
      <c r="S36" s="19">
        <f t="shared" si="22"/>
        <v>0.98662521394775005</v>
      </c>
      <c r="T36" s="38">
        <f t="shared" si="23"/>
        <v>17.738798533588962</v>
      </c>
      <c r="U36" s="19">
        <f t="shared" si="5"/>
        <v>1.5023220364425471E-3</v>
      </c>
      <c r="V36" s="19">
        <f t="shared" si="6"/>
        <v>0.8135860472740053</v>
      </c>
      <c r="W36" s="39">
        <f t="shared" si="7"/>
        <v>-3.1920138299806342E-3</v>
      </c>
      <c r="X36" s="39">
        <f t="shared" si="24"/>
        <v>1.2920461326885209</v>
      </c>
      <c r="Y36" s="19">
        <f t="shared" si="25"/>
        <v>18.158328526540849</v>
      </c>
      <c r="Z36" s="19">
        <f t="shared" si="26"/>
        <v>17.915191021179652</v>
      </c>
      <c r="AA36" s="19">
        <f t="shared" si="27"/>
        <v>0.98661013842734369</v>
      </c>
      <c r="AB36" s="38">
        <f t="shared" si="28"/>
        <v>17.738655871399583</v>
      </c>
      <c r="AC36" s="19">
        <f t="shared" si="8"/>
        <v>1.5024234432391634E-3</v>
      </c>
      <c r="AD36" s="19">
        <f t="shared" si="9"/>
        <v>0.81361153090609617</v>
      </c>
      <c r="AE36" s="39">
        <f t="shared" si="10"/>
        <v>-3.1927053821751072E-3</v>
      </c>
      <c r="AF36" s="39">
        <f t="shared" si="29"/>
        <v>1.2936428311557058</v>
      </c>
      <c r="AG36" s="19">
        <f t="shared" si="30"/>
        <v>18.168419350906174</v>
      </c>
      <c r="AH36" s="19">
        <f t="shared" si="31"/>
        <v>17.943521947775452</v>
      </c>
      <c r="AI36" s="19">
        <f t="shared" si="32"/>
        <v>0.98762152068448894</v>
      </c>
      <c r="AJ36" s="38">
        <f t="shared" si="33"/>
        <v>17.748228068242074</v>
      </c>
      <c r="AK36" s="19">
        <f t="shared" si="11"/>
        <v>1.4956382485485861E-3</v>
      </c>
      <c r="AL36" s="19">
        <f t="shared" si="12"/>
        <v>0.81190435439531017</v>
      </c>
      <c r="AM36" s="39">
        <f t="shared" si="13"/>
        <v>-3.1467999587089456E-3</v>
      </c>
      <c r="AN36" s="19">
        <f t="shared" si="34"/>
        <v>1.2936427667717996</v>
      </c>
      <c r="AO36" s="71">
        <f t="shared" si="35"/>
        <v>-1</v>
      </c>
      <c r="AP36" s="63">
        <f t="shared" si="14"/>
        <v>2545.6025390392192</v>
      </c>
      <c r="AQ36" s="19">
        <f t="shared" si="37"/>
        <v>2546.8961818059911</v>
      </c>
    </row>
    <row r="37" spans="3:43" x14ac:dyDescent="0.25">
      <c r="D37" s="10">
        <v>-7</v>
      </c>
      <c r="E37" s="15">
        <f t="shared" si="0"/>
        <v>9.9916557396590768</v>
      </c>
      <c r="F37" s="15">
        <f t="shared" si="1"/>
        <v>2.997079508880677</v>
      </c>
      <c r="G37" s="42">
        <f t="shared" si="38"/>
        <v>-7</v>
      </c>
      <c r="H37" s="19">
        <f t="shared" si="36"/>
        <v>1.2936427667717996</v>
      </c>
      <c r="I37" s="19">
        <f t="shared" si="15"/>
        <v>18.166202944074438</v>
      </c>
      <c r="J37" s="19">
        <f t="shared" si="16"/>
        <v>17.94128052395758</v>
      </c>
      <c r="K37" s="19">
        <f t="shared" si="17"/>
        <v>0.9876186333044229</v>
      </c>
      <c r="L37" s="38">
        <f t="shared" si="18"/>
        <v>17.745956195866007</v>
      </c>
      <c r="M37" s="19">
        <f t="shared" si="2"/>
        <v>1.4960178069528122E-3</v>
      </c>
      <c r="N37" s="19">
        <f t="shared" si="3"/>
        <v>0.81200453174817566</v>
      </c>
      <c r="O37" s="39">
        <f t="shared" si="4"/>
        <v>-3.1494169553260508E-3</v>
      </c>
      <c r="P37" s="39">
        <f t="shared" si="19"/>
        <v>1.2952174752494625</v>
      </c>
      <c r="Q37" s="19">
        <f t="shared" si="20"/>
        <v>18.176153549538704</v>
      </c>
      <c r="R37" s="19">
        <f t="shared" si="21"/>
        <v>17.969232663501852</v>
      </c>
      <c r="S37" s="19">
        <f t="shared" si="22"/>
        <v>0.98861580446749131</v>
      </c>
      <c r="T37" s="38">
        <f t="shared" si="23"/>
        <v>17.755395248887737</v>
      </c>
      <c r="U37" s="19">
        <f t="shared" si="5"/>
        <v>1.489361788927627E-3</v>
      </c>
      <c r="V37" s="19">
        <f t="shared" si="6"/>
        <v>0.81032601131707349</v>
      </c>
      <c r="W37" s="39">
        <f t="shared" si="7"/>
        <v>-3.1050561649561214E-3</v>
      </c>
      <c r="X37" s="39">
        <f t="shared" si="24"/>
        <v>1.2951952948542775</v>
      </c>
      <c r="Y37" s="19">
        <f t="shared" si="25"/>
        <v>18.176013391303286</v>
      </c>
      <c r="Z37" s="19">
        <f t="shared" si="26"/>
        <v>17.968838843293039</v>
      </c>
      <c r="AA37" s="19">
        <f t="shared" si="27"/>
        <v>0.98860176081794848</v>
      </c>
      <c r="AB37" s="38">
        <f t="shared" si="28"/>
        <v>17.755262296071919</v>
      </c>
      <c r="AC37" s="19">
        <f t="shared" si="8"/>
        <v>1.4894552848017833E-3</v>
      </c>
      <c r="AD37" s="19">
        <f t="shared" si="9"/>
        <v>0.81034961716874299</v>
      </c>
      <c r="AE37" s="39">
        <f t="shared" si="10"/>
        <v>-3.105674477295612E-3</v>
      </c>
      <c r="AF37" s="39">
        <f t="shared" si="29"/>
        <v>1.2967484412490953</v>
      </c>
      <c r="AG37" s="19">
        <f t="shared" si="30"/>
        <v>18.185827745656681</v>
      </c>
      <c r="AH37" s="19">
        <f t="shared" si="31"/>
        <v>17.996422594663404</v>
      </c>
      <c r="AI37" s="19">
        <f t="shared" si="32"/>
        <v>0.98958501347080485</v>
      </c>
      <c r="AJ37" s="38">
        <f t="shared" si="33"/>
        <v>17.76457210254032</v>
      </c>
      <c r="AK37" s="19">
        <f t="shared" si="11"/>
        <v>1.482926040448077E-3</v>
      </c>
      <c r="AL37" s="19">
        <f t="shared" si="12"/>
        <v>0.80869918771613425</v>
      </c>
      <c r="AM37" s="39">
        <f t="shared" si="13"/>
        <v>-3.0628196901669198E-3</v>
      </c>
      <c r="AN37" s="19">
        <f t="shared" si="34"/>
        <v>1.2967483830934656</v>
      </c>
      <c r="AO37" s="71">
        <f t="shared" si="35"/>
        <v>-1</v>
      </c>
      <c r="AP37" s="63">
        <f t="shared" si="14"/>
        <v>2545.6029622124224</v>
      </c>
      <c r="AQ37" s="19">
        <f t="shared" si="37"/>
        <v>2546.8997105955159</v>
      </c>
    </row>
    <row r="38" spans="3:43" customFormat="1" x14ac:dyDescent="0.25">
      <c r="C38" s="17"/>
      <c r="D38" s="10">
        <v>-8</v>
      </c>
      <c r="E38" s="15">
        <f t="shared" si="0"/>
        <v>9.9904637024675171</v>
      </c>
      <c r="F38" s="15">
        <f>+FORECAST(D38,$F$25:$F$26,$E$25:$E$26)</f>
        <v>2.9966622958636311</v>
      </c>
      <c r="G38" s="71">
        <f>+D38</f>
        <v>-8</v>
      </c>
      <c r="H38" s="19">
        <f>+AN37</f>
        <v>1.2967483830934656</v>
      </c>
      <c r="I38" s="19">
        <f t="shared" si="15"/>
        <v>18.183608934343759</v>
      </c>
      <c r="J38" s="19">
        <f t="shared" si="16"/>
        <v>17.99417422204673</v>
      </c>
      <c r="K38" s="19">
        <f t="shared" si="17"/>
        <v>0.98958211689543985</v>
      </c>
      <c r="L38" s="38">
        <f t="shared" si="18"/>
        <v>17.762297676144151</v>
      </c>
      <c r="M38" s="19">
        <f t="shared" si="2"/>
        <v>1.4833024358601678E-3</v>
      </c>
      <c r="N38" s="19">
        <f t="shared" si="3"/>
        <v>0.80879898205117862</v>
      </c>
      <c r="O38" s="39">
        <f t="shared" si="4"/>
        <v>-3.0653375494627297E-3</v>
      </c>
      <c r="P38" s="39">
        <f>+H38+0.5*(G38-G37)*O38</f>
        <v>1.2982810518681971</v>
      </c>
      <c r="Q38" s="19">
        <f t="shared" si="20"/>
        <v>18.193292677178881</v>
      </c>
      <c r="R38" s="19">
        <f t="shared" si="21"/>
        <v>18.021404980442647</v>
      </c>
      <c r="S38" s="19">
        <f t="shared" si="22"/>
        <v>0.99055213919842855</v>
      </c>
      <c r="T38" s="38">
        <f t="shared" si="23"/>
        <v>17.77148345760272</v>
      </c>
      <c r="U38" s="19">
        <f t="shared" si="5"/>
        <v>1.4768926311929172E-3</v>
      </c>
      <c r="V38" s="19">
        <f t="shared" si="6"/>
        <v>0.80717513845697897</v>
      </c>
      <c r="W38" s="39">
        <f t="shared" si="7"/>
        <v>-3.0238602498905793E-3</v>
      </c>
      <c r="X38" s="39">
        <f>+H38+0.5*(G38-G37)*W38</f>
        <v>1.298260313218411</v>
      </c>
      <c r="Y38" s="19">
        <f t="shared" si="25"/>
        <v>18.193161645768448</v>
      </c>
      <c r="Z38" s="19">
        <f t="shared" si="26"/>
        <v>18.021036425159878</v>
      </c>
      <c r="AA38" s="19">
        <f t="shared" si="27"/>
        <v>0.99053901548505152</v>
      </c>
      <c r="AB38" s="38">
        <f t="shared" si="28"/>
        <v>17.771359164142957</v>
      </c>
      <c r="AC38" s="19">
        <f t="shared" si="8"/>
        <v>1.4769791318799315E-3</v>
      </c>
      <c r="AD38" s="19">
        <f t="shared" si="9"/>
        <v>0.8071970775902344</v>
      </c>
      <c r="AE38" s="39">
        <f t="shared" si="10"/>
        <v>-3.0244158792854651E-3</v>
      </c>
      <c r="AF38" s="39">
        <f>H38+(G38-G37)*AE38</f>
        <v>1.299772798972751</v>
      </c>
      <c r="AG38" s="19">
        <f t="shared" si="30"/>
        <v>18.202717867783463</v>
      </c>
      <c r="AH38" s="19">
        <f t="shared" si="31"/>
        <v>18.047922207935002</v>
      </c>
      <c r="AI38" s="19">
        <f t="shared" si="32"/>
        <v>0.99149601389348407</v>
      </c>
      <c r="AJ38" s="38">
        <f t="shared" si="33"/>
        <v>17.780423982209079</v>
      </c>
      <c r="AK38" s="19">
        <f t="shared" si="11"/>
        <v>1.470687109167094E-3</v>
      </c>
      <c r="AL38" s="19">
        <f t="shared" si="12"/>
        <v>0.8055994227327774</v>
      </c>
      <c r="AM38" s="39">
        <f t="shared" si="13"/>
        <v>-2.9842887357365965E-3</v>
      </c>
      <c r="AN38" s="19">
        <f>H38+(1/6)*(O38+2*W38+2*AE38+AM38)*(G38-G37)</f>
        <v>1.2997727461840576</v>
      </c>
      <c r="AO38" s="71">
        <f>+(-1)*ABS((ABS(G37)-ABS(G38)))</f>
        <v>-1</v>
      </c>
      <c r="AP38" s="63">
        <f t="shared" si="14"/>
        <v>2545.6033853856256</v>
      </c>
      <c r="AQ38" s="19">
        <f t="shared" si="37"/>
        <v>2546.9031581318095</v>
      </c>
    </row>
    <row r="39" spans="3:43" customFormat="1" x14ac:dyDescent="0.25">
      <c r="C39" s="17"/>
      <c r="D39" s="99"/>
      <c r="E39" s="100"/>
      <c r="F39" s="100"/>
      <c r="G39" s="101"/>
      <c r="H39" s="64"/>
      <c r="I39" s="64"/>
      <c r="J39" s="64"/>
      <c r="K39" s="64"/>
      <c r="L39" s="65"/>
      <c r="M39" s="64"/>
      <c r="N39" s="64"/>
      <c r="O39" s="66"/>
      <c r="P39" s="66"/>
      <c r="Q39" s="64"/>
      <c r="R39" s="64"/>
      <c r="S39" s="64"/>
      <c r="T39" s="65"/>
      <c r="U39" s="64"/>
      <c r="V39" s="64"/>
      <c r="W39" s="66"/>
      <c r="X39" s="66"/>
      <c r="Y39" s="64"/>
      <c r="Z39" s="64"/>
      <c r="AA39" s="64"/>
      <c r="AB39" s="65"/>
      <c r="AC39" s="64"/>
      <c r="AD39" s="64"/>
      <c r="AE39" s="66"/>
      <c r="AF39" s="66"/>
      <c r="AG39" s="64"/>
      <c r="AH39" s="64"/>
      <c r="AI39" s="64"/>
      <c r="AJ39" s="65"/>
      <c r="AK39" s="64"/>
      <c r="AL39" s="64"/>
      <c r="AM39" s="66"/>
      <c r="AN39" s="64"/>
      <c r="AO39" s="101"/>
      <c r="AP39" s="102"/>
      <c r="AQ39" s="64"/>
    </row>
    <row r="40" spans="3:43" customFormat="1" x14ac:dyDescent="0.25">
      <c r="C40" s="17"/>
      <c r="D40" s="99"/>
      <c r="E40" s="100"/>
      <c r="F40" s="100"/>
      <c r="G40" s="101"/>
      <c r="H40" s="64"/>
      <c r="I40" s="64"/>
      <c r="J40" s="64"/>
      <c r="K40" s="64"/>
      <c r="L40" s="65"/>
      <c r="M40" s="64"/>
      <c r="N40" s="64"/>
      <c r="O40" s="66"/>
      <c r="P40" s="66"/>
      <c r="Q40" s="64"/>
      <c r="R40" s="64"/>
      <c r="S40" s="64"/>
      <c r="T40" s="65"/>
      <c r="U40" s="64"/>
      <c r="V40" s="64"/>
      <c r="W40" s="66"/>
      <c r="X40" s="66"/>
      <c r="Y40" s="64"/>
      <c r="Z40" s="64"/>
      <c r="AA40" s="64"/>
      <c r="AB40" s="65"/>
      <c r="AC40" s="64"/>
      <c r="AD40" s="64"/>
      <c r="AE40" s="66"/>
      <c r="AF40" s="66"/>
      <c r="AG40" s="64"/>
      <c r="AH40" s="64"/>
      <c r="AI40" s="64"/>
      <c r="AJ40" s="65"/>
      <c r="AK40" s="64"/>
      <c r="AL40" s="64"/>
      <c r="AM40" s="66"/>
      <c r="AN40" s="64"/>
      <c r="AO40" s="101"/>
      <c r="AP40" s="102"/>
      <c r="AQ40" s="64"/>
    </row>
    <row r="41" spans="3:43" customFormat="1" x14ac:dyDescent="0.25">
      <c r="C41" s="17"/>
      <c r="D41" s="10"/>
      <c r="E41" s="15">
        <f t="shared" ref="E41:E51" si="39">+FORECAST(D77,$D$25:$D$26,$E$25:$E$26)</f>
        <v>8.5695553701275475</v>
      </c>
      <c r="F41" s="15">
        <f t="shared" ref="F41:F51" si="40">+FORECAST(D77,$F$25:$F$26,$E$25:$E$26)</f>
        <v>2.4993443795446417</v>
      </c>
      <c r="G41" s="71">
        <f>+G228+$G$15</f>
        <v>-1200</v>
      </c>
      <c r="H41" s="19">
        <f>+AN228</f>
        <v>1.8342627283258053</v>
      </c>
      <c r="I41" s="19">
        <f t="shared" ref="I41:I51" si="41">E41+(2*H41*SQRT(1+(F41*F41)))</f>
        <v>18.445129366839389</v>
      </c>
      <c r="J41" s="19">
        <f t="shared" ref="J41:J51" si="42">+H41*(E41+(F41*H41))</f>
        <v>24.127909557087445</v>
      </c>
      <c r="K41" s="19">
        <f t="shared" ref="K41:K51" si="43">+J41/I41</f>
        <v>1.308091099673421</v>
      </c>
      <c r="L41" s="38">
        <f t="shared" ref="L41:L51" si="44">+((2*F41*H41)+E41)</f>
        <v>17.738463851426189</v>
      </c>
      <c r="M41" s="19">
        <f t="shared" ref="M41:M51" si="45">+(($R$5^2)*($R$7^2))/((J41^2)*(K41)^(4/3))</f>
        <v>5.6868611296975616E-4</v>
      </c>
      <c r="N41" s="19">
        <f t="shared" ref="N41:N51" si="46">+$R$7/(SQRT(9.81*((J41^3)/((2*F41*H41)+E41))))</f>
        <v>0.52055588999591895</v>
      </c>
      <c r="O41" s="39">
        <f t="shared" ref="O41:O51" si="47">($R$6-M41)/(1-(N41^2))</f>
        <v>-1.9960028190365737E-4</v>
      </c>
      <c r="P41" s="39">
        <f>+H41+0.5*(G41-G228)*O41</f>
        <v>1.8392527353733967</v>
      </c>
      <c r="Q41" s="19">
        <f t="shared" ref="Q41:Q51" si="48">E41+(2*P41*SQRT(1+(F41*F41)))</f>
        <v>18.471995302172211</v>
      </c>
      <c r="R41" s="19">
        <f t="shared" ref="R41:R51" si="49">+P41*(E41+(F41*P41))</f>
        <v>24.216486850820285</v>
      </c>
      <c r="S41" s="19">
        <f t="shared" ref="S41:S51" si="50">+R41/Q41</f>
        <v>1.3109838138586227</v>
      </c>
      <c r="T41" s="38">
        <f t="shared" ref="T41:T51" si="51">+((2*F41*P41)+E41)</f>
        <v>17.763407343562761</v>
      </c>
      <c r="U41" s="19">
        <f t="shared" ref="U41:U51" si="52">+(($R$5^2)*($R$7^2))/((R41^2)*(S41)^(4/3))</f>
        <v>5.6287326164987687E-4</v>
      </c>
      <c r="V41" s="19">
        <f t="shared" ref="V41:V51" si="53">+$R$7/(SQRT(9.81*((R41^3)/((2*F41*P41)+E41))))</f>
        <v>0.51806629021498163</v>
      </c>
      <c r="W41" s="39">
        <f t="shared" ref="W41:W51" si="54">($R$6-U41)/(1-(V41^2))</f>
        <v>-1.9094950942778532E-4</v>
      </c>
      <c r="X41" s="39">
        <f>+H41+0.5*(G41-G228)*W41</f>
        <v>1.8390364660615</v>
      </c>
      <c r="Y41" s="19">
        <f t="shared" ref="Y41:Y51" si="55">E41+(2*X41*SQRT(1+(F41*F41)))</f>
        <v>18.47083091957866</v>
      </c>
      <c r="Z41" s="19">
        <f t="shared" ref="Z41:Z51" si="56">+X41*(E41+(F41*X41))</f>
        <v>24.212645287837521</v>
      </c>
      <c r="AA41" s="19">
        <f t="shared" ref="AA41:AA51" si="57">+Z41/Y41</f>
        <v>1.3108584769823575</v>
      </c>
      <c r="AB41" s="38">
        <f t="shared" ref="AB41:AB51" si="58">+((2*F41*X41)+E41)</f>
        <v>17.762326280584446</v>
      </c>
      <c r="AC41" s="19">
        <f t="shared" ref="AC41:AC51" si="59">+(($R$5^2)*($R$7^2))/((Z41^2)*(AA41)^(4/3))</f>
        <v>5.631236683112887E-4</v>
      </c>
      <c r="AD41" s="19">
        <f t="shared" ref="AD41:AD51" si="60">+$R$7/(SQRT(9.81*((Z41^3)/((2*F41*X41)+E41))))</f>
        <v>0.51817382072337559</v>
      </c>
      <c r="AE41" s="39">
        <f t="shared" ref="AE41:AE51" si="61">($R$6-AC41)/(1-(AD41^2))</f>
        <v>-1.9132091776634741E-4</v>
      </c>
      <c r="AF41" s="39">
        <f>H41+(G41-G228)*AE41</f>
        <v>1.8438287742141226</v>
      </c>
      <c r="AG41" s="19">
        <f t="shared" ref="AG41:AG51" si="62">E41+(2*AF41*SQRT(1+(F41*F41)))</f>
        <v>18.496632454465363</v>
      </c>
      <c r="AH41" s="19">
        <f t="shared" ref="AH41:AH51" si="63">+AF41*(E41+(F41*AF41))</f>
        <v>24.297825229367966</v>
      </c>
      <c r="AI41" s="19">
        <f t="shared" ref="AI41:AI51" si="64">+AH41/AG41</f>
        <v>1.313635078665474</v>
      </c>
      <c r="AJ41" s="38">
        <f t="shared" ref="AJ41:AJ51" si="65">+((2*F41*AF41)+E41)</f>
        <v>17.786281537477056</v>
      </c>
      <c r="AK41" s="19">
        <f t="shared" ref="AK41:AK51" si="66">+(($R$5^2)*($R$7^2))/((AH41^2)*(AI41)^(4/3))</f>
        <v>5.5760699418264407E-4</v>
      </c>
      <c r="AL41" s="19">
        <f t="shared" ref="AL41:AL51" si="67">+$R$7/(SQRT(9.81*((AH41^3)/((2*F41*AF41)+E41))))</f>
        <v>0.5157988634891596</v>
      </c>
      <c r="AM41" s="39">
        <f t="shared" ref="AM41:AM51" si="68">($R$6-AK41)/(1-(AL41^2))</f>
        <v>-1.8316439879187657E-4</v>
      </c>
      <c r="AN41" s="19">
        <f>H41+(1/6)*(O41+2*W41+2*AE41+AM41)*(G41-G228)</f>
        <v>1.8438236077848369</v>
      </c>
      <c r="AO41" s="71">
        <f>+(-1)*ABS((ABS(G228)-ABS(G41)))</f>
        <v>-50</v>
      </c>
      <c r="AP41" s="63">
        <f>+AP228-(AO41*$R$6)</f>
        <v>2546.107807843613</v>
      </c>
      <c r="AQ41" s="19">
        <f t="shared" ref="AQ41:AQ51" si="69">+AP41+AN41</f>
        <v>2547.951631451398</v>
      </c>
    </row>
    <row r="42" spans="3:43" customFormat="1" x14ac:dyDescent="0.25">
      <c r="C42" s="17"/>
      <c r="D42" s="10">
        <v>-9</v>
      </c>
      <c r="E42" s="15">
        <f t="shared" si="39"/>
        <v>8.5099535105495292</v>
      </c>
      <c r="F42" s="15">
        <f t="shared" si="40"/>
        <v>2.4784837286923351</v>
      </c>
      <c r="G42" s="42">
        <f t="shared" ref="G42:G50" si="70">+G41+$G$15</f>
        <v>-1250</v>
      </c>
      <c r="H42" s="19">
        <f t="shared" ref="H42:H51" si="71">+AN41</f>
        <v>1.8438236077848369</v>
      </c>
      <c r="I42" s="19">
        <f t="shared" si="41"/>
        <v>18.365622124532955</v>
      </c>
      <c r="J42" s="19">
        <f t="shared" si="42"/>
        <v>24.116918369958292</v>
      </c>
      <c r="K42" s="19">
        <f t="shared" si="43"/>
        <v>1.3131555362746306</v>
      </c>
      <c r="L42" s="38">
        <f t="shared" si="44"/>
        <v>17.649727131496562</v>
      </c>
      <c r="M42" s="19">
        <f t="shared" si="45"/>
        <v>5.6627947110115043E-4</v>
      </c>
      <c r="N42" s="19">
        <f t="shared" si="46"/>
        <v>0.51960722738307752</v>
      </c>
      <c r="O42" s="39">
        <f t="shared" si="47"/>
        <v>-1.9603374696282053E-4</v>
      </c>
      <c r="P42" s="39">
        <f t="shared" ref="P42:P51" si="72">+H42+0.5*(G42-G41)*O42</f>
        <v>1.8487244514589074</v>
      </c>
      <c r="Q42" s="19">
        <f t="shared" si="48"/>
        <v>18.391818280703561</v>
      </c>
      <c r="R42" s="19">
        <f t="shared" si="49"/>
        <v>24.203476452407966</v>
      </c>
      <c r="S42" s="19">
        <f t="shared" si="50"/>
        <v>1.3159914959469732</v>
      </c>
      <c r="T42" s="38">
        <f t="shared" si="51"/>
        <v>17.67402045410266</v>
      </c>
      <c r="U42" s="19">
        <f t="shared" si="52"/>
        <v>5.606214701249538E-4</v>
      </c>
      <c r="V42" s="19">
        <f t="shared" si="53"/>
        <v>0.5171778983951667</v>
      </c>
      <c r="W42" s="39">
        <f t="shared" si="54"/>
        <v>-1.876357637376154E-4</v>
      </c>
      <c r="X42" s="39">
        <f t="shared" ref="X42:X51" si="73">+H42+0.5*(G42-G41)*W42</f>
        <v>1.8485145018782774</v>
      </c>
      <c r="Y42" s="19">
        <f t="shared" si="55"/>
        <v>18.390696051069661</v>
      </c>
      <c r="Z42" s="19">
        <f t="shared" si="56"/>
        <v>24.199765908474234</v>
      </c>
      <c r="AA42" s="19">
        <f t="shared" si="57"/>
        <v>1.3158700378318036</v>
      </c>
      <c r="AB42" s="38">
        <f t="shared" si="58"/>
        <v>17.672979740863784</v>
      </c>
      <c r="AC42" s="19">
        <f t="shared" si="59"/>
        <v>5.6086242111696874E-4</v>
      </c>
      <c r="AD42" s="19">
        <f t="shared" si="60"/>
        <v>0.51728162066471761</v>
      </c>
      <c r="AE42" s="39">
        <f t="shared" si="61"/>
        <v>-1.8799223099512491E-4</v>
      </c>
      <c r="AF42" s="39">
        <f t="shared" ref="AF42:AF51" si="74">H42+(G42-G41)*AE42</f>
        <v>1.8532232193345932</v>
      </c>
      <c r="AG42" s="19">
        <f t="shared" si="62"/>
        <v>18.415865247651368</v>
      </c>
      <c r="AH42" s="19">
        <f t="shared" si="63"/>
        <v>24.283037929676162</v>
      </c>
      <c r="AI42" s="19">
        <f t="shared" si="64"/>
        <v>1.3185933760442266</v>
      </c>
      <c r="AJ42" s="38">
        <f t="shared" si="65"/>
        <v>17.69632070006076</v>
      </c>
      <c r="AK42" s="19">
        <f t="shared" si="66"/>
        <v>5.5548897935031583E-4</v>
      </c>
      <c r="AL42" s="19">
        <f t="shared" si="67"/>
        <v>0.51496281278613099</v>
      </c>
      <c r="AM42" s="39">
        <f t="shared" si="68"/>
        <v>-1.8006720358182385E-4</v>
      </c>
      <c r="AN42" s="19">
        <f t="shared" ref="AN42:AN51" si="75">H42+(1/6)*(O42+2*W42+2*AE42+AM42)*(G42-G41)</f>
        <v>1.853218248951588</v>
      </c>
      <c r="AO42" s="71">
        <f t="shared" ref="AO42:AO51" si="76">+(-1)*ABS((ABS(G41)-ABS(G42)))</f>
        <v>-50</v>
      </c>
      <c r="AP42" s="63">
        <f t="shared" ref="AP42:AP51" si="77">+AP41-(AO42*$R$6)</f>
        <v>2546.1289665037634</v>
      </c>
      <c r="AQ42" s="19">
        <f t="shared" si="69"/>
        <v>2547.9821847527151</v>
      </c>
    </row>
    <row r="43" spans="3:43" customFormat="1" x14ac:dyDescent="0.25">
      <c r="C43" s="17"/>
      <c r="D43" s="10">
        <v>-10</v>
      </c>
      <c r="E43" s="15">
        <f t="shared" si="39"/>
        <v>8.4503516509715109</v>
      </c>
      <c r="F43" s="15">
        <f t="shared" si="40"/>
        <v>2.4576230778400285</v>
      </c>
      <c r="G43" s="42">
        <f t="shared" si="70"/>
        <v>-1300</v>
      </c>
      <c r="H43" s="19">
        <f t="shared" si="71"/>
        <v>1.853218248951588</v>
      </c>
      <c r="I43" s="19">
        <f t="shared" si="41"/>
        <v>18.284576960896217</v>
      </c>
      <c r="J43" s="19">
        <f t="shared" si="42"/>
        <v>24.100850526165264</v>
      </c>
      <c r="K43" s="19">
        <f t="shared" si="43"/>
        <v>1.3180972454384836</v>
      </c>
      <c r="L43" s="38">
        <f t="shared" si="44"/>
        <v>17.559375524766931</v>
      </c>
      <c r="M43" s="19">
        <f t="shared" si="45"/>
        <v>5.6420205223091358E-4</v>
      </c>
      <c r="N43" s="19">
        <f t="shared" si="46"/>
        <v>0.51879392877345598</v>
      </c>
      <c r="O43" s="39">
        <f t="shared" si="47"/>
        <v>-1.9296476356356264E-4</v>
      </c>
      <c r="P43" s="39">
        <f t="shared" si="72"/>
        <v>1.858042368040677</v>
      </c>
      <c r="Q43" s="19">
        <f t="shared" si="48"/>
        <v>18.310176468170035</v>
      </c>
      <c r="R43" s="19">
        <f t="shared" si="49"/>
        <v>24.185616238938206</v>
      </c>
      <c r="S43" s="19">
        <f t="shared" si="50"/>
        <v>1.3208838418887929</v>
      </c>
      <c r="T43" s="38">
        <f t="shared" si="51"/>
        <v>17.583087257574118</v>
      </c>
      <c r="U43" s="19">
        <f t="shared" si="52"/>
        <v>5.5867879120605961E-4</v>
      </c>
      <c r="V43" s="19">
        <f t="shared" si="53"/>
        <v>0.51641724320307614</v>
      </c>
      <c r="W43" s="39">
        <f t="shared" si="54"/>
        <v>-1.8478541295597947E-4</v>
      </c>
      <c r="X43" s="39">
        <f t="shared" si="73"/>
        <v>1.8578378842754875</v>
      </c>
      <c r="Y43" s="19">
        <f t="shared" si="55"/>
        <v>18.309091361534467</v>
      </c>
      <c r="Z43" s="19">
        <f t="shared" si="56"/>
        <v>24.182020885814222</v>
      </c>
      <c r="AA43" s="19">
        <f t="shared" si="57"/>
        <v>1.3207657555643739</v>
      </c>
      <c r="AB43" s="38">
        <f t="shared" si="58"/>
        <v>17.582082169533372</v>
      </c>
      <c r="AC43" s="19">
        <f t="shared" si="59"/>
        <v>5.5891155178140533E-4</v>
      </c>
      <c r="AD43" s="19">
        <f t="shared" si="60"/>
        <v>0.5165176546276965</v>
      </c>
      <c r="AE43" s="39">
        <f t="shared" si="61"/>
        <v>-1.8512900674518069E-4</v>
      </c>
      <c r="AF43" s="39">
        <f t="shared" si="74"/>
        <v>1.862474699288847</v>
      </c>
      <c r="AG43" s="19">
        <f t="shared" si="62"/>
        <v>18.333696927332028</v>
      </c>
      <c r="AH43" s="19">
        <f t="shared" si="63"/>
        <v>24.263598587411607</v>
      </c>
      <c r="AI43" s="19">
        <f t="shared" si="64"/>
        <v>1.3234427668125806</v>
      </c>
      <c r="AJ43" s="38">
        <f t="shared" si="65"/>
        <v>17.604873256702387</v>
      </c>
      <c r="AK43" s="19">
        <f t="shared" si="66"/>
        <v>5.5366281784333777E-4</v>
      </c>
      <c r="AL43" s="19">
        <f t="shared" si="67"/>
        <v>0.51424791344361998</v>
      </c>
      <c r="AM43" s="39">
        <f t="shared" si="68"/>
        <v>-1.7740436058341221E-4</v>
      </c>
      <c r="AN43" s="19">
        <f t="shared" si="75"/>
        <v>1.8624698986478321</v>
      </c>
      <c r="AO43" s="71">
        <f t="shared" si="76"/>
        <v>-50</v>
      </c>
      <c r="AP43" s="63">
        <f t="shared" si="77"/>
        <v>2546.1501251639138</v>
      </c>
      <c r="AQ43" s="19">
        <f t="shared" si="69"/>
        <v>2548.0125950625616</v>
      </c>
    </row>
    <row r="44" spans="3:43" customFormat="1" x14ac:dyDescent="0.25">
      <c r="C44" s="17"/>
      <c r="D44" s="10">
        <v>-11</v>
      </c>
      <c r="E44" s="15">
        <f t="shared" si="39"/>
        <v>8.3907497913934908</v>
      </c>
      <c r="F44" s="15">
        <f t="shared" si="40"/>
        <v>2.4367624269877219</v>
      </c>
      <c r="G44" s="42">
        <f t="shared" si="70"/>
        <v>-1350</v>
      </c>
      <c r="H44" s="19">
        <f t="shared" si="71"/>
        <v>1.8624698986478321</v>
      </c>
      <c r="I44" s="19">
        <f t="shared" si="41"/>
        <v>18.202138777965104</v>
      </c>
      <c r="J44" s="19">
        <f t="shared" si="42"/>
        <v>24.080146100337995</v>
      </c>
      <c r="K44" s="19">
        <f t="shared" si="43"/>
        <v>1.3229294861485514</v>
      </c>
      <c r="L44" s="38">
        <f t="shared" si="44"/>
        <v>17.467543132234827</v>
      </c>
      <c r="M44" s="19">
        <f t="shared" si="45"/>
        <v>5.6242183492440914E-4</v>
      </c>
      <c r="N44" s="19">
        <f t="shared" si="46"/>
        <v>0.51810304096014892</v>
      </c>
      <c r="O44" s="39">
        <f t="shared" si="47"/>
        <v>-1.9034238252106273E-4</v>
      </c>
      <c r="P44" s="39">
        <f t="shared" si="72"/>
        <v>1.8672284582108587</v>
      </c>
      <c r="Q44" s="19">
        <f t="shared" si="48"/>
        <v>18.227206608012995</v>
      </c>
      <c r="R44" s="19">
        <f t="shared" si="49"/>
        <v>24.163321622530663</v>
      </c>
      <c r="S44" s="19">
        <f t="shared" si="50"/>
        <v>1.3256733268118028</v>
      </c>
      <c r="T44" s="38">
        <f t="shared" si="51"/>
        <v>17.49073409053436</v>
      </c>
      <c r="U44" s="19">
        <f t="shared" si="52"/>
        <v>5.5701562337752875E-4</v>
      </c>
      <c r="V44" s="19">
        <f t="shared" si="53"/>
        <v>0.51577225024247109</v>
      </c>
      <c r="W44" s="39">
        <f t="shared" si="54"/>
        <v>-1.8235184242112451E-4</v>
      </c>
      <c r="X44" s="39">
        <f t="shared" si="73"/>
        <v>1.8670286947083601</v>
      </c>
      <c r="Y44" s="19">
        <f t="shared" si="55"/>
        <v>18.226154264869219</v>
      </c>
      <c r="Z44" s="19">
        <f t="shared" si="56"/>
        <v>24.159827709467589</v>
      </c>
      <c r="AA44" s="19">
        <f t="shared" si="57"/>
        <v>1.3255581708773025</v>
      </c>
      <c r="AB44" s="38">
        <f t="shared" si="58"/>
        <v>17.489760538140015</v>
      </c>
      <c r="AC44" s="19">
        <f t="shared" si="59"/>
        <v>5.5724128197192008E-4</v>
      </c>
      <c r="AD44" s="19">
        <f t="shared" si="60"/>
        <v>0.51586978063801125</v>
      </c>
      <c r="AE44" s="39">
        <f t="shared" si="61"/>
        <v>-1.8268433101945936E-4</v>
      </c>
      <c r="AF44" s="39">
        <f t="shared" si="74"/>
        <v>1.871604115198805</v>
      </c>
      <c r="AG44" s="19">
        <f t="shared" si="62"/>
        <v>18.250257328355762</v>
      </c>
      <c r="AH44" s="19">
        <f t="shared" si="63"/>
        <v>24.239901730543185</v>
      </c>
      <c r="AI44" s="19">
        <f t="shared" si="64"/>
        <v>1.3281950656597703</v>
      </c>
      <c r="AJ44" s="38">
        <f t="shared" si="65"/>
        <v>17.512058963617587</v>
      </c>
      <c r="AK44" s="19">
        <f t="shared" si="66"/>
        <v>5.5210092771983599E-4</v>
      </c>
      <c r="AL44" s="19">
        <f t="shared" si="67"/>
        <v>0.51364282829495733</v>
      </c>
      <c r="AM44" s="39">
        <f t="shared" si="68"/>
        <v>-1.7513283849161155E-4</v>
      </c>
      <c r="AN44" s="19">
        <f t="shared" si="75"/>
        <v>1.871599461713614</v>
      </c>
      <c r="AO44" s="71">
        <f t="shared" si="76"/>
        <v>-50</v>
      </c>
      <c r="AP44" s="63">
        <f t="shared" si="77"/>
        <v>2546.1712838240642</v>
      </c>
      <c r="AQ44" s="19">
        <f t="shared" si="69"/>
        <v>2548.0428832857779</v>
      </c>
    </row>
    <row r="45" spans="3:43" customFormat="1" x14ac:dyDescent="0.25">
      <c r="C45" s="17"/>
      <c r="D45" s="10">
        <v>-12</v>
      </c>
      <c r="E45" s="15">
        <f t="shared" si="39"/>
        <v>8.3311479318154724</v>
      </c>
      <c r="F45" s="15">
        <f t="shared" si="40"/>
        <v>2.4159017761354153</v>
      </c>
      <c r="G45" s="42">
        <f t="shared" si="70"/>
        <v>-1400</v>
      </c>
      <c r="H45" s="19">
        <f t="shared" si="71"/>
        <v>1.871599461713614</v>
      </c>
      <c r="I45" s="19">
        <f t="shared" si="41"/>
        <v>18.118436687959075</v>
      </c>
      <c r="J45" s="19">
        <f t="shared" si="42"/>
        <v>24.055196978714555</v>
      </c>
      <c r="K45" s="19">
        <f t="shared" si="43"/>
        <v>1.3276640470146555</v>
      </c>
      <c r="L45" s="38">
        <f t="shared" si="44"/>
        <v>17.374348859351485</v>
      </c>
      <c r="M45" s="19">
        <f t="shared" si="45"/>
        <v>5.6091093732516927E-4</v>
      </c>
      <c r="N45" s="19">
        <f t="shared" si="46"/>
        <v>0.51752316957903821</v>
      </c>
      <c r="O45" s="39">
        <f t="shared" si="47"/>
        <v>-1.8812267340531687E-4</v>
      </c>
      <c r="P45" s="39">
        <f t="shared" si="72"/>
        <v>1.8763025285487469</v>
      </c>
      <c r="Q45" s="19">
        <f t="shared" si="48"/>
        <v>18.143030771306769</v>
      </c>
      <c r="R45" s="19">
        <f t="shared" si="49"/>
        <v>24.13696313955618</v>
      </c>
      <c r="S45" s="19">
        <f t="shared" si="50"/>
        <v>1.3303710633467494</v>
      </c>
      <c r="T45" s="38">
        <f t="shared" si="51"/>
        <v>17.39707315439205</v>
      </c>
      <c r="U45" s="19">
        <f t="shared" si="52"/>
        <v>5.5560613011106043E-4</v>
      </c>
      <c r="V45" s="19">
        <f t="shared" si="53"/>
        <v>0.51523227433320662</v>
      </c>
      <c r="W45" s="39">
        <f t="shared" si="54"/>
        <v>-1.8029474466482709E-4</v>
      </c>
      <c r="X45" s="39">
        <f t="shared" si="73"/>
        <v>1.8761068303302346</v>
      </c>
      <c r="Y45" s="19">
        <f t="shared" si="55"/>
        <v>18.142007392633705</v>
      </c>
      <c r="Z45" s="19">
        <f t="shared" si="56"/>
        <v>24.133558655856241</v>
      </c>
      <c r="AA45" s="19">
        <f t="shared" si="57"/>
        <v>1.3302584512039897</v>
      </c>
      <c r="AB45" s="38">
        <f t="shared" si="58"/>
        <v>17.396127579044666</v>
      </c>
      <c r="AC45" s="19">
        <f t="shared" si="59"/>
        <v>5.5582562936050731E-4</v>
      </c>
      <c r="AD45" s="19">
        <f t="shared" si="60"/>
        <v>0.51532729745704586</v>
      </c>
      <c r="AE45" s="39">
        <f t="shared" si="61"/>
        <v>-1.8061765149051187E-4</v>
      </c>
      <c r="AF45" s="39">
        <f t="shared" si="74"/>
        <v>1.8806303442881396</v>
      </c>
      <c r="AG45" s="19">
        <f t="shared" si="62"/>
        <v>18.165662527294796</v>
      </c>
      <c r="AH45" s="19">
        <f t="shared" si="63"/>
        <v>24.212299716386998</v>
      </c>
      <c r="AI45" s="19">
        <f t="shared" si="64"/>
        <v>1.332860812536115</v>
      </c>
      <c r="AJ45" s="38">
        <f t="shared" si="65"/>
        <v>17.417984309855221</v>
      </c>
      <c r="AK45" s="19">
        <f t="shared" si="66"/>
        <v>5.507791879948862E-4</v>
      </c>
      <c r="AL45" s="19">
        <f t="shared" si="67"/>
        <v>0.51313754390388844</v>
      </c>
      <c r="AM45" s="39">
        <f t="shared" si="68"/>
        <v>-1.7321534032167934E-4</v>
      </c>
      <c r="AN45" s="19">
        <f t="shared" si="75"/>
        <v>1.8806258184305946</v>
      </c>
      <c r="AO45" s="71">
        <f t="shared" si="76"/>
        <v>-50</v>
      </c>
      <c r="AP45" s="63">
        <f t="shared" si="77"/>
        <v>2546.1924424842146</v>
      </c>
      <c r="AQ45" s="19">
        <f t="shared" si="69"/>
        <v>2548.073068302645</v>
      </c>
    </row>
    <row r="46" spans="3:43" customFormat="1" x14ac:dyDescent="0.25">
      <c r="C46" s="17"/>
      <c r="D46" s="10">
        <v>-13</v>
      </c>
      <c r="E46" s="15">
        <f t="shared" si="39"/>
        <v>8.2715460722374541</v>
      </c>
      <c r="F46" s="15">
        <f t="shared" si="40"/>
        <v>2.3950411252831088</v>
      </c>
      <c r="G46" s="42">
        <f t="shared" si="70"/>
        <v>-1450</v>
      </c>
      <c r="H46" s="19">
        <f t="shared" si="71"/>
        <v>1.8806258184305946</v>
      </c>
      <c r="I46" s="19">
        <f t="shared" si="41"/>
        <v>18.03358612482717</v>
      </c>
      <c r="J46" s="19">
        <f t="shared" si="42"/>
        <v>24.026353109905475</v>
      </c>
      <c r="K46" s="19">
        <f t="shared" si="43"/>
        <v>1.3323114406417453</v>
      </c>
      <c r="L46" s="38">
        <f t="shared" si="44"/>
        <v>17.279898425058413</v>
      </c>
      <c r="M46" s="19">
        <f t="shared" si="45"/>
        <v>5.5964498439205678E-4</v>
      </c>
      <c r="N46" s="19">
        <f t="shared" si="46"/>
        <v>0.51704425257653153</v>
      </c>
      <c r="O46" s="39">
        <f t="shared" si="47"/>
        <v>-1.8626758002691297E-4</v>
      </c>
      <c r="P46" s="39">
        <f t="shared" si="72"/>
        <v>1.8852825079312674</v>
      </c>
      <c r="Q46" s="19">
        <f t="shared" si="48"/>
        <v>18.057758285483764</v>
      </c>
      <c r="R46" s="19">
        <f t="shared" si="49"/>
        <v>24.106872167359196</v>
      </c>
      <c r="S46" s="19">
        <f t="shared" si="50"/>
        <v>1.334986978241822</v>
      </c>
      <c r="T46" s="38">
        <f t="shared" si="51"/>
        <v>17.302204350781984</v>
      </c>
      <c r="U46" s="19">
        <f t="shared" si="52"/>
        <v>5.5442767517677454E-4</v>
      </c>
      <c r="V46" s="19">
        <f t="shared" si="53"/>
        <v>0.51478789562654481</v>
      </c>
      <c r="W46" s="39">
        <f t="shared" si="54"/>
        <v>-1.7857911125713718E-4</v>
      </c>
      <c r="X46" s="39">
        <f t="shared" si="73"/>
        <v>1.8850902962120231</v>
      </c>
      <c r="Y46" s="19">
        <f t="shared" si="55"/>
        <v>18.056760543942914</v>
      </c>
      <c r="Z46" s="19">
        <f t="shared" si="56"/>
        <v>24.103546569399835</v>
      </c>
      <c r="AA46" s="19">
        <f t="shared" si="57"/>
        <v>1.3348765694013314</v>
      </c>
      <c r="AB46" s="38">
        <f t="shared" si="58"/>
        <v>17.30128364083728</v>
      </c>
      <c r="AC46" s="19">
        <f t="shared" si="59"/>
        <v>5.5464183662355877E-4</v>
      </c>
      <c r="AD46" s="19">
        <f t="shared" si="60"/>
        <v>0.51488073840746018</v>
      </c>
      <c r="AE46" s="39">
        <f t="shared" si="61"/>
        <v>-1.7889375789183405E-4</v>
      </c>
      <c r="AF46" s="39">
        <f t="shared" si="74"/>
        <v>1.8895705063251864</v>
      </c>
      <c r="AG46" s="19">
        <f t="shared" si="62"/>
        <v>18.080016627178665</v>
      </c>
      <c r="AH46" s="19">
        <f t="shared" si="63"/>
        <v>24.181108029280665</v>
      </c>
      <c r="AI46" s="19">
        <f t="shared" si="64"/>
        <v>1.337449435357851</v>
      </c>
      <c r="AJ46" s="38">
        <f t="shared" si="65"/>
        <v>17.322744215779149</v>
      </c>
      <c r="AK46" s="19">
        <f t="shared" si="66"/>
        <v>5.4967642764615192E-4</v>
      </c>
      <c r="AL46" s="19">
        <f t="shared" si="67"/>
        <v>0.51272318453814891</v>
      </c>
      <c r="AM46" s="39">
        <f t="shared" si="68"/>
        <v>-1.7161940215499363E-4</v>
      </c>
      <c r="AN46" s="19">
        <f t="shared" si="75"/>
        <v>1.8895660911012599</v>
      </c>
      <c r="AO46" s="71">
        <f t="shared" si="76"/>
        <v>-50</v>
      </c>
      <c r="AP46" s="63">
        <f t="shared" si="77"/>
        <v>2546.2136011443649</v>
      </c>
      <c r="AQ46" s="19">
        <f t="shared" si="69"/>
        <v>2548.1031672354661</v>
      </c>
    </row>
    <row r="47" spans="3:43" customFormat="1" x14ac:dyDescent="0.25">
      <c r="C47" s="17"/>
      <c r="D47" s="10">
        <v>-14</v>
      </c>
      <c r="E47" s="15">
        <f t="shared" si="39"/>
        <v>8.2119442126594357</v>
      </c>
      <c r="F47" s="15">
        <f t="shared" si="40"/>
        <v>2.3741804744308022</v>
      </c>
      <c r="G47" s="42">
        <f t="shared" si="70"/>
        <v>-1500</v>
      </c>
      <c r="H47" s="19">
        <f t="shared" si="71"/>
        <v>1.8895660911012599</v>
      </c>
      <c r="I47" s="19">
        <f t="shared" si="41"/>
        <v>17.947690619357445</v>
      </c>
      <c r="J47" s="19">
        <f t="shared" si="42"/>
        <v>23.993927773001623</v>
      </c>
      <c r="K47" s="19">
        <f t="shared" si="43"/>
        <v>1.3368810663096131</v>
      </c>
      <c r="L47" s="38">
        <f t="shared" si="44"/>
        <v>17.184286049937725</v>
      </c>
      <c r="M47" s="19">
        <f t="shared" si="45"/>
        <v>5.5860259047436282E-4</v>
      </c>
      <c r="N47" s="19">
        <f t="shared" si="46"/>
        <v>0.51665737301999826</v>
      </c>
      <c r="O47" s="39">
        <f t="shared" si="47"/>
        <v>-1.8474399693592456E-4</v>
      </c>
      <c r="P47" s="39">
        <f t="shared" si="72"/>
        <v>1.894184691024658</v>
      </c>
      <c r="Q47" s="19">
        <f t="shared" si="48"/>
        <v>17.97148736180533</v>
      </c>
      <c r="R47" s="19">
        <f t="shared" si="49"/>
        <v>24.073345759983809</v>
      </c>
      <c r="S47" s="19">
        <f t="shared" si="50"/>
        <v>1.3395299607280537</v>
      </c>
      <c r="T47" s="38">
        <f t="shared" si="51"/>
        <v>17.206216829452405</v>
      </c>
      <c r="U47" s="19">
        <f t="shared" si="52"/>
        <v>5.5346035902015581E-4</v>
      </c>
      <c r="V47" s="19">
        <f t="shared" si="53"/>
        <v>0.51443075046690168</v>
      </c>
      <c r="W47" s="39">
        <f t="shared" si="54"/>
        <v>-1.7717441568056096E-4</v>
      </c>
      <c r="X47" s="39">
        <f t="shared" si="73"/>
        <v>1.893995451493274</v>
      </c>
      <c r="Y47" s="19">
        <f t="shared" si="55"/>
        <v>17.970512329444013</v>
      </c>
      <c r="Z47" s="19">
        <f t="shared" si="56"/>
        <v>24.070089748597312</v>
      </c>
      <c r="AA47" s="19">
        <f t="shared" si="57"/>
        <v>1.339421453731142</v>
      </c>
      <c r="AB47" s="38">
        <f t="shared" si="58"/>
        <v>17.205318251851601</v>
      </c>
      <c r="AC47" s="19">
        <f t="shared" si="59"/>
        <v>5.5366990296484321E-4</v>
      </c>
      <c r="AD47" s="19">
        <f t="shared" si="60"/>
        <v>0.5145217004633732</v>
      </c>
      <c r="AE47" s="39">
        <f t="shared" si="61"/>
        <v>-1.7748195616345113E-4</v>
      </c>
      <c r="AF47" s="39">
        <f t="shared" si="74"/>
        <v>1.8984401889094324</v>
      </c>
      <c r="AG47" s="19">
        <f t="shared" si="62"/>
        <v>17.993413267670981</v>
      </c>
      <c r="AH47" s="19">
        <f t="shared" si="63"/>
        <v>24.146609773963348</v>
      </c>
      <c r="AI47" s="19">
        <f t="shared" si="64"/>
        <v>1.3419693870616478</v>
      </c>
      <c r="AJ47" s="38">
        <f t="shared" si="65"/>
        <v>17.226423469426432</v>
      </c>
      <c r="AK47" s="19">
        <f t="shared" si="66"/>
        <v>5.4877400473245469E-4</v>
      </c>
      <c r="AL47" s="19">
        <f t="shared" si="67"/>
        <v>0.51239185737362458</v>
      </c>
      <c r="AM47" s="39">
        <f t="shared" si="68"/>
        <v>-1.7031665999355506E-4</v>
      </c>
      <c r="AN47" s="19">
        <f t="shared" si="75"/>
        <v>1.8984358694397392</v>
      </c>
      <c r="AO47" s="71">
        <f t="shared" si="76"/>
        <v>-50</v>
      </c>
      <c r="AP47" s="63">
        <f t="shared" si="77"/>
        <v>2546.2347598045153</v>
      </c>
      <c r="AQ47" s="19">
        <f t="shared" si="69"/>
        <v>2548.133195673955</v>
      </c>
    </row>
    <row r="48" spans="3:43" customFormat="1" x14ac:dyDescent="0.25">
      <c r="C48" s="17"/>
      <c r="D48" s="10">
        <v>-15</v>
      </c>
      <c r="E48" s="15">
        <f t="shared" si="39"/>
        <v>8.1523423530814156</v>
      </c>
      <c r="F48" s="15">
        <f t="shared" si="40"/>
        <v>2.3533198235784956</v>
      </c>
      <c r="G48" s="42">
        <f t="shared" si="70"/>
        <v>-1550</v>
      </c>
      <c r="H48" s="19">
        <f t="shared" si="71"/>
        <v>1.8984358694397392</v>
      </c>
      <c r="I48" s="19">
        <f t="shared" si="41"/>
        <v>17.860843301178932</v>
      </c>
      <c r="J48" s="19">
        <f t="shared" si="42"/>
        <v>23.95820204564254</v>
      </c>
      <c r="K48" s="19">
        <f t="shared" si="43"/>
        <v>1.3413813469860711</v>
      </c>
      <c r="L48" s="38">
        <f t="shared" si="44"/>
        <v>17.087595883771446</v>
      </c>
      <c r="M48" s="19">
        <f t="shared" si="45"/>
        <v>5.5776493317875701E-4</v>
      </c>
      <c r="N48" s="19">
        <f t="shared" si="46"/>
        <v>0.51635460334473859</v>
      </c>
      <c r="O48" s="39">
        <f t="shared" si="47"/>
        <v>-1.8352301840946696E-4</v>
      </c>
      <c r="P48" s="39">
        <f t="shared" si="72"/>
        <v>1.9030239448999759</v>
      </c>
      <c r="Q48" s="19">
        <f t="shared" si="48"/>
        <v>17.884306477192769</v>
      </c>
      <c r="R48" s="19">
        <f t="shared" si="49"/>
        <v>24.036650763400658</v>
      </c>
      <c r="S48" s="19">
        <f t="shared" si="50"/>
        <v>1.3440079879001043</v>
      </c>
      <c r="T48" s="38">
        <f t="shared" si="51"/>
        <v>17.109190301636744</v>
      </c>
      <c r="U48" s="19">
        <f t="shared" si="52"/>
        <v>5.5268663550836689E-4</v>
      </c>
      <c r="V48" s="19">
        <f t="shared" si="53"/>
        <v>0.51415339014427019</v>
      </c>
      <c r="W48" s="39">
        <f t="shared" si="54"/>
        <v>-1.7605394605793592E-4</v>
      </c>
      <c r="X48" s="39">
        <f t="shared" si="73"/>
        <v>1.9028372180911877</v>
      </c>
      <c r="Y48" s="19">
        <f t="shared" si="55"/>
        <v>17.883351566137126</v>
      </c>
      <c r="Z48" s="19">
        <f t="shared" si="56"/>
        <v>24.03345610094765</v>
      </c>
      <c r="AA48" s="19">
        <f t="shared" si="57"/>
        <v>1.3439011145123381</v>
      </c>
      <c r="AB48" s="38">
        <f t="shared" si="58"/>
        <v>17.108311445835312</v>
      </c>
      <c r="AC48" s="19">
        <f t="shared" si="59"/>
        <v>5.5289219709256702E-4</v>
      </c>
      <c r="AD48" s="19">
        <f t="shared" si="60"/>
        <v>0.51424270161917451</v>
      </c>
      <c r="AE48" s="39">
        <f t="shared" si="61"/>
        <v>-1.7635539445988701E-4</v>
      </c>
      <c r="AF48" s="39">
        <f t="shared" si="74"/>
        <v>1.9072536391627335</v>
      </c>
      <c r="AG48" s="19">
        <f t="shared" si="62"/>
        <v>17.905936910657061</v>
      </c>
      <c r="AH48" s="19">
        <f t="shared" si="63"/>
        <v>24.109059509089459</v>
      </c>
      <c r="AI48" s="19">
        <f t="shared" si="64"/>
        <v>1.3464282617203063</v>
      </c>
      <c r="AJ48" s="38">
        <f t="shared" si="65"/>
        <v>17.129097948349191</v>
      </c>
      <c r="AK48" s="19">
        <f t="shared" si="66"/>
        <v>5.4805545743114394E-4</v>
      </c>
      <c r="AL48" s="19">
        <f t="shared" si="67"/>
        <v>0.51213652285334854</v>
      </c>
      <c r="AM48" s="39">
        <f t="shared" si="68"/>
        <v>-1.6928224902895475E-4</v>
      </c>
      <c r="AN48" s="19">
        <f t="shared" si="75"/>
        <v>1.9072494023436897</v>
      </c>
      <c r="AO48" s="71">
        <f t="shared" si="76"/>
        <v>-50</v>
      </c>
      <c r="AP48" s="63">
        <f t="shared" si="77"/>
        <v>2546.2559184646657</v>
      </c>
      <c r="AQ48" s="19">
        <f t="shared" si="69"/>
        <v>2548.1631678670092</v>
      </c>
    </row>
    <row r="49" spans="3:43" customFormat="1" x14ac:dyDescent="0.25">
      <c r="C49" s="17"/>
      <c r="D49" s="10">
        <v>-16</v>
      </c>
      <c r="E49" s="15">
        <f t="shared" si="39"/>
        <v>8.0927404935033973</v>
      </c>
      <c r="F49" s="15">
        <f t="shared" si="40"/>
        <v>2.332459172726189</v>
      </c>
      <c r="G49" s="42">
        <f t="shared" si="70"/>
        <v>-1600</v>
      </c>
      <c r="H49" s="19">
        <f t="shared" si="71"/>
        <v>1.9072494023436897</v>
      </c>
      <c r="I49" s="19">
        <f t="shared" si="41"/>
        <v>17.773128177374581</v>
      </c>
      <c r="J49" s="19">
        <f t="shared" si="42"/>
        <v>23.919428615746067</v>
      </c>
      <c r="K49" s="19">
        <f t="shared" si="43"/>
        <v>1.3458198453886021</v>
      </c>
      <c r="L49" s="38">
        <f t="shared" si="44"/>
        <v>16.989903219849559</v>
      </c>
      <c r="M49" s="19">
        <f t="shared" si="45"/>
        <v>5.571154000936229E-4</v>
      </c>
      <c r="N49" s="19">
        <f t="shared" si="46"/>
        <v>0.5161288749202837</v>
      </c>
      <c r="O49" s="39">
        <f t="shared" si="47"/>
        <v>-1.8257932327143579E-4</v>
      </c>
      <c r="P49" s="39">
        <f t="shared" si="72"/>
        <v>1.9118138854254756</v>
      </c>
      <c r="Q49" s="19">
        <f t="shared" si="48"/>
        <v>17.796295554306965</v>
      </c>
      <c r="R49" s="19">
        <f t="shared" si="49"/>
        <v>23.99702733718842</v>
      </c>
      <c r="S49" s="19">
        <f t="shared" si="50"/>
        <v>1.3484282312551719</v>
      </c>
      <c r="T49" s="38">
        <f t="shared" si="51"/>
        <v>17.011196160715286</v>
      </c>
      <c r="U49" s="19">
        <f t="shared" si="52"/>
        <v>5.5209099309563934E-4</v>
      </c>
      <c r="V49" s="19">
        <f t="shared" si="53"/>
        <v>0.51394916220522735</v>
      </c>
      <c r="W49" s="39">
        <f t="shared" si="54"/>
        <v>-1.751942564502301E-4</v>
      </c>
      <c r="X49" s="39">
        <f t="shared" si="73"/>
        <v>1.9116292587549455</v>
      </c>
      <c r="Y49" s="19">
        <f t="shared" si="55"/>
        <v>17.795358467764785</v>
      </c>
      <c r="Z49" s="19">
        <f t="shared" si="56"/>
        <v>23.993886696186085</v>
      </c>
      <c r="AA49" s="19">
        <f t="shared" si="57"/>
        <v>1.3483227516686196</v>
      </c>
      <c r="AB49" s="38">
        <f t="shared" si="58"/>
        <v>17.010334892372875</v>
      </c>
      <c r="AC49" s="19">
        <f t="shared" si="59"/>
        <v>5.5229313543155782E-4</v>
      </c>
      <c r="AD49" s="19">
        <f t="shared" si="60"/>
        <v>0.51403706111044078</v>
      </c>
      <c r="AE49" s="39">
        <f t="shared" si="61"/>
        <v>-1.7549050922560202E-4</v>
      </c>
      <c r="AF49" s="39">
        <f t="shared" si="74"/>
        <v>1.9160239278049698</v>
      </c>
      <c r="AG49" s="19">
        <f t="shared" si="62"/>
        <v>17.817663940816328</v>
      </c>
      <c r="AH49" s="19">
        <f t="shared" si="63"/>
        <v>24.068686535522854</v>
      </c>
      <c r="AI49" s="19">
        <f t="shared" si="64"/>
        <v>1.3508328934404703</v>
      </c>
      <c r="AJ49" s="38">
        <f t="shared" si="65"/>
        <v>17.030835664646524</v>
      </c>
      <c r="AK49" s="19">
        <f t="shared" si="66"/>
        <v>5.4750621291670316E-4</v>
      </c>
      <c r="AL49" s="19">
        <f t="shared" si="67"/>
        <v>0.51195088545790191</v>
      </c>
      <c r="AM49" s="39">
        <f t="shared" si="68"/>
        <v>-1.6849430808438167E-4</v>
      </c>
      <c r="AN49" s="19">
        <f t="shared" si="75"/>
        <v>1.9160197620329187</v>
      </c>
      <c r="AO49" s="71">
        <f t="shared" si="76"/>
        <v>-50</v>
      </c>
      <c r="AP49" s="63">
        <f t="shared" si="77"/>
        <v>2546.2770771248161</v>
      </c>
      <c r="AQ49" s="19">
        <f t="shared" si="69"/>
        <v>2548.1930968868492</v>
      </c>
    </row>
    <row r="50" spans="3:43" customFormat="1" x14ac:dyDescent="0.25">
      <c r="C50" s="17"/>
      <c r="D50" s="10">
        <v>-17</v>
      </c>
      <c r="E50" s="15">
        <f t="shared" si="39"/>
        <v>8.033138633925379</v>
      </c>
      <c r="F50" s="15">
        <f t="shared" si="40"/>
        <v>2.3115985218738824</v>
      </c>
      <c r="G50" s="42">
        <f t="shared" si="70"/>
        <v>-1650</v>
      </c>
      <c r="H50" s="19">
        <f t="shared" si="71"/>
        <v>1.9160197620329187</v>
      </c>
      <c r="I50" s="19">
        <f t="shared" si="41"/>
        <v>17.684621227078196</v>
      </c>
      <c r="J50" s="19">
        <f t="shared" si="42"/>
        <v>23.877835050957639</v>
      </c>
      <c r="K50" s="19">
        <f t="shared" si="43"/>
        <v>1.3502033628176648</v>
      </c>
      <c r="L50" s="38">
        <f t="shared" si="44"/>
        <v>16.891275533518264</v>
      </c>
      <c r="M50" s="19">
        <f t="shared" si="45"/>
        <v>5.5663929410843861E-4</v>
      </c>
      <c r="N50" s="19">
        <f t="shared" si="46"/>
        <v>0.51597386816064172</v>
      </c>
      <c r="O50" s="39">
        <f t="shared" si="47"/>
        <v>-1.8189066757694634E-4</v>
      </c>
      <c r="P50" s="39">
        <f t="shared" si="72"/>
        <v>1.9205670287223424</v>
      </c>
      <c r="Q50" s="19">
        <f t="shared" si="48"/>
        <v>17.707526974800146</v>
      </c>
      <c r="R50" s="19">
        <f t="shared" si="49"/>
        <v>23.954691983922071</v>
      </c>
      <c r="S50" s="19">
        <f t="shared" si="50"/>
        <v>1.3527971476769378</v>
      </c>
      <c r="T50" s="38">
        <f t="shared" si="51"/>
        <v>16.91229844343394</v>
      </c>
      <c r="U50" s="19">
        <f t="shared" si="52"/>
        <v>5.5165968800702659E-4</v>
      </c>
      <c r="V50" s="19">
        <f t="shared" si="53"/>
        <v>0.51381211013994654</v>
      </c>
      <c r="W50" s="39">
        <f t="shared" si="54"/>
        <v>-1.7457471272887238E-4</v>
      </c>
      <c r="X50" s="39">
        <f t="shared" si="73"/>
        <v>1.9203841298511406</v>
      </c>
      <c r="Y50" s="19">
        <f t="shared" si="55"/>
        <v>17.706605666311219</v>
      </c>
      <c r="Z50" s="19">
        <f t="shared" si="56"/>
        <v>23.951598820954924</v>
      </c>
      <c r="AA50" s="19">
        <f t="shared" si="57"/>
        <v>1.3526928465191663</v>
      </c>
      <c r="AB50" s="38">
        <f t="shared" si="58"/>
        <v>16.911452865913297</v>
      </c>
      <c r="AC50" s="19">
        <f t="shared" si="59"/>
        <v>5.5185891297385051E-4</v>
      </c>
      <c r="AD50" s="19">
        <f t="shared" si="60"/>
        <v>0.51389879823510043</v>
      </c>
      <c r="AE50" s="39">
        <f t="shared" si="61"/>
        <v>-1.7486656697313115E-4</v>
      </c>
      <c r="AF50" s="39">
        <f t="shared" si="74"/>
        <v>1.9247630903815753</v>
      </c>
      <c r="AG50" s="19">
        <f t="shared" si="62"/>
        <v>17.728663612775584</v>
      </c>
      <c r="AH50" s="19">
        <f t="shared" si="63"/>
        <v>24.025697731151404</v>
      </c>
      <c r="AI50" s="19">
        <f t="shared" si="64"/>
        <v>1.3551894410043444</v>
      </c>
      <c r="AJ50" s="38">
        <f t="shared" si="65"/>
        <v>16.93169766329229</v>
      </c>
      <c r="AK50" s="19">
        <f t="shared" si="66"/>
        <v>5.4711334309510008E-4</v>
      </c>
      <c r="AL50" s="19">
        <f t="shared" si="67"/>
        <v>0.51182930115311376</v>
      </c>
      <c r="AM50" s="39">
        <f t="shared" si="68"/>
        <v>-1.6793356824686798E-4</v>
      </c>
      <c r="AN50" s="19">
        <f t="shared" si="75"/>
        <v>1.9247589853264839</v>
      </c>
      <c r="AO50" s="71">
        <f t="shared" si="76"/>
        <v>-50</v>
      </c>
      <c r="AP50" s="63">
        <f t="shared" si="77"/>
        <v>2546.2982357849664</v>
      </c>
      <c r="AQ50" s="19">
        <f t="shared" si="69"/>
        <v>2548.2229947702931</v>
      </c>
    </row>
    <row r="51" spans="3:43" customFormat="1" x14ac:dyDescent="0.25">
      <c r="C51" s="17"/>
      <c r="D51" s="10">
        <v>-18</v>
      </c>
      <c r="E51" s="15">
        <f t="shared" si="39"/>
        <v>8</v>
      </c>
      <c r="F51" s="15">
        <f t="shared" si="40"/>
        <v>2.2999999999999998</v>
      </c>
      <c r="G51" s="42">
        <f>+D87</f>
        <v>-1677.8</v>
      </c>
      <c r="H51" s="19">
        <f t="shared" si="71"/>
        <v>1.9247589853264839</v>
      </c>
      <c r="I51" s="19">
        <f t="shared" si="41"/>
        <v>17.654541953615983</v>
      </c>
      <c r="J51" s="19">
        <f t="shared" si="42"/>
        <v>23.918875331280454</v>
      </c>
      <c r="K51" s="19">
        <f t="shared" si="43"/>
        <v>1.3548284285212746</v>
      </c>
      <c r="L51" s="38">
        <f t="shared" si="44"/>
        <v>16.853891332501824</v>
      </c>
      <c r="M51" s="19">
        <f t="shared" si="45"/>
        <v>5.522072339005132E-4</v>
      </c>
      <c r="N51" s="19">
        <f t="shared" si="46"/>
        <v>0.51407663735267906</v>
      </c>
      <c r="O51" s="39">
        <f t="shared" si="47"/>
        <v>-1.7538345700261306E-4</v>
      </c>
      <c r="P51" s="39">
        <f t="shared" si="72"/>
        <v>1.9271968153788201</v>
      </c>
      <c r="Q51" s="19">
        <f t="shared" si="48"/>
        <v>17.666770046948962</v>
      </c>
      <c r="R51" s="19">
        <f t="shared" si="49"/>
        <v>23.959975923004976</v>
      </c>
      <c r="S51" s="19">
        <f t="shared" si="50"/>
        <v>1.3562171160507546</v>
      </c>
      <c r="T51" s="38">
        <f t="shared" si="51"/>
        <v>16.865105350742574</v>
      </c>
      <c r="U51" s="19">
        <f t="shared" si="52"/>
        <v>5.495631707319919E-4</v>
      </c>
      <c r="V51" s="19">
        <f t="shared" si="53"/>
        <v>0.512925001978913</v>
      </c>
      <c r="W51" s="39">
        <f t="shared" si="54"/>
        <v>-1.7151391709234123E-4</v>
      </c>
      <c r="X51" s="39">
        <f t="shared" si="73"/>
        <v>1.9271430287740674</v>
      </c>
      <c r="Y51" s="19">
        <f t="shared" si="55"/>
        <v>17.666500254712069</v>
      </c>
      <c r="Z51" s="19">
        <f t="shared" si="56"/>
        <v>23.959068812903258</v>
      </c>
      <c r="AA51" s="19">
        <f t="shared" si="57"/>
        <v>1.3561864810497943</v>
      </c>
      <c r="AB51" s="38">
        <f t="shared" si="58"/>
        <v>16.86485793236071</v>
      </c>
      <c r="AC51" s="19">
        <f t="shared" si="59"/>
        <v>5.496213388315142E-4</v>
      </c>
      <c r="AD51" s="19">
        <f t="shared" si="60"/>
        <v>0.5129503692567573</v>
      </c>
      <c r="AE51" s="39">
        <f t="shared" si="61"/>
        <v>-1.7159891242029632E-4</v>
      </c>
      <c r="AF51" s="39">
        <f t="shared" si="74"/>
        <v>1.9295294350917682</v>
      </c>
      <c r="AG51" s="19">
        <f t="shared" si="62"/>
        <v>17.678470407904371</v>
      </c>
      <c r="AH51" s="19">
        <f t="shared" si="63"/>
        <v>23.999328314770928</v>
      </c>
      <c r="AI51" s="19">
        <f t="shared" si="64"/>
        <v>1.3575455206826257</v>
      </c>
      <c r="AJ51" s="38">
        <f t="shared" si="65"/>
        <v>16.875835401422133</v>
      </c>
      <c r="AK51" s="19">
        <f t="shared" si="66"/>
        <v>5.4704782347499929E-4</v>
      </c>
      <c r="AL51" s="19">
        <f t="shared" si="67"/>
        <v>0.5118266739313857</v>
      </c>
      <c r="AM51" s="39">
        <f t="shared" si="68"/>
        <v>-1.6784418035356458E-4</v>
      </c>
      <c r="AN51" s="19">
        <f t="shared" si="75"/>
        <v>1.9295287855997181</v>
      </c>
      <c r="AO51" s="63">
        <f t="shared" si="76"/>
        <v>-27.799999999999955</v>
      </c>
      <c r="AP51" s="68">
        <f t="shared" si="77"/>
        <v>2546.3100000000099</v>
      </c>
      <c r="AQ51" s="19">
        <f t="shared" si="69"/>
        <v>2548.2395287856098</v>
      </c>
    </row>
    <row r="52" spans="3:43" customFormat="1" x14ac:dyDescent="0.25">
      <c r="C52" s="17"/>
      <c r="D52" s="10">
        <v>-19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3:43" customFormat="1" x14ac:dyDescent="0.25">
      <c r="C53" s="17"/>
      <c r="D53" s="10">
        <v>-20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3:43" customFormat="1" x14ac:dyDescent="0.25">
      <c r="C54" s="17"/>
      <c r="D54" s="10">
        <v>-50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 spans="3:43" customFormat="1" x14ac:dyDescent="0.25">
      <c r="C55" s="17"/>
      <c r="D55" s="10">
        <f>+D54-50</f>
        <v>-100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3:43" customFormat="1" x14ac:dyDescent="0.25">
      <c r="C56" s="17"/>
      <c r="D56" s="10">
        <f t="shared" ref="D56:D85" si="78">+D55-50</f>
        <v>-150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3:43" customFormat="1" x14ac:dyDescent="0.25">
      <c r="C57" s="17"/>
      <c r="D57" s="43">
        <f t="shared" si="78"/>
        <v>-200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</row>
    <row r="58" spans="3:43" customFormat="1" x14ac:dyDescent="0.25">
      <c r="C58" s="17"/>
      <c r="D58" s="10">
        <f t="shared" si="78"/>
        <v>-250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 spans="3:43" customFormat="1" x14ac:dyDescent="0.25">
      <c r="C59" s="17"/>
      <c r="D59" s="10">
        <f t="shared" si="78"/>
        <v>-300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 spans="3:43" customFormat="1" x14ac:dyDescent="0.25">
      <c r="C60" s="17"/>
      <c r="D60" s="10">
        <f t="shared" si="78"/>
        <v>-350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 spans="3:43" customFormat="1" x14ac:dyDescent="0.25">
      <c r="C61" s="17"/>
      <c r="D61" s="10">
        <f t="shared" si="78"/>
        <v>-400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 spans="3:43" customFormat="1" ht="15.75" customHeight="1" x14ac:dyDescent="0.25">
      <c r="C62" s="17"/>
      <c r="D62" s="10">
        <f t="shared" si="78"/>
        <v>-450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</row>
    <row r="63" spans="3:43" customFormat="1" ht="15.75" customHeight="1" x14ac:dyDescent="0.25">
      <c r="C63" s="17"/>
      <c r="D63" s="10">
        <f t="shared" si="78"/>
        <v>-500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 spans="3:43" customFormat="1" x14ac:dyDescent="0.25">
      <c r="C64" s="17"/>
      <c r="D64" s="10">
        <f t="shared" si="78"/>
        <v>-550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3:43" customFormat="1" x14ac:dyDescent="0.25">
      <c r="C65" s="17"/>
      <c r="D65" s="10">
        <f t="shared" si="78"/>
        <v>-600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</row>
    <row r="66" spans="3:43" customFormat="1" x14ac:dyDescent="0.25">
      <c r="C66" s="17"/>
      <c r="D66" s="10">
        <f t="shared" si="78"/>
        <v>-650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3:43" customFormat="1" x14ac:dyDescent="0.25">
      <c r="C67" s="17"/>
      <c r="D67" s="10">
        <f t="shared" si="78"/>
        <v>-700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3:43" customFormat="1" x14ac:dyDescent="0.25">
      <c r="C68" s="17"/>
      <c r="D68" s="10">
        <f t="shared" si="78"/>
        <v>-750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3:43" customFormat="1" x14ac:dyDescent="0.25">
      <c r="C69" s="17"/>
      <c r="D69" s="10">
        <f t="shared" si="78"/>
        <v>-800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3:43" customFormat="1" x14ac:dyDescent="0.25">
      <c r="C70" s="17"/>
      <c r="D70" s="10">
        <f t="shared" si="78"/>
        <v>-850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 spans="3:43" customFormat="1" x14ac:dyDescent="0.25">
      <c r="C71" s="17"/>
      <c r="D71" s="10">
        <f t="shared" si="78"/>
        <v>-900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3:43" customFormat="1" x14ac:dyDescent="0.25">
      <c r="C72" s="17"/>
      <c r="D72" s="10">
        <f t="shared" si="78"/>
        <v>-950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3:43" customFormat="1" x14ac:dyDescent="0.25">
      <c r="C73" s="17"/>
      <c r="D73" s="10">
        <f t="shared" si="78"/>
        <v>-1000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3:43" customFormat="1" x14ac:dyDescent="0.25">
      <c r="C74" s="17"/>
      <c r="D74" s="10">
        <f>+D73-50</f>
        <v>-1050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3:43" customFormat="1" ht="15.75" customHeight="1" x14ac:dyDescent="0.25">
      <c r="C75" s="17"/>
      <c r="D75" s="10">
        <f t="shared" si="78"/>
        <v>-1100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3:43" customFormat="1" ht="15.75" customHeight="1" x14ac:dyDescent="0.25">
      <c r="C76" s="17"/>
      <c r="D76" s="10">
        <f t="shared" si="78"/>
        <v>-1150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3:43" customFormat="1" x14ac:dyDescent="0.25">
      <c r="C77" s="17"/>
      <c r="D77" s="10">
        <f t="shared" si="78"/>
        <v>-1200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3:43" customFormat="1" x14ac:dyDescent="0.25">
      <c r="C78" s="17"/>
      <c r="D78" s="10">
        <f t="shared" si="78"/>
        <v>-1250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 spans="3:43" customFormat="1" x14ac:dyDescent="0.25">
      <c r="C79" s="17"/>
      <c r="D79" s="10">
        <f t="shared" si="78"/>
        <v>-1300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3:43" customFormat="1" x14ac:dyDescent="0.25">
      <c r="C80" s="17"/>
      <c r="D80" s="10">
        <f t="shared" si="78"/>
        <v>-1350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3:43" customFormat="1" x14ac:dyDescent="0.25">
      <c r="C81" s="17"/>
      <c r="D81" s="10">
        <f t="shared" si="78"/>
        <v>-1400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 spans="3:43" customFormat="1" x14ac:dyDescent="0.25">
      <c r="C82" s="17"/>
      <c r="D82" s="10">
        <f t="shared" si="78"/>
        <v>-1450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3:43" customFormat="1" x14ac:dyDescent="0.25">
      <c r="C83" s="17"/>
      <c r="D83" s="10">
        <f t="shared" si="78"/>
        <v>-1500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3:43" customFormat="1" x14ac:dyDescent="0.25">
      <c r="C84" s="17"/>
      <c r="D84" s="10">
        <f t="shared" si="78"/>
        <v>-1550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3:43" customFormat="1" x14ac:dyDescent="0.25">
      <c r="C85" s="17"/>
      <c r="D85" s="10">
        <f t="shared" si="78"/>
        <v>-1600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3:43" customFormat="1" x14ac:dyDescent="0.25">
      <c r="C86" s="17"/>
      <c r="D86" s="10">
        <f>+D85-50</f>
        <v>-1650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3:43" customFormat="1" x14ac:dyDescent="0.25">
      <c r="C87" s="17"/>
      <c r="D87" s="10">
        <f>-D3</f>
        <v>-1677.8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3:43" customFormat="1" x14ac:dyDescent="0.25">
      <c r="C88" s="17"/>
      <c r="D88" s="17"/>
      <c r="E88" s="17"/>
      <c r="F88" s="17"/>
      <c r="G88" s="17"/>
      <c r="H88" s="64"/>
      <c r="I88" s="64"/>
      <c r="J88" s="64"/>
      <c r="K88" s="64"/>
      <c r="L88" s="65"/>
      <c r="M88" s="64"/>
      <c r="N88" s="64"/>
      <c r="O88" s="66"/>
      <c r="P88" s="66"/>
      <c r="Q88" s="64"/>
      <c r="R88" s="64"/>
      <c r="S88" s="64"/>
      <c r="T88" s="65"/>
      <c r="U88" s="64"/>
      <c r="V88" s="64"/>
      <c r="W88" s="66"/>
      <c r="X88" s="66"/>
      <c r="Y88" s="64"/>
      <c r="Z88" s="64"/>
      <c r="AA88" s="64"/>
      <c r="AB88" s="65"/>
      <c r="AC88" s="64"/>
      <c r="AD88" s="64"/>
      <c r="AE88" s="66"/>
      <c r="AF88" s="66"/>
      <c r="AG88" s="64"/>
      <c r="AH88" s="64"/>
      <c r="AI88" s="64"/>
      <c r="AJ88" s="65"/>
      <c r="AK88" s="64"/>
      <c r="AL88" s="64"/>
      <c r="AM88" s="66"/>
      <c r="AN88" s="64"/>
      <c r="AO88" s="17"/>
      <c r="AP88" s="17"/>
      <c r="AQ88" s="17"/>
    </row>
    <row r="89" spans="3:43" customFormat="1" x14ac:dyDescent="0.25">
      <c r="C89" s="17"/>
      <c r="D89" s="17"/>
      <c r="E89" s="17"/>
      <c r="F89" s="17"/>
      <c r="G89" s="17"/>
      <c r="H89" s="64"/>
      <c r="I89" s="64"/>
      <c r="J89" s="64"/>
      <c r="K89" s="64"/>
      <c r="L89" s="65"/>
      <c r="M89" s="64"/>
      <c r="N89" s="64"/>
      <c r="O89" s="66"/>
      <c r="P89" s="66"/>
      <c r="Q89" s="64"/>
      <c r="R89" s="64"/>
      <c r="S89" s="64"/>
      <c r="T89" s="65"/>
      <c r="U89" s="64"/>
      <c r="V89" s="64"/>
      <c r="W89" s="66"/>
      <c r="X89" s="66"/>
      <c r="Y89" s="64"/>
      <c r="Z89" s="64"/>
      <c r="AA89" s="64"/>
      <c r="AB89" s="65"/>
      <c r="AC89" s="64"/>
      <c r="AD89" s="64"/>
      <c r="AE89" s="66"/>
      <c r="AF89" s="66"/>
      <c r="AG89" s="64"/>
      <c r="AH89" s="64"/>
      <c r="AI89" s="64"/>
      <c r="AJ89" s="65"/>
      <c r="AK89" s="64"/>
      <c r="AL89" s="64"/>
      <c r="AM89" s="66"/>
      <c r="AN89" s="64"/>
      <c r="AO89" s="17"/>
      <c r="AP89" s="17"/>
      <c r="AQ89" s="17"/>
    </row>
    <row r="96" spans="3:43" customFormat="1" x14ac:dyDescent="0.25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32"/>
    </row>
    <row r="97" spans="3:43" customFormat="1" x14ac:dyDescent="0.25"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29" t="s">
        <v>42</v>
      </c>
      <c r="R97" s="129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32"/>
    </row>
    <row r="98" spans="3:43" customFormat="1" x14ac:dyDescent="0.25">
      <c r="C98" s="10" t="s">
        <v>6</v>
      </c>
      <c r="D98" s="10">
        <f>+'Datos inciales'!L4</f>
        <v>1677.8</v>
      </c>
      <c r="E98" s="3"/>
      <c r="F98" s="3"/>
      <c r="G98" s="3"/>
      <c r="H98" s="3"/>
      <c r="I98" s="3"/>
      <c r="J98" s="17"/>
      <c r="K98" s="17"/>
      <c r="L98" s="17"/>
      <c r="M98" s="17"/>
      <c r="N98" s="17"/>
      <c r="O98" s="17"/>
      <c r="P98" s="17"/>
      <c r="Q98" s="129"/>
      <c r="R98" s="129"/>
      <c r="S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32"/>
    </row>
    <row r="99" spans="3:43" customFormat="1" x14ac:dyDescent="0.25">
      <c r="C99" s="3"/>
      <c r="D99" s="3"/>
      <c r="E99" s="3"/>
      <c r="F99" s="3"/>
      <c r="G99" s="3"/>
      <c r="H99" s="3"/>
      <c r="I99" s="3"/>
      <c r="J99" s="17"/>
      <c r="K99" s="17"/>
      <c r="L99" s="17"/>
      <c r="M99" s="17"/>
      <c r="N99" s="17"/>
      <c r="O99" s="17"/>
      <c r="P99" s="17"/>
      <c r="Q99" s="17"/>
      <c r="R99" s="17"/>
      <c r="S99" s="17"/>
      <c r="V99" s="128" t="s">
        <v>43</v>
      </c>
      <c r="W99" s="128"/>
      <c r="Y99" s="17"/>
      <c r="Z99" s="120" t="s">
        <v>44</v>
      </c>
      <c r="AA99" s="120"/>
      <c r="AB99" s="120"/>
      <c r="AC99" s="120"/>
      <c r="AD99" s="120"/>
      <c r="AE99" s="120"/>
      <c r="AF99" s="120"/>
      <c r="AG99" s="120"/>
      <c r="AH99" s="120"/>
      <c r="AI99" s="17"/>
      <c r="AJ99" s="17"/>
      <c r="AK99" s="17"/>
      <c r="AL99" s="17"/>
      <c r="AM99" s="17"/>
      <c r="AN99" s="17"/>
      <c r="AO99" s="17"/>
      <c r="AP99" s="17"/>
      <c r="AQ99" s="32"/>
    </row>
    <row r="100" spans="3:43" ht="30" x14ac:dyDescent="0.25">
      <c r="C100" s="10" t="s">
        <v>45</v>
      </c>
      <c r="D100" s="10" t="s">
        <v>2</v>
      </c>
      <c r="E100" s="10" t="s">
        <v>41</v>
      </c>
      <c r="F100" s="10" t="s">
        <v>46</v>
      </c>
      <c r="G100" s="10" t="s">
        <v>8</v>
      </c>
      <c r="H100" s="16" t="str">
        <f>+'Datos inciales'!O3</f>
        <v>Caudal máximo (m³/s)</v>
      </c>
      <c r="I100" s="16" t="e">
        <f>+'Datos inciales'!#REF!</f>
        <v>#REF!</v>
      </c>
      <c r="Q100" s="23" t="s">
        <v>46</v>
      </c>
      <c r="R100" s="18">
        <f>+F101</f>
        <v>1.4999999999999999E-2</v>
      </c>
      <c r="T100"/>
      <c r="U100"/>
      <c r="V100" s="128"/>
      <c r="W100" s="128"/>
      <c r="X100"/>
      <c r="Z100" s="120"/>
      <c r="AA100" s="120"/>
      <c r="AB100" s="120"/>
      <c r="AC100" s="120"/>
      <c r="AD100" s="120"/>
      <c r="AE100" s="120"/>
      <c r="AF100" s="120"/>
      <c r="AG100" s="120"/>
      <c r="AH100" s="120"/>
    </row>
    <row r="101" spans="3:43" x14ac:dyDescent="0.25">
      <c r="C101" s="10">
        <v>1</v>
      </c>
      <c r="D101" s="10">
        <f>+'Datos inciales'!E4</f>
        <v>10</v>
      </c>
      <c r="E101" s="10">
        <f>+'Datos inciales'!F4</f>
        <v>3</v>
      </c>
      <c r="F101" s="121">
        <f>+'Datos inciales'!M4</f>
        <v>1.4999999999999999E-2</v>
      </c>
      <c r="G101" s="121">
        <f>+'Datos inciales'!N4</f>
        <v>4.2317320300395544E-4</v>
      </c>
      <c r="H101" s="122">
        <f>+'Datos inciales'!O4</f>
        <v>45.879999999999995</v>
      </c>
      <c r="I101" s="121" t="e">
        <f>+'Datos inciales'!#REF!</f>
        <v>#REF!</v>
      </c>
      <c r="Q101" s="23" t="s">
        <v>47</v>
      </c>
      <c r="R101" s="18">
        <f>+G101</f>
        <v>4.2317320300395544E-4</v>
      </c>
      <c r="T101"/>
      <c r="U101"/>
      <c r="V101" s="20"/>
      <c r="W101" s="20"/>
      <c r="X101"/>
      <c r="Z101" s="24" t="s">
        <v>48</v>
      </c>
      <c r="AA101" s="24" t="s">
        <v>49</v>
      </c>
      <c r="AB101" s="24" t="s">
        <v>50</v>
      </c>
      <c r="AC101" s="25" t="s">
        <v>51</v>
      </c>
      <c r="AD101" s="24" t="s">
        <v>52</v>
      </c>
      <c r="AE101" s="24" t="s">
        <v>53</v>
      </c>
      <c r="AF101" s="24" t="s">
        <v>54</v>
      </c>
      <c r="AG101" s="24" t="s">
        <v>55</v>
      </c>
      <c r="AH101" s="24" t="s">
        <v>56</v>
      </c>
    </row>
    <row r="102" spans="3:43" x14ac:dyDescent="0.25">
      <c r="C102" s="10">
        <v>2</v>
      </c>
      <c r="D102" s="10">
        <f>+'Datos inciales'!E5</f>
        <v>8</v>
      </c>
      <c r="E102" s="10">
        <f>+'Datos inciales'!F5</f>
        <v>2.2999999999999998</v>
      </c>
      <c r="F102" s="121"/>
      <c r="G102" s="121"/>
      <c r="H102" s="121"/>
      <c r="I102" s="121"/>
      <c r="Q102" s="23" t="s">
        <v>57</v>
      </c>
      <c r="R102" s="63" t="e">
        <f>+I101</f>
        <v>#REF!</v>
      </c>
      <c r="T102"/>
      <c r="U102"/>
      <c r="V102" s="21" t="s">
        <v>57</v>
      </c>
      <c r="W102" s="28" t="e">
        <f>+R102</f>
        <v>#REF!</v>
      </c>
      <c r="X102"/>
      <c r="Z102" s="26">
        <f>+W106</f>
        <v>3</v>
      </c>
      <c r="AA102" s="26" t="e">
        <f>+($W$102*$W$104)/SQRT($W$103)</f>
        <v>#REF!</v>
      </c>
      <c r="AB102" s="26">
        <f>+(AC102*($W$105+(Z102*AC102)))^(5/3)/($W$105+(2*AC102*SQRT(1+(Z102*Z102))))^(2/3)</f>
        <v>21.729592134309204</v>
      </c>
      <c r="AC102" s="27">
        <v>1.4412112463123896</v>
      </c>
      <c r="AD102" s="26">
        <f>+AC102*($W$105+(Z102*AC102))</f>
        <v>20.643382032615829</v>
      </c>
      <c r="AE102" s="26">
        <f>+$W$105+(2*AC102*SQRT(1+(Z102*Z102)))</f>
        <v>19.115020255594196</v>
      </c>
      <c r="AF102" s="26" t="e">
        <f>+AA102-AB102</f>
        <v>#REF!</v>
      </c>
      <c r="AG102" s="28" t="e">
        <f>+($W$102)/(SQRT(9.81*((AD102)^3/($W$105+(2*Z102*AC102)))))</f>
        <v>#REF!</v>
      </c>
      <c r="AH102" s="22" t="e">
        <f>+IF(AG102&lt;1,"subcrítico","crítico")</f>
        <v>#REF!</v>
      </c>
    </row>
    <row r="103" spans="3:43" x14ac:dyDescent="0.25">
      <c r="Q103" s="23" t="s">
        <v>58</v>
      </c>
      <c r="R103" s="18">
        <f>+D101</f>
        <v>10</v>
      </c>
      <c r="T103"/>
      <c r="U103"/>
      <c r="V103" s="23" t="s">
        <v>47</v>
      </c>
      <c r="W103" s="22">
        <f>+G101</f>
        <v>4.2317320300395544E-4</v>
      </c>
      <c r="X103"/>
    </row>
    <row r="104" spans="3:43" x14ac:dyDescent="0.25">
      <c r="Q104" s="23" t="s">
        <v>59</v>
      </c>
      <c r="R104" s="18">
        <f>+E101</f>
        <v>3</v>
      </c>
      <c r="T104"/>
      <c r="U104"/>
      <c r="V104" s="21" t="s">
        <v>7</v>
      </c>
      <c r="W104" s="22">
        <f>+F101</f>
        <v>1.4999999999999999E-2</v>
      </c>
      <c r="X104"/>
    </row>
    <row r="105" spans="3:43" x14ac:dyDescent="0.25">
      <c r="Q105" s="23" t="s">
        <v>60</v>
      </c>
      <c r="R105" s="19">
        <f>+R111</f>
        <v>0.88134654137363366</v>
      </c>
      <c r="T105"/>
      <c r="U105"/>
      <c r="V105" s="21" t="s">
        <v>61</v>
      </c>
      <c r="W105" s="22">
        <f>+D101</f>
        <v>10</v>
      </c>
      <c r="X105"/>
      <c r="Z105" s="120" t="s">
        <v>44</v>
      </c>
      <c r="AA105" s="120"/>
      <c r="AB105" s="120"/>
      <c r="AC105" s="120"/>
      <c r="AD105" s="120"/>
      <c r="AE105" s="120"/>
      <c r="AF105" s="120"/>
      <c r="AG105" s="120"/>
      <c r="AH105" s="120"/>
    </row>
    <row r="106" spans="3:43" x14ac:dyDescent="0.25">
      <c r="T106"/>
      <c r="U106"/>
      <c r="V106" s="23" t="s">
        <v>59</v>
      </c>
      <c r="W106" s="22">
        <f>+E101</f>
        <v>3</v>
      </c>
      <c r="X106"/>
      <c r="Z106" s="120"/>
      <c r="AA106" s="120"/>
      <c r="AB106" s="120"/>
      <c r="AC106" s="120"/>
      <c r="AD106" s="120"/>
      <c r="AE106" s="120"/>
      <c r="AF106" s="120"/>
      <c r="AG106" s="120"/>
      <c r="AH106" s="120"/>
    </row>
    <row r="107" spans="3:43" x14ac:dyDescent="0.25">
      <c r="Q107" s="126" t="s">
        <v>62</v>
      </c>
      <c r="R107" s="127"/>
      <c r="Z107" s="29" t="s">
        <v>48</v>
      </c>
      <c r="AA107" s="29" t="s">
        <v>11</v>
      </c>
      <c r="AB107" s="29" t="s">
        <v>11</v>
      </c>
      <c r="AC107" s="30" t="s">
        <v>63</v>
      </c>
      <c r="AD107" s="29" t="s">
        <v>52</v>
      </c>
      <c r="AE107" s="29" t="s">
        <v>53</v>
      </c>
      <c r="AF107" s="29" t="s">
        <v>54</v>
      </c>
      <c r="AG107" s="29" t="s">
        <v>55</v>
      </c>
      <c r="AH107" s="29" t="s">
        <v>56</v>
      </c>
    </row>
    <row r="108" spans="3:43" x14ac:dyDescent="0.25">
      <c r="Q108" s="18" t="s">
        <v>64</v>
      </c>
      <c r="R108" s="19">
        <f>+AC102</f>
        <v>1.4412112463123896</v>
      </c>
      <c r="Z108" s="19">
        <f>+$W$106</f>
        <v>3</v>
      </c>
      <c r="AA108" s="18" t="s">
        <v>11</v>
      </c>
      <c r="AB108" s="18" t="s">
        <v>11</v>
      </c>
      <c r="AC108" s="31">
        <v>0.88134654137363366</v>
      </c>
      <c r="AD108" s="19">
        <f>+AC108*($W$105+(Z108*AC108))</f>
        <v>11.143780591710135</v>
      </c>
      <c r="AE108" s="19">
        <f>+$W$105+(2*AC108*SQRT(1+(Z108^2)))</f>
        <v>15.574124957305017</v>
      </c>
      <c r="AF108" s="18" t="s">
        <v>11</v>
      </c>
      <c r="AG108" s="19" t="e">
        <f>+($W$102)/(SQRT(9.81*((AD108)^3/($W$105+(2*Z108*AC108)))))</f>
        <v>#REF!</v>
      </c>
      <c r="AH108" s="18" t="s">
        <v>11</v>
      </c>
    </row>
    <row r="109" spans="3:43" x14ac:dyDescent="0.25">
      <c r="AK109" s="119" t="s">
        <v>125</v>
      </c>
      <c r="AL109" s="119"/>
      <c r="AM109" s="119"/>
    </row>
    <row r="110" spans="3:43" x14ac:dyDescent="0.25">
      <c r="F110" s="18" t="s">
        <v>65</v>
      </c>
      <c r="G110" s="18">
        <v>-50</v>
      </c>
      <c r="Q110" s="126" t="s">
        <v>66</v>
      </c>
      <c r="R110" s="127"/>
      <c r="AK110" s="86" t="s">
        <v>124</v>
      </c>
      <c r="AL110" s="86" t="s">
        <v>122</v>
      </c>
      <c r="AM110" s="86" t="s">
        <v>123</v>
      </c>
    </row>
    <row r="111" spans="3:43" x14ac:dyDescent="0.25">
      <c r="N111"/>
      <c r="Q111" s="18" t="s">
        <v>67</v>
      </c>
      <c r="R111" s="19">
        <f>+AC108</f>
        <v>0.88134654137363366</v>
      </c>
      <c r="V111" s="128" t="s">
        <v>43</v>
      </c>
      <c r="W111" s="128"/>
      <c r="X111" s="85"/>
      <c r="Z111" s="120" t="s">
        <v>44</v>
      </c>
      <c r="AA111" s="120"/>
      <c r="AB111" s="120"/>
      <c r="AC111" s="120"/>
      <c r="AD111" s="120"/>
      <c r="AE111" s="120"/>
      <c r="AF111" s="120"/>
      <c r="AG111" s="120"/>
      <c r="AH111" s="120"/>
      <c r="AK111" s="18">
        <f>+D125</f>
        <v>0</v>
      </c>
      <c r="AL111" s="63">
        <f>+AP125+AC102</f>
        <v>2547.0412112463123</v>
      </c>
      <c r="AM111" s="63">
        <f>+AP125+AC108</f>
        <v>2546.4813465413736</v>
      </c>
    </row>
    <row r="112" spans="3:43" x14ac:dyDescent="0.25">
      <c r="N112"/>
      <c r="V112" s="128"/>
      <c r="W112" s="128"/>
      <c r="X112" s="85"/>
      <c r="Z112" s="120"/>
      <c r="AA112" s="120"/>
      <c r="AB112" s="120"/>
      <c r="AC112" s="120"/>
      <c r="AD112" s="120"/>
      <c r="AE112" s="120"/>
      <c r="AF112" s="120"/>
      <c r="AG112" s="120"/>
      <c r="AH112" s="120"/>
      <c r="AK112" s="18">
        <f>+D181</f>
        <v>-1677.8</v>
      </c>
      <c r="AL112" s="19">
        <f>+AP146+AC114</f>
        <v>2547.9521081946823</v>
      </c>
      <c r="AM112" s="63">
        <f>+AP146+AC120</f>
        <v>2547.3230401340934</v>
      </c>
    </row>
    <row r="113" spans="3:43" x14ac:dyDescent="0.25">
      <c r="N113"/>
      <c r="Q113" s="126" t="s">
        <v>68</v>
      </c>
      <c r="R113" s="127"/>
      <c r="V113" s="20"/>
      <c r="W113" s="20"/>
      <c r="X113" s="85"/>
      <c r="Z113" s="24" t="s">
        <v>48</v>
      </c>
      <c r="AA113" s="24" t="s">
        <v>49</v>
      </c>
      <c r="AB113" s="24" t="s">
        <v>50</v>
      </c>
      <c r="AC113" s="25" t="s">
        <v>51</v>
      </c>
      <c r="AD113" s="24" t="s">
        <v>52</v>
      </c>
      <c r="AE113" s="24" t="s">
        <v>53</v>
      </c>
      <c r="AF113" s="24" t="s">
        <v>54</v>
      </c>
      <c r="AG113" s="24" t="s">
        <v>55</v>
      </c>
      <c r="AH113" s="24" t="s">
        <v>56</v>
      </c>
    </row>
    <row r="114" spans="3:43" x14ac:dyDescent="0.25">
      <c r="N114"/>
      <c r="Q114" s="18" t="s">
        <v>41</v>
      </c>
      <c r="R114" s="19" t="s">
        <v>69</v>
      </c>
      <c r="V114" s="21" t="s">
        <v>57</v>
      </c>
      <c r="W114" s="28" t="e">
        <f>+R102</f>
        <v>#REF!</v>
      </c>
      <c r="X114" s="85"/>
      <c r="Z114" s="26">
        <f>+W118</f>
        <v>2.2999999999999998</v>
      </c>
      <c r="AA114" s="26" t="e">
        <f>+($W$114*$W$116)/SQRT($W$115)</f>
        <v>#REF!</v>
      </c>
      <c r="AB114" s="26">
        <f>+(AC114*($W$117+(Z114*AC114)))^(5/3)/($W$117+(2*AC114*SQRT(1+(Z114*Z114))))^(2/3)</f>
        <v>21.72959539946963</v>
      </c>
      <c r="AC114" s="27">
        <v>1.6421081946724227</v>
      </c>
      <c r="AD114" s="26">
        <f>+AC114*($W$117+(Z114*AC114))</f>
        <v>19.338860000303125</v>
      </c>
      <c r="AE114" s="26">
        <f>+$W$117+(2*AC114*SQRT(1+(Z114*Z114)))</f>
        <v>16.236772800492904</v>
      </c>
      <c r="AF114" s="26" t="e">
        <f>+AA114-AB114</f>
        <v>#REF!</v>
      </c>
      <c r="AG114" s="28" t="e">
        <f>+($W$114)/(SQRT(9.81*((AD114)^3/($W$117+(2*Z114*AC114)))))</f>
        <v>#REF!</v>
      </c>
      <c r="AH114" s="22" t="e">
        <f>+IF(AG114&lt;1,"subcrítico","crítico")</f>
        <v>#REF!</v>
      </c>
    </row>
    <row r="115" spans="3:43" x14ac:dyDescent="0.25">
      <c r="V115" s="23" t="s">
        <v>47</v>
      </c>
      <c r="W115" s="22">
        <f>+R101</f>
        <v>4.2317320300395544E-4</v>
      </c>
      <c r="X115" s="85"/>
    </row>
    <row r="116" spans="3:43" customFormat="1" x14ac:dyDescent="0.25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23" t="s">
        <v>70</v>
      </c>
      <c r="R116" s="123"/>
      <c r="S116" s="123"/>
      <c r="T116" s="17"/>
      <c r="U116" s="17"/>
      <c r="V116" s="21" t="s">
        <v>7</v>
      </c>
      <c r="W116" s="22">
        <f>+R100</f>
        <v>1.4999999999999999E-2</v>
      </c>
      <c r="X116" s="85"/>
      <c r="Y116" s="17"/>
      <c r="Z116" s="85"/>
      <c r="AA116" s="85"/>
      <c r="AB116" s="85"/>
      <c r="AC116" s="85"/>
      <c r="AD116" s="85"/>
      <c r="AE116" s="85"/>
      <c r="AF116" s="85"/>
      <c r="AG116" s="85"/>
      <c r="AH116" s="85"/>
      <c r="AI116" s="17"/>
      <c r="AJ116" s="17"/>
      <c r="AK116" s="17"/>
      <c r="AL116" s="17"/>
      <c r="AM116" s="17"/>
      <c r="AN116" s="17"/>
      <c r="AO116" s="17"/>
      <c r="AP116" s="17"/>
      <c r="AQ116" s="32"/>
    </row>
    <row r="117" spans="3:43" customFormat="1" x14ac:dyDescent="0.25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8" t="s">
        <v>71</v>
      </c>
      <c r="R117" s="124" t="s">
        <v>72</v>
      </c>
      <c r="S117" s="125"/>
      <c r="T117" s="17"/>
      <c r="U117" s="17"/>
      <c r="V117" s="21" t="s">
        <v>61</v>
      </c>
      <c r="W117" s="22">
        <f>+D102</f>
        <v>8</v>
      </c>
      <c r="X117" s="85"/>
      <c r="Y117" s="17"/>
      <c r="Z117" s="120" t="s">
        <v>44</v>
      </c>
      <c r="AA117" s="120"/>
      <c r="AB117" s="120"/>
      <c r="AC117" s="120"/>
      <c r="AD117" s="120"/>
      <c r="AE117" s="120"/>
      <c r="AF117" s="120"/>
      <c r="AG117" s="120"/>
      <c r="AH117" s="120"/>
      <c r="AI117" s="17"/>
      <c r="AJ117" s="17"/>
      <c r="AK117" s="17"/>
      <c r="AL117" s="17"/>
      <c r="AM117" s="17"/>
      <c r="AN117" s="17"/>
      <c r="AO117" s="17"/>
      <c r="AP117" s="17"/>
      <c r="AQ117" s="32"/>
    </row>
    <row r="118" spans="3:43" customFormat="1" x14ac:dyDescent="0.2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23" t="s">
        <v>59</v>
      </c>
      <c r="W118" s="22">
        <f>+E102</f>
        <v>2.2999999999999998</v>
      </c>
      <c r="X118" s="17"/>
      <c r="Y118" s="17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7"/>
      <c r="AJ118" s="17"/>
      <c r="AK118" s="17"/>
      <c r="AL118" s="17"/>
      <c r="AM118" s="17"/>
      <c r="AN118" s="17"/>
      <c r="AO118" s="17"/>
      <c r="AP118" s="17"/>
      <c r="AQ118" s="32"/>
    </row>
    <row r="119" spans="3:43" customFormat="1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23" t="s">
        <v>73</v>
      </c>
      <c r="R119" s="123"/>
      <c r="S119" s="123"/>
      <c r="T119" s="17"/>
      <c r="U119" s="17"/>
      <c r="V119" s="17"/>
      <c r="W119" s="17"/>
      <c r="X119" s="17"/>
      <c r="Y119" s="17"/>
      <c r="Z119" s="29" t="s">
        <v>48</v>
      </c>
      <c r="AA119" s="29" t="s">
        <v>11</v>
      </c>
      <c r="AB119" s="29" t="s">
        <v>11</v>
      </c>
      <c r="AC119" s="30" t="s">
        <v>63</v>
      </c>
      <c r="AD119" s="29" t="s">
        <v>52</v>
      </c>
      <c r="AE119" s="29" t="s">
        <v>53</v>
      </c>
      <c r="AF119" s="29" t="s">
        <v>54</v>
      </c>
      <c r="AG119" s="29" t="s">
        <v>55</v>
      </c>
      <c r="AH119" s="29" t="s">
        <v>56</v>
      </c>
      <c r="AI119" s="17"/>
      <c r="AJ119" s="17"/>
      <c r="AK119" s="17"/>
      <c r="AL119" s="17"/>
      <c r="AM119" s="17"/>
      <c r="AN119" s="17"/>
      <c r="AO119" s="17"/>
      <c r="AP119" s="17"/>
      <c r="AQ119" s="32"/>
    </row>
    <row r="120" spans="3:43" customFormat="1" x14ac:dyDescent="0.25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8" t="s">
        <v>74</v>
      </c>
      <c r="R120" s="18" t="s">
        <v>75</v>
      </c>
      <c r="S120" s="18" t="s">
        <v>76</v>
      </c>
      <c r="T120" s="17"/>
      <c r="U120" s="17"/>
      <c r="V120" s="17"/>
      <c r="W120" s="17"/>
      <c r="X120" s="17"/>
      <c r="Y120" s="17"/>
      <c r="Z120" s="19">
        <f>+$W$23</f>
        <v>2.2999999999999998</v>
      </c>
      <c r="AA120" s="18" t="s">
        <v>11</v>
      </c>
      <c r="AB120" s="18" t="s">
        <v>11</v>
      </c>
      <c r="AC120" s="31">
        <v>1.013040134083365</v>
      </c>
      <c r="AD120" s="19">
        <f>+AC120*($W$117+(Z120*AC120))</f>
        <v>10.464696793173298</v>
      </c>
      <c r="AE120" s="19">
        <f>+$W$117+(2*AC120*SQRT(1+(Z120^2)))</f>
        <v>13.081383461392502</v>
      </c>
      <c r="AF120" s="18" t="s">
        <v>11</v>
      </c>
      <c r="AG120" s="19" t="e">
        <f>+($W$114)/(SQRT(9.81*((AD120)^3/($W$117+(2*Z120*AC120)))))</f>
        <v>#REF!</v>
      </c>
      <c r="AH120" s="18" t="s">
        <v>11</v>
      </c>
      <c r="AI120" s="17"/>
      <c r="AJ120" s="17"/>
      <c r="AK120" s="17"/>
      <c r="AL120" s="17"/>
      <c r="AM120" s="17"/>
      <c r="AN120" s="17"/>
      <c r="AO120" s="17"/>
      <c r="AP120" s="17"/>
      <c r="AQ120" s="32"/>
    </row>
    <row r="121" spans="3:43" customFormat="1" x14ac:dyDescent="0.25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32"/>
    </row>
    <row r="122" spans="3:43" customFormat="1" x14ac:dyDescent="0.25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33"/>
      <c r="S122" s="33"/>
      <c r="T122" s="33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32"/>
    </row>
    <row r="123" spans="3:43" customFormat="1" x14ac:dyDescent="0.25">
      <c r="C123" s="17"/>
      <c r="D123" s="10" t="s">
        <v>77</v>
      </c>
      <c r="E123" s="94" t="s">
        <v>78</v>
      </c>
      <c r="F123" s="94" t="s">
        <v>41</v>
      </c>
      <c r="G123" s="41" t="s">
        <v>77</v>
      </c>
      <c r="H123" s="35" t="s">
        <v>79</v>
      </c>
      <c r="I123" s="34" t="s">
        <v>53</v>
      </c>
      <c r="J123" s="34" t="s">
        <v>80</v>
      </c>
      <c r="K123" s="34" t="s">
        <v>81</v>
      </c>
      <c r="L123" s="34" t="s">
        <v>82</v>
      </c>
      <c r="M123" s="34" t="s">
        <v>83</v>
      </c>
      <c r="N123" s="34" t="s">
        <v>55</v>
      </c>
      <c r="O123" s="34" t="s">
        <v>84</v>
      </c>
      <c r="P123" s="35" t="s">
        <v>85</v>
      </c>
      <c r="Q123" s="34" t="s">
        <v>53</v>
      </c>
      <c r="R123" s="34" t="s">
        <v>86</v>
      </c>
      <c r="S123" s="34" t="s">
        <v>87</v>
      </c>
      <c r="T123" s="34" t="s">
        <v>88</v>
      </c>
      <c r="U123" s="34" t="s">
        <v>83</v>
      </c>
      <c r="V123" s="34" t="s">
        <v>55</v>
      </c>
      <c r="W123" s="34" t="s">
        <v>89</v>
      </c>
      <c r="X123" s="35" t="s">
        <v>90</v>
      </c>
      <c r="Y123" s="34" t="s">
        <v>53</v>
      </c>
      <c r="Z123" s="34" t="s">
        <v>91</v>
      </c>
      <c r="AA123" s="34" t="s">
        <v>107</v>
      </c>
      <c r="AB123" s="34" t="s">
        <v>108</v>
      </c>
      <c r="AC123" s="34" t="s">
        <v>83</v>
      </c>
      <c r="AD123" s="34" t="s">
        <v>55</v>
      </c>
      <c r="AE123" s="34" t="s">
        <v>92</v>
      </c>
      <c r="AF123" s="35" t="s">
        <v>93</v>
      </c>
      <c r="AG123" s="34" t="s">
        <v>53</v>
      </c>
      <c r="AH123" s="34" t="s">
        <v>94</v>
      </c>
      <c r="AI123" s="34" t="s">
        <v>95</v>
      </c>
      <c r="AJ123" s="34" t="s">
        <v>96</v>
      </c>
      <c r="AK123" s="34" t="s">
        <v>83</v>
      </c>
      <c r="AL123" s="34" t="s">
        <v>55</v>
      </c>
      <c r="AM123" s="34" t="s">
        <v>97</v>
      </c>
      <c r="AN123" s="35" t="s">
        <v>98</v>
      </c>
      <c r="AO123" s="30" t="s">
        <v>99</v>
      </c>
      <c r="AP123" s="36" t="s">
        <v>100</v>
      </c>
      <c r="AQ123" s="36" t="s">
        <v>101</v>
      </c>
    </row>
    <row r="124" spans="3:43" customFormat="1" x14ac:dyDescent="0.25">
      <c r="C124" s="17"/>
      <c r="D124" s="18" t="s">
        <v>48</v>
      </c>
      <c r="E124" s="98" t="s">
        <v>48</v>
      </c>
      <c r="F124" s="98" t="s">
        <v>11</v>
      </c>
      <c r="G124" s="41" t="s">
        <v>48</v>
      </c>
      <c r="H124" s="35" t="s">
        <v>48</v>
      </c>
      <c r="I124" s="34" t="s">
        <v>48</v>
      </c>
      <c r="J124" s="34" t="s">
        <v>104</v>
      </c>
      <c r="K124" s="34" t="s">
        <v>48</v>
      </c>
      <c r="L124" s="34" t="s">
        <v>48</v>
      </c>
      <c r="M124" s="34" t="s">
        <v>11</v>
      </c>
      <c r="N124" s="34" t="s">
        <v>11</v>
      </c>
      <c r="O124" s="34" t="s">
        <v>11</v>
      </c>
      <c r="P124" s="35" t="s">
        <v>48</v>
      </c>
      <c r="Q124" s="34" t="s">
        <v>48</v>
      </c>
      <c r="R124" s="34" t="s">
        <v>104</v>
      </c>
      <c r="S124" s="34" t="s">
        <v>48</v>
      </c>
      <c r="T124" s="34" t="s">
        <v>48</v>
      </c>
      <c r="U124" s="34" t="s">
        <v>11</v>
      </c>
      <c r="V124" s="34" t="s">
        <v>11</v>
      </c>
      <c r="W124" s="34" t="s">
        <v>11</v>
      </c>
      <c r="X124" s="35" t="s">
        <v>48</v>
      </c>
      <c r="Y124" s="34" t="s">
        <v>48</v>
      </c>
      <c r="Z124" s="34" t="s">
        <v>104</v>
      </c>
      <c r="AA124" s="34" t="s">
        <v>48</v>
      </c>
      <c r="AB124" s="34" t="s">
        <v>48</v>
      </c>
      <c r="AC124" s="34" t="s">
        <v>11</v>
      </c>
      <c r="AD124" s="34" t="s">
        <v>11</v>
      </c>
      <c r="AE124" s="34" t="s">
        <v>11</v>
      </c>
      <c r="AF124" s="35" t="s">
        <v>48</v>
      </c>
      <c r="AG124" s="34" t="s">
        <v>48</v>
      </c>
      <c r="AH124" s="34" t="s">
        <v>104</v>
      </c>
      <c r="AI124" s="34" t="s">
        <v>48</v>
      </c>
      <c r="AJ124" s="34" t="s">
        <v>48</v>
      </c>
      <c r="AK124" s="34" t="s">
        <v>11</v>
      </c>
      <c r="AL124" s="34" t="s">
        <v>11</v>
      </c>
      <c r="AM124" s="34" t="s">
        <v>11</v>
      </c>
      <c r="AN124" s="35" t="s">
        <v>48</v>
      </c>
      <c r="AO124" s="30" t="s">
        <v>48</v>
      </c>
      <c r="AP124" s="36" t="s">
        <v>105</v>
      </c>
      <c r="AQ124" s="36" t="s">
        <v>105</v>
      </c>
    </row>
    <row r="125" spans="3:43" customFormat="1" x14ac:dyDescent="0.25">
      <c r="C125" s="17"/>
      <c r="D125" s="10">
        <v>0</v>
      </c>
      <c r="E125" s="15">
        <f t="shared" ref="E125:E135" si="79">+FORECAST(D125,$D$25:$D$26,$E$25:$E$26)</f>
        <v>10</v>
      </c>
      <c r="F125" s="15">
        <f t="shared" ref="F125:F135" si="80">+FORECAST(D125,$F$25:$F$26,$E$25:$E$26)</f>
        <v>3</v>
      </c>
      <c r="G125" s="42">
        <f>+D125</f>
        <v>0</v>
      </c>
      <c r="H125" s="19">
        <v>0.91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37"/>
      <c r="W125" s="19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9">
        <f>+H125</f>
        <v>0.91</v>
      </c>
      <c r="AO125" s="18"/>
      <c r="AP125" s="19">
        <f>+AP30</f>
        <v>2545.6</v>
      </c>
      <c r="AQ125" s="19">
        <f>+AP125+AN125</f>
        <v>2546.5099999999998</v>
      </c>
    </row>
    <row r="126" spans="3:43" customFormat="1" x14ac:dyDescent="0.25">
      <c r="C126" s="17"/>
      <c r="D126" s="10">
        <v>-1</v>
      </c>
      <c r="E126" s="15">
        <f t="shared" si="79"/>
        <v>9.9988079628084403</v>
      </c>
      <c r="F126" s="15">
        <f t="shared" si="80"/>
        <v>2.9995827869829537</v>
      </c>
      <c r="G126" s="42">
        <f>+D126</f>
        <v>-1</v>
      </c>
      <c r="H126" s="19">
        <f>+AN125</f>
        <v>0.91</v>
      </c>
      <c r="I126" s="19">
        <f>E126+(2*H126*SQRT(1+(F126*F126)))</f>
        <v>15.753432947826365</v>
      </c>
      <c r="J126" s="19">
        <f>+H126*(E126+(F126*H126))</f>
        <v>11.582869752056265</v>
      </c>
      <c r="K126" s="19">
        <f>+J126/I126</f>
        <v>0.73526004080618201</v>
      </c>
      <c r="L126" s="19">
        <f>+((2*F126*H126)+E126)</f>
        <v>15.458048635117416</v>
      </c>
      <c r="M126" s="19" t="e">
        <f>+(($R$100^2)*($R$102^2))/((J126^2)*(K126)^(4/3))</f>
        <v>#REF!</v>
      </c>
      <c r="N126" s="19" t="e">
        <f>+$R$102/(SQRT(9.81*((J126^3)/((2*F126*H126)+E126))))</f>
        <v>#REF!</v>
      </c>
      <c r="O126" s="19" t="e">
        <f>($R$101-M126)/(1-(N126^2))</f>
        <v>#REF!</v>
      </c>
      <c r="P126" s="19" t="e">
        <f>+H126+0.5*(G126-G125)*O126</f>
        <v>#REF!</v>
      </c>
      <c r="Q126" s="19" t="e">
        <f>E126+(2*P126*SQRT(1+(F126*F126)))</f>
        <v>#REF!</v>
      </c>
      <c r="R126" s="19" t="e">
        <f>+P126*(E126+(F126*P126))</f>
        <v>#REF!</v>
      </c>
      <c r="S126" s="19" t="e">
        <f>+R126/Q126</f>
        <v>#REF!</v>
      </c>
      <c r="T126" s="19">
        <f>+L126</f>
        <v>15.458048635117416</v>
      </c>
      <c r="U126" s="19" t="e">
        <f>+(($R$100^2)*($R$102^2))/((R126^2)*(S126)^(4/3))</f>
        <v>#REF!</v>
      </c>
      <c r="V126" s="70" t="e">
        <f>+$R$102/(SQRT(9.81*((R126^3)/((2*F126*P126)+E126))))</f>
        <v>#REF!</v>
      </c>
      <c r="W126" s="19" t="e">
        <f>($R$101-U126)/(1-(V126^2))</f>
        <v>#REF!</v>
      </c>
      <c r="X126" s="19" t="e">
        <f>+H126+0.5*(G126-G125)*W126</f>
        <v>#REF!</v>
      </c>
      <c r="Y126" s="19" t="e">
        <f>E126+(2*X126*SQRT(1+(F126*F126)))</f>
        <v>#REF!</v>
      </c>
      <c r="Z126" s="19" t="e">
        <f>+X126*(E126+(F126*X126))</f>
        <v>#REF!</v>
      </c>
      <c r="AA126" s="19" t="e">
        <f>+Z126/Y126</f>
        <v>#REF!</v>
      </c>
      <c r="AB126" s="19">
        <f>+T126</f>
        <v>15.458048635117416</v>
      </c>
      <c r="AC126" s="19" t="e">
        <f>+(($R$100^2)*($R$102^2))/((Z126^2)*(AA126)^(4/3))</f>
        <v>#REF!</v>
      </c>
      <c r="AD126" s="19" t="e">
        <f>+$R$102/(SQRT(9.81*((Z126^3)/((2*F126*X126)+E126))))</f>
        <v>#REF!</v>
      </c>
      <c r="AE126" s="19" t="e">
        <f>($R$101-AC126)/(1-(AD126^2))</f>
        <v>#REF!</v>
      </c>
      <c r="AF126" s="19" t="e">
        <f>H126+(G126-G125)*AE126</f>
        <v>#REF!</v>
      </c>
      <c r="AG126" s="19" t="e">
        <f>E126+(2*AF126*SQRT(1+(F126*F126)))</f>
        <v>#REF!</v>
      </c>
      <c r="AH126" s="19" t="e">
        <f>+AF126*(E126+(F126*AF126))</f>
        <v>#REF!</v>
      </c>
      <c r="AI126" s="19" t="e">
        <f>+AH126/AG126</f>
        <v>#REF!</v>
      </c>
      <c r="AJ126" s="19">
        <f>+AB126</f>
        <v>15.458048635117416</v>
      </c>
      <c r="AK126" s="19" t="e">
        <f>+(($R$100^2)*($R$102^2))/((AH126^2)*(AI126)^(4/3))</f>
        <v>#REF!</v>
      </c>
      <c r="AL126" s="19" t="e">
        <f>+$R$102/(SQRT(9.81*((AH126^3)/((2*F126*AF126)+E126))))</f>
        <v>#REF!</v>
      </c>
      <c r="AM126" s="19" t="e">
        <f>($R$101-AK126)/(1-(AL126^2))</f>
        <v>#REF!</v>
      </c>
      <c r="AN126" s="19" t="e">
        <f>H126+(1/6)*(O126+2*W126+2*AE126+AM126)*(G126-G125)</f>
        <v>#REF!</v>
      </c>
      <c r="AO126" s="63">
        <f>+(-1)*ABS((ABS(G125)-ABS(G126)))</f>
        <v>-1</v>
      </c>
      <c r="AP126" s="19">
        <f>+AP125-(AO126*$R$101)</f>
        <v>2545.6004231732031</v>
      </c>
      <c r="AQ126" s="19" t="e">
        <f>+AP126+AN126</f>
        <v>#REF!</v>
      </c>
    </row>
    <row r="127" spans="3:43" customFormat="1" x14ac:dyDescent="0.25">
      <c r="C127" s="17"/>
      <c r="D127" s="10">
        <v>-2</v>
      </c>
      <c r="E127" s="15">
        <f t="shared" si="79"/>
        <v>9.9976159256168788</v>
      </c>
      <c r="F127" s="15">
        <f t="shared" si="80"/>
        <v>2.9991655739659078</v>
      </c>
      <c r="G127" s="42">
        <f t="shared" ref="G127:G135" si="81">+D127</f>
        <v>-2</v>
      </c>
      <c r="H127" s="19" t="e">
        <f t="shared" ref="H127:H135" si="82">+AN126</f>
        <v>#REF!</v>
      </c>
      <c r="I127" s="19" t="e">
        <f t="shared" ref="I127:I135" si="83">E127+(2*H127*SQRT(1+(F127*F127)))</f>
        <v>#REF!</v>
      </c>
      <c r="J127" s="19" t="e">
        <f t="shared" ref="J127:J135" si="84">+H127*(E127+(F127*H127))</f>
        <v>#REF!</v>
      </c>
      <c r="K127" s="19" t="e">
        <f t="shared" ref="K127:K135" si="85">+J127/I127</f>
        <v>#REF!</v>
      </c>
      <c r="L127" s="19" t="e">
        <f t="shared" ref="L127:L135" si="86">+((2*F127*H127)+E127)</f>
        <v>#REF!</v>
      </c>
      <c r="M127" s="19" t="e">
        <f t="shared" ref="M127:M135" si="87">+(($R$100^2)*($R$102^2))/((J127^2)*(K127)^(4/3))</f>
        <v>#REF!</v>
      </c>
      <c r="N127" s="19" t="e">
        <f t="shared" ref="N127:N135" si="88">+$R$102/(SQRT(9.81*((J127^3)/((2*F127*H127)+E127))))</f>
        <v>#REF!</v>
      </c>
      <c r="O127" s="19" t="e">
        <f t="shared" ref="O127:O135" si="89">($R$101-M127)/(1-(N127^2))</f>
        <v>#REF!</v>
      </c>
      <c r="P127" s="19" t="e">
        <f t="shared" ref="P127:P135" si="90">+H127+0.5*(G127-G126)*O127</f>
        <v>#REF!</v>
      </c>
      <c r="Q127" s="19" t="e">
        <f t="shared" ref="Q127:Q135" si="91">E127+(2*P127*SQRT(1+(F127*F127)))</f>
        <v>#REF!</v>
      </c>
      <c r="R127" s="19" t="e">
        <f t="shared" ref="R127:R135" si="92">+P127*(E127+(F127*P127))</f>
        <v>#REF!</v>
      </c>
      <c r="S127" s="19" t="e">
        <f t="shared" ref="S127:S135" si="93">+R127/Q127</f>
        <v>#REF!</v>
      </c>
      <c r="T127" s="19" t="e">
        <f t="shared" ref="T127:T135" si="94">+L127</f>
        <v>#REF!</v>
      </c>
      <c r="U127" s="19" t="e">
        <f t="shared" ref="U127:U135" si="95">+(($R$100^2)*($R$102^2))/((R127^2)*(S127)^(4/3))</f>
        <v>#REF!</v>
      </c>
      <c r="V127" s="70" t="e">
        <f t="shared" ref="V127:V135" si="96">+$R$102/(SQRT(9.81*((R127^3)/((2*F127*P127)+E127))))</f>
        <v>#REF!</v>
      </c>
      <c r="W127" s="19" t="e">
        <f t="shared" ref="W127:W135" si="97">($R$101-U127)/(1-(V127^2))</f>
        <v>#REF!</v>
      </c>
      <c r="X127" s="19" t="e">
        <f t="shared" ref="X127:X135" si="98">+H127+0.5*(G127-G126)*W127</f>
        <v>#REF!</v>
      </c>
      <c r="Y127" s="19" t="e">
        <f t="shared" ref="Y127:Y135" si="99">E127+(2*X127*SQRT(1+(F127*F127)))</f>
        <v>#REF!</v>
      </c>
      <c r="Z127" s="19" t="e">
        <f t="shared" ref="Z127:Z135" si="100">+X127*(E127+(F127*X127))</f>
        <v>#REF!</v>
      </c>
      <c r="AA127" s="19" t="e">
        <f t="shared" ref="AA127:AA135" si="101">+Z127/Y127</f>
        <v>#REF!</v>
      </c>
      <c r="AB127" s="19" t="e">
        <f t="shared" ref="AB127:AB135" si="102">+T127</f>
        <v>#REF!</v>
      </c>
      <c r="AC127" s="19" t="e">
        <f t="shared" ref="AC127:AC135" si="103">+(($R$100^2)*($R$102^2))/((Z127^2)*(AA127)^(4/3))</f>
        <v>#REF!</v>
      </c>
      <c r="AD127" s="19" t="e">
        <f t="shared" ref="AD127:AD135" si="104">+$R$102/(SQRT(9.81*((Z127^3)/((2*F127*X127)+E127))))</f>
        <v>#REF!</v>
      </c>
      <c r="AE127" s="19" t="e">
        <f t="shared" ref="AE127:AE135" si="105">($R$101-AC127)/(1-(AD127^2))</f>
        <v>#REF!</v>
      </c>
      <c r="AF127" s="19" t="e">
        <f t="shared" ref="AF127:AF135" si="106">H127+(G127-G126)*AE127</f>
        <v>#REF!</v>
      </c>
      <c r="AG127" s="19" t="e">
        <f t="shared" ref="AG127:AG135" si="107">E127+(2*AF127*SQRT(1+(F127*F127)))</f>
        <v>#REF!</v>
      </c>
      <c r="AH127" s="19" t="e">
        <f t="shared" ref="AH127:AH135" si="108">+AF127*(E127+(F127*AF127))</f>
        <v>#REF!</v>
      </c>
      <c r="AI127" s="19" t="e">
        <f t="shared" ref="AI127:AI135" si="109">+AH127/AG127</f>
        <v>#REF!</v>
      </c>
      <c r="AJ127" s="19" t="e">
        <f t="shared" ref="AJ127:AJ135" si="110">+AB127</f>
        <v>#REF!</v>
      </c>
      <c r="AK127" s="19" t="e">
        <f t="shared" ref="AK127:AK135" si="111">+(($R$100^2)*($R$102^2))/((AH127^2)*(AI127)^(4/3))</f>
        <v>#REF!</v>
      </c>
      <c r="AL127" s="19" t="e">
        <f t="shared" ref="AL127:AL135" si="112">+$R$102/(SQRT(9.81*((AH127^3)/((2*F127*AF127)+E127))))</f>
        <v>#REF!</v>
      </c>
      <c r="AM127" s="19" t="e">
        <f t="shared" ref="AM127:AM135" si="113">($R$101-AK127)/(1-(AL127^2))</f>
        <v>#REF!</v>
      </c>
      <c r="AN127" s="19" t="e">
        <f t="shared" ref="AN127:AN135" si="114">H127+(1/6)*(O127+2*W127+2*AE127+AM127)*(G127-G126)</f>
        <v>#REF!</v>
      </c>
      <c r="AO127" s="63">
        <f t="shared" ref="AO127:AO135" si="115">+(-1)*ABS((ABS(G126)-ABS(G127)))</f>
        <v>-1</v>
      </c>
      <c r="AP127" s="19">
        <f t="shared" ref="AP127:AP135" si="116">+AP126-(AO127*$R$101)</f>
        <v>2545.6008463464063</v>
      </c>
      <c r="AQ127" s="19" t="e">
        <f t="shared" ref="AQ127:AQ135" si="117">+AP127+AN127</f>
        <v>#REF!</v>
      </c>
    </row>
    <row r="128" spans="3:43" customFormat="1" x14ac:dyDescent="0.25">
      <c r="C128" s="17"/>
      <c r="D128" s="10">
        <v>-3</v>
      </c>
      <c r="E128" s="15">
        <f t="shared" si="79"/>
        <v>9.9964238884253191</v>
      </c>
      <c r="F128" s="15">
        <f t="shared" si="80"/>
        <v>2.9987483609488614</v>
      </c>
      <c r="G128" s="42">
        <f t="shared" si="81"/>
        <v>-3</v>
      </c>
      <c r="H128" s="19" t="e">
        <f t="shared" si="82"/>
        <v>#REF!</v>
      </c>
      <c r="I128" s="19" t="e">
        <f t="shared" si="83"/>
        <v>#REF!</v>
      </c>
      <c r="J128" s="19" t="e">
        <f t="shared" si="84"/>
        <v>#REF!</v>
      </c>
      <c r="K128" s="19" t="e">
        <f t="shared" si="85"/>
        <v>#REF!</v>
      </c>
      <c r="L128" s="19" t="e">
        <f t="shared" si="86"/>
        <v>#REF!</v>
      </c>
      <c r="M128" s="19" t="e">
        <f t="shared" si="87"/>
        <v>#REF!</v>
      </c>
      <c r="N128" s="19" t="e">
        <f t="shared" si="88"/>
        <v>#REF!</v>
      </c>
      <c r="O128" s="19" t="e">
        <f t="shared" si="89"/>
        <v>#REF!</v>
      </c>
      <c r="P128" s="19" t="e">
        <f t="shared" si="90"/>
        <v>#REF!</v>
      </c>
      <c r="Q128" s="19" t="e">
        <f t="shared" si="91"/>
        <v>#REF!</v>
      </c>
      <c r="R128" s="19" t="e">
        <f t="shared" si="92"/>
        <v>#REF!</v>
      </c>
      <c r="S128" s="19" t="e">
        <f t="shared" si="93"/>
        <v>#REF!</v>
      </c>
      <c r="T128" s="19" t="e">
        <f t="shared" si="94"/>
        <v>#REF!</v>
      </c>
      <c r="U128" s="19" t="e">
        <f t="shared" si="95"/>
        <v>#REF!</v>
      </c>
      <c r="V128" s="70" t="e">
        <f t="shared" si="96"/>
        <v>#REF!</v>
      </c>
      <c r="W128" s="19" t="e">
        <f t="shared" si="97"/>
        <v>#REF!</v>
      </c>
      <c r="X128" s="19" t="e">
        <f t="shared" si="98"/>
        <v>#REF!</v>
      </c>
      <c r="Y128" s="19" t="e">
        <f t="shared" si="99"/>
        <v>#REF!</v>
      </c>
      <c r="Z128" s="19" t="e">
        <f t="shared" si="100"/>
        <v>#REF!</v>
      </c>
      <c r="AA128" s="19" t="e">
        <f t="shared" si="101"/>
        <v>#REF!</v>
      </c>
      <c r="AB128" s="19" t="e">
        <f t="shared" si="102"/>
        <v>#REF!</v>
      </c>
      <c r="AC128" s="19" t="e">
        <f t="shared" si="103"/>
        <v>#REF!</v>
      </c>
      <c r="AD128" s="19" t="e">
        <f t="shared" si="104"/>
        <v>#REF!</v>
      </c>
      <c r="AE128" s="19" t="e">
        <f t="shared" si="105"/>
        <v>#REF!</v>
      </c>
      <c r="AF128" s="19" t="e">
        <f t="shared" si="106"/>
        <v>#REF!</v>
      </c>
      <c r="AG128" s="19" t="e">
        <f t="shared" si="107"/>
        <v>#REF!</v>
      </c>
      <c r="AH128" s="19" t="e">
        <f t="shared" si="108"/>
        <v>#REF!</v>
      </c>
      <c r="AI128" s="19" t="e">
        <f t="shared" si="109"/>
        <v>#REF!</v>
      </c>
      <c r="AJ128" s="19" t="e">
        <f t="shared" si="110"/>
        <v>#REF!</v>
      </c>
      <c r="AK128" s="19" t="e">
        <f t="shared" si="111"/>
        <v>#REF!</v>
      </c>
      <c r="AL128" s="19" t="e">
        <f t="shared" si="112"/>
        <v>#REF!</v>
      </c>
      <c r="AM128" s="19" t="e">
        <f t="shared" si="113"/>
        <v>#REF!</v>
      </c>
      <c r="AN128" s="19" t="e">
        <f t="shared" si="114"/>
        <v>#REF!</v>
      </c>
      <c r="AO128" s="63">
        <f t="shared" si="115"/>
        <v>-1</v>
      </c>
      <c r="AP128" s="19">
        <f t="shared" si="116"/>
        <v>2545.6012695196096</v>
      </c>
      <c r="AQ128" s="19" t="e">
        <f t="shared" si="117"/>
        <v>#REF!</v>
      </c>
    </row>
    <row r="129" spans="3:43" customFormat="1" x14ac:dyDescent="0.25">
      <c r="C129" s="17"/>
      <c r="D129" s="10">
        <v>-4</v>
      </c>
      <c r="E129" s="15">
        <f t="shared" si="79"/>
        <v>9.9952318512337577</v>
      </c>
      <c r="F129" s="15">
        <f t="shared" si="80"/>
        <v>2.9983311479318155</v>
      </c>
      <c r="G129" s="42">
        <f t="shared" si="81"/>
        <v>-4</v>
      </c>
      <c r="H129" s="19" t="e">
        <f t="shared" si="82"/>
        <v>#REF!</v>
      </c>
      <c r="I129" s="19" t="e">
        <f t="shared" si="83"/>
        <v>#REF!</v>
      </c>
      <c r="J129" s="19" t="e">
        <f t="shared" si="84"/>
        <v>#REF!</v>
      </c>
      <c r="K129" s="19" t="e">
        <f t="shared" si="85"/>
        <v>#REF!</v>
      </c>
      <c r="L129" s="19" t="e">
        <f t="shared" si="86"/>
        <v>#REF!</v>
      </c>
      <c r="M129" s="19" t="e">
        <f t="shared" si="87"/>
        <v>#REF!</v>
      </c>
      <c r="N129" s="19" t="e">
        <f t="shared" si="88"/>
        <v>#REF!</v>
      </c>
      <c r="O129" s="19" t="e">
        <f t="shared" si="89"/>
        <v>#REF!</v>
      </c>
      <c r="P129" s="19" t="e">
        <f t="shared" si="90"/>
        <v>#REF!</v>
      </c>
      <c r="Q129" s="19" t="e">
        <f t="shared" si="91"/>
        <v>#REF!</v>
      </c>
      <c r="R129" s="19" t="e">
        <f t="shared" si="92"/>
        <v>#REF!</v>
      </c>
      <c r="S129" s="19" t="e">
        <f t="shared" si="93"/>
        <v>#REF!</v>
      </c>
      <c r="T129" s="19" t="e">
        <f t="shared" si="94"/>
        <v>#REF!</v>
      </c>
      <c r="U129" s="19" t="e">
        <f t="shared" si="95"/>
        <v>#REF!</v>
      </c>
      <c r="V129" s="70" t="e">
        <f t="shared" si="96"/>
        <v>#REF!</v>
      </c>
      <c r="W129" s="19" t="e">
        <f t="shared" si="97"/>
        <v>#REF!</v>
      </c>
      <c r="X129" s="19" t="e">
        <f t="shared" si="98"/>
        <v>#REF!</v>
      </c>
      <c r="Y129" s="19" t="e">
        <f t="shared" si="99"/>
        <v>#REF!</v>
      </c>
      <c r="Z129" s="19" t="e">
        <f t="shared" si="100"/>
        <v>#REF!</v>
      </c>
      <c r="AA129" s="19" t="e">
        <f t="shared" si="101"/>
        <v>#REF!</v>
      </c>
      <c r="AB129" s="19" t="e">
        <f t="shared" si="102"/>
        <v>#REF!</v>
      </c>
      <c r="AC129" s="19" t="e">
        <f t="shared" si="103"/>
        <v>#REF!</v>
      </c>
      <c r="AD129" s="19" t="e">
        <f t="shared" si="104"/>
        <v>#REF!</v>
      </c>
      <c r="AE129" s="19" t="e">
        <f t="shared" si="105"/>
        <v>#REF!</v>
      </c>
      <c r="AF129" s="19" t="e">
        <f t="shared" si="106"/>
        <v>#REF!</v>
      </c>
      <c r="AG129" s="19" t="e">
        <f t="shared" si="107"/>
        <v>#REF!</v>
      </c>
      <c r="AH129" s="19" t="e">
        <f t="shared" si="108"/>
        <v>#REF!</v>
      </c>
      <c r="AI129" s="19" t="e">
        <f t="shared" si="109"/>
        <v>#REF!</v>
      </c>
      <c r="AJ129" s="19" t="e">
        <f t="shared" si="110"/>
        <v>#REF!</v>
      </c>
      <c r="AK129" s="19" t="e">
        <f t="shared" si="111"/>
        <v>#REF!</v>
      </c>
      <c r="AL129" s="19" t="e">
        <f t="shared" si="112"/>
        <v>#REF!</v>
      </c>
      <c r="AM129" s="19" t="e">
        <f t="shared" si="113"/>
        <v>#REF!</v>
      </c>
      <c r="AN129" s="19" t="e">
        <f t="shared" si="114"/>
        <v>#REF!</v>
      </c>
      <c r="AO129" s="63">
        <f t="shared" si="115"/>
        <v>-1</v>
      </c>
      <c r="AP129" s="19">
        <f t="shared" si="116"/>
        <v>2545.6016926928128</v>
      </c>
      <c r="AQ129" s="19" t="e">
        <f t="shared" si="117"/>
        <v>#REF!</v>
      </c>
    </row>
    <row r="130" spans="3:43" customFormat="1" x14ac:dyDescent="0.25">
      <c r="C130" s="17"/>
      <c r="D130" s="10">
        <v>-5</v>
      </c>
      <c r="E130" s="15">
        <f t="shared" si="79"/>
        <v>9.994039814042198</v>
      </c>
      <c r="F130" s="15">
        <f t="shared" si="80"/>
        <v>2.9979139349147692</v>
      </c>
      <c r="G130" s="42">
        <f t="shared" si="81"/>
        <v>-5</v>
      </c>
      <c r="H130" s="19" t="e">
        <f t="shared" si="82"/>
        <v>#REF!</v>
      </c>
      <c r="I130" s="19" t="e">
        <f t="shared" si="83"/>
        <v>#REF!</v>
      </c>
      <c r="J130" s="19" t="e">
        <f t="shared" si="84"/>
        <v>#REF!</v>
      </c>
      <c r="K130" s="19" t="e">
        <f t="shared" si="85"/>
        <v>#REF!</v>
      </c>
      <c r="L130" s="19" t="e">
        <f t="shared" si="86"/>
        <v>#REF!</v>
      </c>
      <c r="M130" s="19" t="e">
        <f t="shared" si="87"/>
        <v>#REF!</v>
      </c>
      <c r="N130" s="19" t="e">
        <f t="shared" si="88"/>
        <v>#REF!</v>
      </c>
      <c r="O130" s="19" t="e">
        <f t="shared" si="89"/>
        <v>#REF!</v>
      </c>
      <c r="P130" s="19" t="e">
        <f t="shared" si="90"/>
        <v>#REF!</v>
      </c>
      <c r="Q130" s="19" t="e">
        <f t="shared" si="91"/>
        <v>#REF!</v>
      </c>
      <c r="R130" s="19" t="e">
        <f t="shared" si="92"/>
        <v>#REF!</v>
      </c>
      <c r="S130" s="19" t="e">
        <f t="shared" si="93"/>
        <v>#REF!</v>
      </c>
      <c r="T130" s="19" t="e">
        <f t="shared" si="94"/>
        <v>#REF!</v>
      </c>
      <c r="U130" s="19" t="e">
        <f t="shared" si="95"/>
        <v>#REF!</v>
      </c>
      <c r="V130" s="70" t="e">
        <f t="shared" si="96"/>
        <v>#REF!</v>
      </c>
      <c r="W130" s="19" t="e">
        <f t="shared" si="97"/>
        <v>#REF!</v>
      </c>
      <c r="X130" s="19" t="e">
        <f t="shared" si="98"/>
        <v>#REF!</v>
      </c>
      <c r="Y130" s="19" t="e">
        <f t="shared" si="99"/>
        <v>#REF!</v>
      </c>
      <c r="Z130" s="19" t="e">
        <f t="shared" si="100"/>
        <v>#REF!</v>
      </c>
      <c r="AA130" s="19" t="e">
        <f t="shared" si="101"/>
        <v>#REF!</v>
      </c>
      <c r="AB130" s="19" t="e">
        <f t="shared" si="102"/>
        <v>#REF!</v>
      </c>
      <c r="AC130" s="19" t="e">
        <f t="shared" si="103"/>
        <v>#REF!</v>
      </c>
      <c r="AD130" s="19" t="e">
        <f t="shared" si="104"/>
        <v>#REF!</v>
      </c>
      <c r="AE130" s="19" t="e">
        <f t="shared" si="105"/>
        <v>#REF!</v>
      </c>
      <c r="AF130" s="19" t="e">
        <f t="shared" si="106"/>
        <v>#REF!</v>
      </c>
      <c r="AG130" s="19" t="e">
        <f t="shared" si="107"/>
        <v>#REF!</v>
      </c>
      <c r="AH130" s="19" t="e">
        <f t="shared" si="108"/>
        <v>#REF!</v>
      </c>
      <c r="AI130" s="19" t="e">
        <f t="shared" si="109"/>
        <v>#REF!</v>
      </c>
      <c r="AJ130" s="19" t="e">
        <f t="shared" si="110"/>
        <v>#REF!</v>
      </c>
      <c r="AK130" s="19" t="e">
        <f t="shared" si="111"/>
        <v>#REF!</v>
      </c>
      <c r="AL130" s="19" t="e">
        <f t="shared" si="112"/>
        <v>#REF!</v>
      </c>
      <c r="AM130" s="19" t="e">
        <f t="shared" si="113"/>
        <v>#REF!</v>
      </c>
      <c r="AN130" s="19" t="e">
        <f t="shared" si="114"/>
        <v>#REF!</v>
      </c>
      <c r="AO130" s="63">
        <f t="shared" si="115"/>
        <v>-1</v>
      </c>
      <c r="AP130" s="19">
        <f t="shared" si="116"/>
        <v>2545.602115866016</v>
      </c>
      <c r="AQ130" s="19" t="e">
        <f t="shared" si="117"/>
        <v>#REF!</v>
      </c>
    </row>
    <row r="131" spans="3:43" customFormat="1" x14ac:dyDescent="0.25">
      <c r="C131" s="17"/>
      <c r="D131" s="10">
        <v>-6</v>
      </c>
      <c r="E131" s="15">
        <f t="shared" si="79"/>
        <v>9.9928477768506383</v>
      </c>
      <c r="F131" s="15">
        <f t="shared" si="80"/>
        <v>2.9974967218977233</v>
      </c>
      <c r="G131" s="42">
        <f t="shared" si="81"/>
        <v>-6</v>
      </c>
      <c r="H131" s="19" t="e">
        <f t="shared" si="82"/>
        <v>#REF!</v>
      </c>
      <c r="I131" s="19" t="e">
        <f t="shared" si="83"/>
        <v>#REF!</v>
      </c>
      <c r="J131" s="19" t="e">
        <f t="shared" si="84"/>
        <v>#REF!</v>
      </c>
      <c r="K131" s="19" t="e">
        <f t="shared" si="85"/>
        <v>#REF!</v>
      </c>
      <c r="L131" s="19" t="e">
        <f t="shared" si="86"/>
        <v>#REF!</v>
      </c>
      <c r="M131" s="19" t="e">
        <f t="shared" si="87"/>
        <v>#REF!</v>
      </c>
      <c r="N131" s="19" t="e">
        <f t="shared" si="88"/>
        <v>#REF!</v>
      </c>
      <c r="O131" s="19" t="e">
        <f t="shared" si="89"/>
        <v>#REF!</v>
      </c>
      <c r="P131" s="19" t="e">
        <f t="shared" si="90"/>
        <v>#REF!</v>
      </c>
      <c r="Q131" s="19" t="e">
        <f t="shared" si="91"/>
        <v>#REF!</v>
      </c>
      <c r="R131" s="19" t="e">
        <f t="shared" si="92"/>
        <v>#REF!</v>
      </c>
      <c r="S131" s="19" t="e">
        <f t="shared" si="93"/>
        <v>#REF!</v>
      </c>
      <c r="T131" s="19" t="e">
        <f>+L131</f>
        <v>#REF!</v>
      </c>
      <c r="U131" s="19" t="e">
        <f t="shared" si="95"/>
        <v>#REF!</v>
      </c>
      <c r="V131" s="70" t="e">
        <f t="shared" si="96"/>
        <v>#REF!</v>
      </c>
      <c r="W131" s="19" t="e">
        <f t="shared" si="97"/>
        <v>#REF!</v>
      </c>
      <c r="X131" s="19" t="e">
        <f t="shared" si="98"/>
        <v>#REF!</v>
      </c>
      <c r="Y131" s="19" t="e">
        <f t="shared" si="99"/>
        <v>#REF!</v>
      </c>
      <c r="Z131" s="19" t="e">
        <f t="shared" si="100"/>
        <v>#REF!</v>
      </c>
      <c r="AA131" s="19" t="e">
        <f t="shared" si="101"/>
        <v>#REF!</v>
      </c>
      <c r="AB131" s="19" t="e">
        <f t="shared" si="102"/>
        <v>#REF!</v>
      </c>
      <c r="AC131" s="19" t="e">
        <f t="shared" si="103"/>
        <v>#REF!</v>
      </c>
      <c r="AD131" s="19" t="e">
        <f t="shared" si="104"/>
        <v>#REF!</v>
      </c>
      <c r="AE131" s="19" t="e">
        <f t="shared" si="105"/>
        <v>#REF!</v>
      </c>
      <c r="AF131" s="19" t="e">
        <f t="shared" si="106"/>
        <v>#REF!</v>
      </c>
      <c r="AG131" s="19" t="e">
        <f t="shared" si="107"/>
        <v>#REF!</v>
      </c>
      <c r="AH131" s="19" t="e">
        <f t="shared" si="108"/>
        <v>#REF!</v>
      </c>
      <c r="AI131" s="19" t="e">
        <f t="shared" si="109"/>
        <v>#REF!</v>
      </c>
      <c r="AJ131" s="19" t="e">
        <f t="shared" si="110"/>
        <v>#REF!</v>
      </c>
      <c r="AK131" s="19" t="e">
        <f t="shared" si="111"/>
        <v>#REF!</v>
      </c>
      <c r="AL131" s="19" t="e">
        <f t="shared" si="112"/>
        <v>#REF!</v>
      </c>
      <c r="AM131" s="19" t="e">
        <f t="shared" si="113"/>
        <v>#REF!</v>
      </c>
      <c r="AN131" s="19" t="e">
        <f t="shared" si="114"/>
        <v>#REF!</v>
      </c>
      <c r="AO131" s="63">
        <f t="shared" si="115"/>
        <v>-1</v>
      </c>
      <c r="AP131" s="19">
        <f t="shared" si="116"/>
        <v>2545.6025390392192</v>
      </c>
      <c r="AQ131" s="19" t="e">
        <f t="shared" si="117"/>
        <v>#REF!</v>
      </c>
    </row>
    <row r="132" spans="3:43" customFormat="1" x14ac:dyDescent="0.25">
      <c r="C132" s="17"/>
      <c r="D132" s="10">
        <v>-7</v>
      </c>
      <c r="E132" s="15">
        <f t="shared" si="79"/>
        <v>9.9916557396590768</v>
      </c>
      <c r="F132" s="15">
        <f t="shared" si="80"/>
        <v>2.997079508880677</v>
      </c>
      <c r="G132" s="42">
        <f t="shared" si="81"/>
        <v>-7</v>
      </c>
      <c r="H132" s="19" t="e">
        <f t="shared" si="82"/>
        <v>#REF!</v>
      </c>
      <c r="I132" s="19" t="e">
        <f t="shared" si="83"/>
        <v>#REF!</v>
      </c>
      <c r="J132" s="19" t="e">
        <f t="shared" si="84"/>
        <v>#REF!</v>
      </c>
      <c r="K132" s="19" t="e">
        <f t="shared" si="85"/>
        <v>#REF!</v>
      </c>
      <c r="L132" s="19" t="e">
        <f t="shared" si="86"/>
        <v>#REF!</v>
      </c>
      <c r="M132" s="19" t="e">
        <f t="shared" si="87"/>
        <v>#REF!</v>
      </c>
      <c r="N132" s="19" t="e">
        <f t="shared" si="88"/>
        <v>#REF!</v>
      </c>
      <c r="O132" s="19" t="e">
        <f t="shared" si="89"/>
        <v>#REF!</v>
      </c>
      <c r="P132" s="19" t="e">
        <f t="shared" si="90"/>
        <v>#REF!</v>
      </c>
      <c r="Q132" s="19" t="e">
        <f t="shared" si="91"/>
        <v>#REF!</v>
      </c>
      <c r="R132" s="19" t="e">
        <f t="shared" si="92"/>
        <v>#REF!</v>
      </c>
      <c r="S132" s="19" t="e">
        <f t="shared" si="93"/>
        <v>#REF!</v>
      </c>
      <c r="T132" s="19" t="e">
        <f t="shared" si="94"/>
        <v>#REF!</v>
      </c>
      <c r="U132" s="19" t="e">
        <f t="shared" si="95"/>
        <v>#REF!</v>
      </c>
      <c r="V132" s="70" t="e">
        <f t="shared" si="96"/>
        <v>#REF!</v>
      </c>
      <c r="W132" s="19" t="e">
        <f t="shared" si="97"/>
        <v>#REF!</v>
      </c>
      <c r="X132" s="19" t="e">
        <f t="shared" si="98"/>
        <v>#REF!</v>
      </c>
      <c r="Y132" s="19" t="e">
        <f t="shared" si="99"/>
        <v>#REF!</v>
      </c>
      <c r="Z132" s="19" t="e">
        <f t="shared" si="100"/>
        <v>#REF!</v>
      </c>
      <c r="AA132" s="19" t="e">
        <f t="shared" si="101"/>
        <v>#REF!</v>
      </c>
      <c r="AB132" s="19" t="e">
        <f t="shared" si="102"/>
        <v>#REF!</v>
      </c>
      <c r="AC132" s="19" t="e">
        <f t="shared" si="103"/>
        <v>#REF!</v>
      </c>
      <c r="AD132" s="19" t="e">
        <f t="shared" si="104"/>
        <v>#REF!</v>
      </c>
      <c r="AE132" s="19" t="e">
        <f t="shared" si="105"/>
        <v>#REF!</v>
      </c>
      <c r="AF132" s="19" t="e">
        <f t="shared" si="106"/>
        <v>#REF!</v>
      </c>
      <c r="AG132" s="19" t="e">
        <f t="shared" si="107"/>
        <v>#REF!</v>
      </c>
      <c r="AH132" s="19" t="e">
        <f t="shared" si="108"/>
        <v>#REF!</v>
      </c>
      <c r="AI132" s="19" t="e">
        <f t="shared" si="109"/>
        <v>#REF!</v>
      </c>
      <c r="AJ132" s="19" t="e">
        <f t="shared" si="110"/>
        <v>#REF!</v>
      </c>
      <c r="AK132" s="19" t="e">
        <f t="shared" si="111"/>
        <v>#REF!</v>
      </c>
      <c r="AL132" s="19" t="e">
        <f t="shared" si="112"/>
        <v>#REF!</v>
      </c>
      <c r="AM132" s="19" t="e">
        <f t="shared" si="113"/>
        <v>#REF!</v>
      </c>
      <c r="AN132" s="19" t="e">
        <f t="shared" si="114"/>
        <v>#REF!</v>
      </c>
      <c r="AO132" s="63">
        <f t="shared" si="115"/>
        <v>-1</v>
      </c>
      <c r="AP132" s="19">
        <f t="shared" si="116"/>
        <v>2545.6029622124224</v>
      </c>
      <c r="AQ132" s="19" t="e">
        <f t="shared" si="117"/>
        <v>#REF!</v>
      </c>
    </row>
    <row r="133" spans="3:43" customFormat="1" x14ac:dyDescent="0.25">
      <c r="C133" s="17"/>
      <c r="D133" s="10">
        <v>-8</v>
      </c>
      <c r="E133" s="15">
        <f t="shared" si="79"/>
        <v>9.9904637024675171</v>
      </c>
      <c r="F133" s="15">
        <f t="shared" si="80"/>
        <v>2.9966622958636311</v>
      </c>
      <c r="G133" s="42">
        <f t="shared" si="81"/>
        <v>-8</v>
      </c>
      <c r="H133" s="19" t="e">
        <f t="shared" si="82"/>
        <v>#REF!</v>
      </c>
      <c r="I133" s="19" t="e">
        <f t="shared" si="83"/>
        <v>#REF!</v>
      </c>
      <c r="J133" s="19" t="e">
        <f t="shared" si="84"/>
        <v>#REF!</v>
      </c>
      <c r="K133" s="19" t="e">
        <f t="shared" si="85"/>
        <v>#REF!</v>
      </c>
      <c r="L133" s="19" t="e">
        <f t="shared" si="86"/>
        <v>#REF!</v>
      </c>
      <c r="M133" s="19" t="e">
        <f t="shared" si="87"/>
        <v>#REF!</v>
      </c>
      <c r="N133" s="19" t="e">
        <f t="shared" si="88"/>
        <v>#REF!</v>
      </c>
      <c r="O133" s="19" t="e">
        <f t="shared" si="89"/>
        <v>#REF!</v>
      </c>
      <c r="P133" s="19" t="e">
        <f t="shared" si="90"/>
        <v>#REF!</v>
      </c>
      <c r="Q133" s="19" t="e">
        <f t="shared" si="91"/>
        <v>#REF!</v>
      </c>
      <c r="R133" s="19" t="e">
        <f t="shared" si="92"/>
        <v>#REF!</v>
      </c>
      <c r="S133" s="19" t="e">
        <f t="shared" si="93"/>
        <v>#REF!</v>
      </c>
      <c r="T133" s="19" t="e">
        <f t="shared" si="94"/>
        <v>#REF!</v>
      </c>
      <c r="U133" s="19" t="e">
        <f t="shared" si="95"/>
        <v>#REF!</v>
      </c>
      <c r="V133" s="70" t="e">
        <f t="shared" si="96"/>
        <v>#REF!</v>
      </c>
      <c r="W133" s="19" t="e">
        <f t="shared" si="97"/>
        <v>#REF!</v>
      </c>
      <c r="X133" s="19" t="e">
        <f t="shared" si="98"/>
        <v>#REF!</v>
      </c>
      <c r="Y133" s="19" t="e">
        <f t="shared" si="99"/>
        <v>#REF!</v>
      </c>
      <c r="Z133" s="19" t="e">
        <f t="shared" si="100"/>
        <v>#REF!</v>
      </c>
      <c r="AA133" s="19" t="e">
        <f t="shared" si="101"/>
        <v>#REF!</v>
      </c>
      <c r="AB133" s="19" t="e">
        <f t="shared" si="102"/>
        <v>#REF!</v>
      </c>
      <c r="AC133" s="19" t="e">
        <f t="shared" si="103"/>
        <v>#REF!</v>
      </c>
      <c r="AD133" s="19" t="e">
        <f t="shared" si="104"/>
        <v>#REF!</v>
      </c>
      <c r="AE133" s="19" t="e">
        <f t="shared" si="105"/>
        <v>#REF!</v>
      </c>
      <c r="AF133" s="19" t="e">
        <f t="shared" si="106"/>
        <v>#REF!</v>
      </c>
      <c r="AG133" s="19" t="e">
        <f t="shared" si="107"/>
        <v>#REF!</v>
      </c>
      <c r="AH133" s="19" t="e">
        <f t="shared" si="108"/>
        <v>#REF!</v>
      </c>
      <c r="AI133" s="19" t="e">
        <f t="shared" si="109"/>
        <v>#REF!</v>
      </c>
      <c r="AJ133" s="19" t="e">
        <f t="shared" si="110"/>
        <v>#REF!</v>
      </c>
      <c r="AK133" s="19" t="e">
        <f t="shared" si="111"/>
        <v>#REF!</v>
      </c>
      <c r="AL133" s="19" t="e">
        <f t="shared" si="112"/>
        <v>#REF!</v>
      </c>
      <c r="AM133" s="19" t="e">
        <f t="shared" si="113"/>
        <v>#REF!</v>
      </c>
      <c r="AN133" s="19" t="e">
        <f t="shared" si="114"/>
        <v>#REF!</v>
      </c>
      <c r="AO133" s="63">
        <f t="shared" si="115"/>
        <v>-1</v>
      </c>
      <c r="AP133" s="19">
        <f t="shared" si="116"/>
        <v>2545.6033853856256</v>
      </c>
      <c r="AQ133" s="19" t="e">
        <f t="shared" si="117"/>
        <v>#REF!</v>
      </c>
    </row>
    <row r="134" spans="3:43" customFormat="1" x14ac:dyDescent="0.25">
      <c r="C134" s="17"/>
      <c r="D134" s="10">
        <v>-9</v>
      </c>
      <c r="E134" s="15">
        <f t="shared" si="79"/>
        <v>9.9892716652759574</v>
      </c>
      <c r="F134" s="15">
        <f t="shared" si="80"/>
        <v>2.9962450828465848</v>
      </c>
      <c r="G134" s="42">
        <f t="shared" si="81"/>
        <v>-9</v>
      </c>
      <c r="H134" s="19" t="e">
        <f t="shared" si="82"/>
        <v>#REF!</v>
      </c>
      <c r="I134" s="19" t="e">
        <f t="shared" si="83"/>
        <v>#REF!</v>
      </c>
      <c r="J134" s="19" t="e">
        <f t="shared" si="84"/>
        <v>#REF!</v>
      </c>
      <c r="K134" s="19" t="e">
        <f t="shared" si="85"/>
        <v>#REF!</v>
      </c>
      <c r="L134" s="19" t="e">
        <f t="shared" si="86"/>
        <v>#REF!</v>
      </c>
      <c r="M134" s="19" t="e">
        <f>+(($R$100^2)*($R$102^2))/((J134^2)*(K134)^(4/3))</f>
        <v>#REF!</v>
      </c>
      <c r="N134" s="19" t="e">
        <f t="shared" si="88"/>
        <v>#REF!</v>
      </c>
      <c r="O134" s="19" t="e">
        <f t="shared" si="89"/>
        <v>#REF!</v>
      </c>
      <c r="P134" s="19" t="e">
        <f t="shared" si="90"/>
        <v>#REF!</v>
      </c>
      <c r="Q134" s="19" t="e">
        <f t="shared" si="91"/>
        <v>#REF!</v>
      </c>
      <c r="R134" s="19" t="e">
        <f t="shared" si="92"/>
        <v>#REF!</v>
      </c>
      <c r="S134" s="19" t="e">
        <f t="shared" si="93"/>
        <v>#REF!</v>
      </c>
      <c r="T134" s="19" t="e">
        <f t="shared" si="94"/>
        <v>#REF!</v>
      </c>
      <c r="U134" s="19" t="e">
        <f t="shared" si="95"/>
        <v>#REF!</v>
      </c>
      <c r="V134" s="70" t="e">
        <f t="shared" si="96"/>
        <v>#REF!</v>
      </c>
      <c r="W134" s="19" t="e">
        <f t="shared" si="97"/>
        <v>#REF!</v>
      </c>
      <c r="X134" s="19" t="e">
        <f t="shared" si="98"/>
        <v>#REF!</v>
      </c>
      <c r="Y134" s="19" t="e">
        <f t="shared" si="99"/>
        <v>#REF!</v>
      </c>
      <c r="Z134" s="19" t="e">
        <f t="shared" si="100"/>
        <v>#REF!</v>
      </c>
      <c r="AA134" s="19" t="e">
        <f t="shared" si="101"/>
        <v>#REF!</v>
      </c>
      <c r="AB134" s="19" t="e">
        <f t="shared" si="102"/>
        <v>#REF!</v>
      </c>
      <c r="AC134" s="19" t="e">
        <f t="shared" si="103"/>
        <v>#REF!</v>
      </c>
      <c r="AD134" s="19" t="e">
        <f t="shared" si="104"/>
        <v>#REF!</v>
      </c>
      <c r="AE134" s="19" t="e">
        <f t="shared" si="105"/>
        <v>#REF!</v>
      </c>
      <c r="AF134" s="19" t="e">
        <f t="shared" si="106"/>
        <v>#REF!</v>
      </c>
      <c r="AG134" s="19" t="e">
        <f t="shared" si="107"/>
        <v>#REF!</v>
      </c>
      <c r="AH134" s="19" t="e">
        <f t="shared" si="108"/>
        <v>#REF!</v>
      </c>
      <c r="AI134" s="19" t="e">
        <f t="shared" si="109"/>
        <v>#REF!</v>
      </c>
      <c r="AJ134" s="19" t="e">
        <f t="shared" si="110"/>
        <v>#REF!</v>
      </c>
      <c r="AK134" s="19" t="e">
        <f t="shared" si="111"/>
        <v>#REF!</v>
      </c>
      <c r="AL134" s="19" t="e">
        <f t="shared" si="112"/>
        <v>#REF!</v>
      </c>
      <c r="AM134" s="19" t="e">
        <f t="shared" si="113"/>
        <v>#REF!</v>
      </c>
      <c r="AN134" s="19" t="e">
        <f t="shared" si="114"/>
        <v>#REF!</v>
      </c>
      <c r="AO134" s="63">
        <f t="shared" si="115"/>
        <v>-1</v>
      </c>
      <c r="AP134" s="19">
        <f t="shared" si="116"/>
        <v>2545.6038085588289</v>
      </c>
      <c r="AQ134" s="19" t="e">
        <f t="shared" si="117"/>
        <v>#REF!</v>
      </c>
    </row>
    <row r="135" spans="3:43" customFormat="1" x14ac:dyDescent="0.25">
      <c r="C135" s="17"/>
      <c r="D135" s="10">
        <v>-10</v>
      </c>
      <c r="E135" s="15">
        <f t="shared" si="79"/>
        <v>9.988079628084396</v>
      </c>
      <c r="F135" s="15">
        <f t="shared" si="80"/>
        <v>2.9958278698295389</v>
      </c>
      <c r="G135" s="71">
        <f t="shared" si="81"/>
        <v>-10</v>
      </c>
      <c r="H135" s="19" t="e">
        <f t="shared" si="82"/>
        <v>#REF!</v>
      </c>
      <c r="I135" s="19" t="e">
        <f t="shared" si="83"/>
        <v>#REF!</v>
      </c>
      <c r="J135" s="19" t="e">
        <f t="shared" si="84"/>
        <v>#REF!</v>
      </c>
      <c r="K135" s="19" t="e">
        <f t="shared" si="85"/>
        <v>#REF!</v>
      </c>
      <c r="L135" s="19" t="e">
        <f t="shared" si="86"/>
        <v>#REF!</v>
      </c>
      <c r="M135" s="19" t="e">
        <f t="shared" si="87"/>
        <v>#REF!</v>
      </c>
      <c r="N135" s="19" t="e">
        <f t="shared" si="88"/>
        <v>#REF!</v>
      </c>
      <c r="O135" s="19" t="e">
        <f t="shared" si="89"/>
        <v>#REF!</v>
      </c>
      <c r="P135" s="19" t="e">
        <f t="shared" si="90"/>
        <v>#REF!</v>
      </c>
      <c r="Q135" s="19" t="e">
        <f t="shared" si="91"/>
        <v>#REF!</v>
      </c>
      <c r="R135" s="19" t="e">
        <f t="shared" si="92"/>
        <v>#REF!</v>
      </c>
      <c r="S135" s="19" t="e">
        <f t="shared" si="93"/>
        <v>#REF!</v>
      </c>
      <c r="T135" s="19" t="e">
        <f t="shared" si="94"/>
        <v>#REF!</v>
      </c>
      <c r="U135" s="19" t="e">
        <f t="shared" si="95"/>
        <v>#REF!</v>
      </c>
      <c r="V135" s="70" t="e">
        <f t="shared" si="96"/>
        <v>#REF!</v>
      </c>
      <c r="W135" s="19" t="e">
        <f t="shared" si="97"/>
        <v>#REF!</v>
      </c>
      <c r="X135" s="19" t="e">
        <f t="shared" si="98"/>
        <v>#REF!</v>
      </c>
      <c r="Y135" s="19" t="e">
        <f t="shared" si="99"/>
        <v>#REF!</v>
      </c>
      <c r="Z135" s="19" t="e">
        <f t="shared" si="100"/>
        <v>#REF!</v>
      </c>
      <c r="AA135" s="19" t="e">
        <f t="shared" si="101"/>
        <v>#REF!</v>
      </c>
      <c r="AB135" s="19" t="e">
        <f t="shared" si="102"/>
        <v>#REF!</v>
      </c>
      <c r="AC135" s="19" t="e">
        <f t="shared" si="103"/>
        <v>#REF!</v>
      </c>
      <c r="AD135" s="19" t="e">
        <f t="shared" si="104"/>
        <v>#REF!</v>
      </c>
      <c r="AE135" s="19" t="e">
        <f t="shared" si="105"/>
        <v>#REF!</v>
      </c>
      <c r="AF135" s="19" t="e">
        <f t="shared" si="106"/>
        <v>#REF!</v>
      </c>
      <c r="AG135" s="19" t="e">
        <f t="shared" si="107"/>
        <v>#REF!</v>
      </c>
      <c r="AH135" s="19" t="e">
        <f t="shared" si="108"/>
        <v>#REF!</v>
      </c>
      <c r="AI135" s="19" t="e">
        <f t="shared" si="109"/>
        <v>#REF!</v>
      </c>
      <c r="AJ135" s="19" t="e">
        <f t="shared" si="110"/>
        <v>#REF!</v>
      </c>
      <c r="AK135" s="19" t="e">
        <f t="shared" si="111"/>
        <v>#REF!</v>
      </c>
      <c r="AL135" s="19" t="e">
        <f t="shared" si="112"/>
        <v>#REF!</v>
      </c>
      <c r="AM135" s="19" t="e">
        <f t="shared" si="113"/>
        <v>#REF!</v>
      </c>
      <c r="AN135" s="19" t="e">
        <f t="shared" si="114"/>
        <v>#REF!</v>
      </c>
      <c r="AO135" s="63">
        <f t="shared" si="115"/>
        <v>-1</v>
      </c>
      <c r="AP135" s="19">
        <f t="shared" si="116"/>
        <v>2545.6042317320321</v>
      </c>
      <c r="AQ135" s="19" t="e">
        <f t="shared" si="117"/>
        <v>#REF!</v>
      </c>
    </row>
    <row r="136" spans="3:43" customFormat="1" x14ac:dyDescent="0.25">
      <c r="C136" s="17"/>
      <c r="D136" s="99"/>
      <c r="E136" s="100"/>
      <c r="F136" s="100"/>
      <c r="G136" s="101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103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102"/>
      <c r="AP136" s="64"/>
      <c r="AQ136" s="64"/>
    </row>
    <row r="137" spans="3:43" customFormat="1" x14ac:dyDescent="0.25">
      <c r="C137" s="17"/>
      <c r="D137" s="99"/>
      <c r="E137" s="100"/>
      <c r="F137" s="100"/>
      <c r="G137" s="101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103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102"/>
      <c r="AP137" s="64"/>
      <c r="AQ137" s="64"/>
    </row>
    <row r="138" spans="3:43" customFormat="1" x14ac:dyDescent="0.25">
      <c r="C138" s="17"/>
      <c r="D138" s="10">
        <v>-11</v>
      </c>
      <c r="E138" s="15">
        <f t="shared" ref="E138:E146" si="118">+FORECAST(D173,$D$25:$D$26,$E$25:$E$26)</f>
        <v>8.4503516509715109</v>
      </c>
      <c r="F138" s="15">
        <f t="shared" ref="F138:F146" si="119">+FORECAST(D173,$F$25:$F$26,$E$25:$E$26)</f>
        <v>2.4576230778400285</v>
      </c>
      <c r="G138" s="71">
        <f t="shared" ref="G138:G146" si="120">+D173</f>
        <v>-1300</v>
      </c>
      <c r="H138" s="19" t="e">
        <f>+AN285</f>
        <v>#REF!</v>
      </c>
      <c r="I138" s="19" t="e">
        <f t="shared" ref="I138:I146" si="121">E138+(2*H138*SQRT(1+(F138*F138)))</f>
        <v>#REF!</v>
      </c>
      <c r="J138" s="19" t="e">
        <f t="shared" ref="J138:J146" si="122">+H138*(E138+(F138*H138))</f>
        <v>#REF!</v>
      </c>
      <c r="K138" s="19" t="e">
        <f t="shared" ref="K138:K146" si="123">+J138/I138</f>
        <v>#REF!</v>
      </c>
      <c r="L138" s="19" t="e">
        <f t="shared" ref="L138:L146" si="124">+((2*F138*H138)+E138)</f>
        <v>#REF!</v>
      </c>
      <c r="M138" s="19" t="e">
        <f t="shared" ref="M138:M146" si="125">+(($R$100^2)*($R$102^2))/((J138^2)*(K138)^(4/3))</f>
        <v>#REF!</v>
      </c>
      <c r="N138" s="19" t="e">
        <f t="shared" ref="N138:N146" si="126">+$R$102/(SQRT(9.81*((J138^3)/((2*F138*H138)+E138))))</f>
        <v>#REF!</v>
      </c>
      <c r="O138" s="19" t="e">
        <f t="shared" ref="O138:O146" si="127">($R$101-M138)/(1-(N138^2))</f>
        <v>#REF!</v>
      </c>
      <c r="P138" s="19" t="e">
        <f>+H138+0.5*(G138-G285)*O138</f>
        <v>#REF!</v>
      </c>
      <c r="Q138" s="19" t="e">
        <f t="shared" ref="Q138:Q146" si="128">E138+(2*P138*SQRT(1+(F138*F138)))</f>
        <v>#REF!</v>
      </c>
      <c r="R138" s="19" t="e">
        <f t="shared" ref="R138:R146" si="129">+P138*(E138+(F138*P138))</f>
        <v>#REF!</v>
      </c>
      <c r="S138" s="19" t="e">
        <f t="shared" ref="S138:S146" si="130">+R138/Q138</f>
        <v>#REF!</v>
      </c>
      <c r="T138" s="19" t="e">
        <f t="shared" ref="T138:T146" si="131">+L138</f>
        <v>#REF!</v>
      </c>
      <c r="U138" s="19" t="e">
        <f t="shared" ref="U138:U146" si="132">+(($R$100^2)*($R$102^2))/((R138^2)*(S138)^(4/3))</f>
        <v>#REF!</v>
      </c>
      <c r="V138" s="70" t="e">
        <f t="shared" ref="V138:V146" si="133">+$R$102/(SQRT(9.81*((R138^3)/((2*F138*P138)+E138))))</f>
        <v>#REF!</v>
      </c>
      <c r="W138" s="19" t="e">
        <f t="shared" ref="W138:W146" si="134">($R$101-U138)/(1-(V138^2))</f>
        <v>#REF!</v>
      </c>
      <c r="X138" s="19" t="e">
        <f>+H138+0.5*(G138-G285)*W138</f>
        <v>#REF!</v>
      </c>
      <c r="Y138" s="19" t="e">
        <f t="shared" ref="Y138:Y146" si="135">E138+(2*X138*SQRT(1+(F138*F138)))</f>
        <v>#REF!</v>
      </c>
      <c r="Z138" s="19" t="e">
        <f t="shared" ref="Z138:Z146" si="136">+X138*(E138+(F138*X138))</f>
        <v>#REF!</v>
      </c>
      <c r="AA138" s="19" t="e">
        <f t="shared" ref="AA138:AA146" si="137">+Z138/Y138</f>
        <v>#REF!</v>
      </c>
      <c r="AB138" s="19" t="e">
        <f t="shared" ref="AB138:AB146" si="138">+T138</f>
        <v>#REF!</v>
      </c>
      <c r="AC138" s="19" t="e">
        <f t="shared" ref="AC138:AC146" si="139">+(($R$100^2)*($R$102^2))/((Z138^2)*(AA138)^(4/3))</f>
        <v>#REF!</v>
      </c>
      <c r="AD138" s="19" t="e">
        <f t="shared" ref="AD138:AD146" si="140">+$R$102/(SQRT(9.81*((Z138^3)/((2*F138*X138)+E138))))</f>
        <v>#REF!</v>
      </c>
      <c r="AE138" s="19" t="e">
        <f t="shared" ref="AE138:AE146" si="141">($R$101-AC138)/(1-(AD138^2))</f>
        <v>#REF!</v>
      </c>
      <c r="AF138" s="19" t="e">
        <f>H138+(G138-G285)*AE138</f>
        <v>#REF!</v>
      </c>
      <c r="AG138" s="19" t="e">
        <f t="shared" ref="AG138:AG146" si="142">E138+(2*AF138*SQRT(1+(F138*F138)))</f>
        <v>#REF!</v>
      </c>
      <c r="AH138" s="19" t="e">
        <f t="shared" ref="AH138:AH146" si="143">+AF138*(E138+(F138*AF138))</f>
        <v>#REF!</v>
      </c>
      <c r="AI138" s="19" t="e">
        <f t="shared" ref="AI138:AI146" si="144">+AH138/AG138</f>
        <v>#REF!</v>
      </c>
      <c r="AJ138" s="19" t="e">
        <f t="shared" ref="AJ138:AJ146" si="145">+AB138</f>
        <v>#REF!</v>
      </c>
      <c r="AK138" s="19" t="e">
        <f t="shared" ref="AK138:AK146" si="146">+(($R$100^2)*($R$102^2))/((AH138^2)*(AI138)^(4/3))</f>
        <v>#REF!</v>
      </c>
      <c r="AL138" s="19" t="e">
        <f t="shared" ref="AL138:AL146" si="147">+$R$102/(SQRT(9.81*((AH138^3)/((2*F138*AF138)+E138))))</f>
        <v>#REF!</v>
      </c>
      <c r="AM138" s="19" t="e">
        <f t="shared" ref="AM138:AM146" si="148">($R$101-AK138)/(1-(AL138^2))</f>
        <v>#REF!</v>
      </c>
      <c r="AN138" s="19" t="e">
        <f>H138+(1/6)*(O138+2*W138+2*AE138+AM138)*(G138-G285)</f>
        <v>#REF!</v>
      </c>
      <c r="AO138" s="63">
        <f>+(-1)*ABS((ABS(G285)-ABS(G138)))</f>
        <v>-50</v>
      </c>
      <c r="AP138" s="19">
        <f>+AP285-(AO138*$R$101)</f>
        <v>2546.1501251639138</v>
      </c>
      <c r="AQ138" s="19" t="e">
        <f t="shared" ref="AQ138:AQ146" si="149">+AP138+AN138</f>
        <v>#REF!</v>
      </c>
    </row>
    <row r="139" spans="3:43" customFormat="1" x14ac:dyDescent="0.25">
      <c r="C139" s="17"/>
      <c r="D139" s="10">
        <v>-12</v>
      </c>
      <c r="E139" s="15">
        <f t="shared" si="118"/>
        <v>8.3907497913934908</v>
      </c>
      <c r="F139" s="15">
        <f t="shared" si="119"/>
        <v>2.4367624269877219</v>
      </c>
      <c r="G139" s="42">
        <f t="shared" si="120"/>
        <v>-1350</v>
      </c>
      <c r="H139" s="19" t="e">
        <f t="shared" ref="H139:H146" si="150">+AN138</f>
        <v>#REF!</v>
      </c>
      <c r="I139" s="19" t="e">
        <f t="shared" si="121"/>
        <v>#REF!</v>
      </c>
      <c r="J139" s="19" t="e">
        <f t="shared" si="122"/>
        <v>#REF!</v>
      </c>
      <c r="K139" s="19" t="e">
        <f t="shared" si="123"/>
        <v>#REF!</v>
      </c>
      <c r="L139" s="19" t="e">
        <f t="shared" si="124"/>
        <v>#REF!</v>
      </c>
      <c r="M139" s="19" t="e">
        <f t="shared" si="125"/>
        <v>#REF!</v>
      </c>
      <c r="N139" s="19" t="e">
        <f t="shared" si="126"/>
        <v>#REF!</v>
      </c>
      <c r="O139" s="19" t="e">
        <f t="shared" si="127"/>
        <v>#REF!</v>
      </c>
      <c r="P139" s="19" t="e">
        <f t="shared" ref="P139:P146" si="151">+H139+0.5*(G139-G138)*O139</f>
        <v>#REF!</v>
      </c>
      <c r="Q139" s="19" t="e">
        <f t="shared" si="128"/>
        <v>#REF!</v>
      </c>
      <c r="R139" s="19" t="e">
        <f t="shared" si="129"/>
        <v>#REF!</v>
      </c>
      <c r="S139" s="19" t="e">
        <f t="shared" si="130"/>
        <v>#REF!</v>
      </c>
      <c r="T139" s="19" t="e">
        <f t="shared" si="131"/>
        <v>#REF!</v>
      </c>
      <c r="U139" s="19" t="e">
        <f t="shared" si="132"/>
        <v>#REF!</v>
      </c>
      <c r="V139" s="70" t="e">
        <f t="shared" si="133"/>
        <v>#REF!</v>
      </c>
      <c r="W139" s="19" t="e">
        <f t="shared" si="134"/>
        <v>#REF!</v>
      </c>
      <c r="X139" s="19" t="e">
        <f t="shared" ref="X139:X146" si="152">+H139+0.5*(G139-G138)*W139</f>
        <v>#REF!</v>
      </c>
      <c r="Y139" s="19" t="e">
        <f t="shared" si="135"/>
        <v>#REF!</v>
      </c>
      <c r="Z139" s="19" t="e">
        <f t="shared" si="136"/>
        <v>#REF!</v>
      </c>
      <c r="AA139" s="19" t="e">
        <f t="shared" si="137"/>
        <v>#REF!</v>
      </c>
      <c r="AB139" s="19" t="e">
        <f t="shared" si="138"/>
        <v>#REF!</v>
      </c>
      <c r="AC139" s="19" t="e">
        <f t="shared" si="139"/>
        <v>#REF!</v>
      </c>
      <c r="AD139" s="19" t="e">
        <f t="shared" si="140"/>
        <v>#REF!</v>
      </c>
      <c r="AE139" s="19" t="e">
        <f t="shared" si="141"/>
        <v>#REF!</v>
      </c>
      <c r="AF139" s="19" t="e">
        <f t="shared" ref="AF139:AF146" si="153">H139+(G139-G138)*AE139</f>
        <v>#REF!</v>
      </c>
      <c r="AG139" s="19" t="e">
        <f t="shared" si="142"/>
        <v>#REF!</v>
      </c>
      <c r="AH139" s="19" t="e">
        <f t="shared" si="143"/>
        <v>#REF!</v>
      </c>
      <c r="AI139" s="19" t="e">
        <f t="shared" si="144"/>
        <v>#REF!</v>
      </c>
      <c r="AJ139" s="19" t="e">
        <f t="shared" si="145"/>
        <v>#REF!</v>
      </c>
      <c r="AK139" s="19" t="e">
        <f t="shared" si="146"/>
        <v>#REF!</v>
      </c>
      <c r="AL139" s="19" t="e">
        <f t="shared" si="147"/>
        <v>#REF!</v>
      </c>
      <c r="AM139" s="19" t="e">
        <f t="shared" si="148"/>
        <v>#REF!</v>
      </c>
      <c r="AN139" s="19" t="e">
        <f t="shared" ref="AN139:AN146" si="154">H139+(1/6)*(O139+2*W139+2*AE139+AM139)*(G139-G138)</f>
        <v>#REF!</v>
      </c>
      <c r="AO139" s="63">
        <f t="shared" ref="AO139:AO146" si="155">+(-1)*ABS((ABS(G138)-ABS(G139)))</f>
        <v>-50</v>
      </c>
      <c r="AP139" s="19">
        <f t="shared" ref="AP139:AP146" si="156">+AP138-(AO139*$R$101)</f>
        <v>2546.1712838240642</v>
      </c>
      <c r="AQ139" s="19" t="e">
        <f t="shared" si="149"/>
        <v>#REF!</v>
      </c>
    </row>
    <row r="140" spans="3:43" customFormat="1" x14ac:dyDescent="0.25">
      <c r="C140" s="17"/>
      <c r="D140" s="10">
        <v>-13</v>
      </c>
      <c r="E140" s="15">
        <f t="shared" si="118"/>
        <v>8.3311479318154724</v>
      </c>
      <c r="F140" s="15">
        <f t="shared" si="119"/>
        <v>2.4159017761354153</v>
      </c>
      <c r="G140" s="42">
        <f t="shared" si="120"/>
        <v>-1400</v>
      </c>
      <c r="H140" s="19" t="e">
        <f t="shared" si="150"/>
        <v>#REF!</v>
      </c>
      <c r="I140" s="19" t="e">
        <f t="shared" si="121"/>
        <v>#REF!</v>
      </c>
      <c r="J140" s="19" t="e">
        <f t="shared" si="122"/>
        <v>#REF!</v>
      </c>
      <c r="K140" s="19" t="e">
        <f t="shared" si="123"/>
        <v>#REF!</v>
      </c>
      <c r="L140" s="19" t="e">
        <f t="shared" si="124"/>
        <v>#REF!</v>
      </c>
      <c r="M140" s="19" t="e">
        <f t="shared" si="125"/>
        <v>#REF!</v>
      </c>
      <c r="N140" s="19" t="e">
        <f t="shared" si="126"/>
        <v>#REF!</v>
      </c>
      <c r="O140" s="19" t="e">
        <f t="shared" si="127"/>
        <v>#REF!</v>
      </c>
      <c r="P140" s="19" t="e">
        <f t="shared" si="151"/>
        <v>#REF!</v>
      </c>
      <c r="Q140" s="19" t="e">
        <f t="shared" si="128"/>
        <v>#REF!</v>
      </c>
      <c r="R140" s="19" t="e">
        <f t="shared" si="129"/>
        <v>#REF!</v>
      </c>
      <c r="S140" s="19" t="e">
        <f t="shared" si="130"/>
        <v>#REF!</v>
      </c>
      <c r="T140" s="19" t="e">
        <f t="shared" si="131"/>
        <v>#REF!</v>
      </c>
      <c r="U140" s="19" t="e">
        <f t="shared" si="132"/>
        <v>#REF!</v>
      </c>
      <c r="V140" s="70" t="e">
        <f t="shared" si="133"/>
        <v>#REF!</v>
      </c>
      <c r="W140" s="19" t="e">
        <f t="shared" si="134"/>
        <v>#REF!</v>
      </c>
      <c r="X140" s="19" t="e">
        <f t="shared" si="152"/>
        <v>#REF!</v>
      </c>
      <c r="Y140" s="19" t="e">
        <f t="shared" si="135"/>
        <v>#REF!</v>
      </c>
      <c r="Z140" s="19" t="e">
        <f t="shared" si="136"/>
        <v>#REF!</v>
      </c>
      <c r="AA140" s="19" t="e">
        <f t="shared" si="137"/>
        <v>#REF!</v>
      </c>
      <c r="AB140" s="19" t="e">
        <f t="shared" si="138"/>
        <v>#REF!</v>
      </c>
      <c r="AC140" s="19" t="e">
        <f t="shared" si="139"/>
        <v>#REF!</v>
      </c>
      <c r="AD140" s="19" t="e">
        <f t="shared" si="140"/>
        <v>#REF!</v>
      </c>
      <c r="AE140" s="19" t="e">
        <f t="shared" si="141"/>
        <v>#REF!</v>
      </c>
      <c r="AF140" s="19" t="e">
        <f t="shared" si="153"/>
        <v>#REF!</v>
      </c>
      <c r="AG140" s="19" t="e">
        <f t="shared" si="142"/>
        <v>#REF!</v>
      </c>
      <c r="AH140" s="19" t="e">
        <f t="shared" si="143"/>
        <v>#REF!</v>
      </c>
      <c r="AI140" s="19" t="e">
        <f t="shared" si="144"/>
        <v>#REF!</v>
      </c>
      <c r="AJ140" s="19" t="e">
        <f t="shared" si="145"/>
        <v>#REF!</v>
      </c>
      <c r="AK140" s="19" t="e">
        <f t="shared" si="146"/>
        <v>#REF!</v>
      </c>
      <c r="AL140" s="19" t="e">
        <f t="shared" si="147"/>
        <v>#REF!</v>
      </c>
      <c r="AM140" s="19" t="e">
        <f t="shared" si="148"/>
        <v>#REF!</v>
      </c>
      <c r="AN140" s="19" t="e">
        <f t="shared" si="154"/>
        <v>#REF!</v>
      </c>
      <c r="AO140" s="63">
        <f t="shared" si="155"/>
        <v>-50</v>
      </c>
      <c r="AP140" s="19">
        <f t="shared" si="156"/>
        <v>2546.1924424842146</v>
      </c>
      <c r="AQ140" s="19" t="e">
        <f t="shared" si="149"/>
        <v>#REF!</v>
      </c>
    </row>
    <row r="141" spans="3:43" customFormat="1" x14ac:dyDescent="0.25">
      <c r="C141" s="17"/>
      <c r="D141" s="10">
        <v>-14</v>
      </c>
      <c r="E141" s="15">
        <f t="shared" si="118"/>
        <v>8.2715460722374541</v>
      </c>
      <c r="F141" s="15">
        <f t="shared" si="119"/>
        <v>2.3950411252831088</v>
      </c>
      <c r="G141" s="42">
        <f t="shared" si="120"/>
        <v>-1450</v>
      </c>
      <c r="H141" s="19" t="e">
        <f t="shared" si="150"/>
        <v>#REF!</v>
      </c>
      <c r="I141" s="19" t="e">
        <f t="shared" si="121"/>
        <v>#REF!</v>
      </c>
      <c r="J141" s="19" t="e">
        <f t="shared" si="122"/>
        <v>#REF!</v>
      </c>
      <c r="K141" s="19" t="e">
        <f t="shared" si="123"/>
        <v>#REF!</v>
      </c>
      <c r="L141" s="19" t="e">
        <f t="shared" si="124"/>
        <v>#REF!</v>
      </c>
      <c r="M141" s="19" t="e">
        <f t="shared" si="125"/>
        <v>#REF!</v>
      </c>
      <c r="N141" s="19" t="e">
        <f t="shared" si="126"/>
        <v>#REF!</v>
      </c>
      <c r="O141" s="19" t="e">
        <f t="shared" si="127"/>
        <v>#REF!</v>
      </c>
      <c r="P141" s="19" t="e">
        <f t="shared" si="151"/>
        <v>#REF!</v>
      </c>
      <c r="Q141" s="19" t="e">
        <f t="shared" si="128"/>
        <v>#REF!</v>
      </c>
      <c r="R141" s="19" t="e">
        <f t="shared" si="129"/>
        <v>#REF!</v>
      </c>
      <c r="S141" s="19" t="e">
        <f t="shared" si="130"/>
        <v>#REF!</v>
      </c>
      <c r="T141" s="19" t="e">
        <f t="shared" si="131"/>
        <v>#REF!</v>
      </c>
      <c r="U141" s="19" t="e">
        <f t="shared" si="132"/>
        <v>#REF!</v>
      </c>
      <c r="V141" s="70" t="e">
        <f t="shared" si="133"/>
        <v>#REF!</v>
      </c>
      <c r="W141" s="19" t="e">
        <f t="shared" si="134"/>
        <v>#REF!</v>
      </c>
      <c r="X141" s="19" t="e">
        <f t="shared" si="152"/>
        <v>#REF!</v>
      </c>
      <c r="Y141" s="19" t="e">
        <f t="shared" si="135"/>
        <v>#REF!</v>
      </c>
      <c r="Z141" s="19" t="e">
        <f t="shared" si="136"/>
        <v>#REF!</v>
      </c>
      <c r="AA141" s="19" t="e">
        <f t="shared" si="137"/>
        <v>#REF!</v>
      </c>
      <c r="AB141" s="19" t="e">
        <f t="shared" si="138"/>
        <v>#REF!</v>
      </c>
      <c r="AC141" s="19" t="e">
        <f t="shared" si="139"/>
        <v>#REF!</v>
      </c>
      <c r="AD141" s="19" t="e">
        <f t="shared" si="140"/>
        <v>#REF!</v>
      </c>
      <c r="AE141" s="19" t="e">
        <f t="shared" si="141"/>
        <v>#REF!</v>
      </c>
      <c r="AF141" s="19" t="e">
        <f t="shared" si="153"/>
        <v>#REF!</v>
      </c>
      <c r="AG141" s="19" t="e">
        <f t="shared" si="142"/>
        <v>#REF!</v>
      </c>
      <c r="AH141" s="19" t="e">
        <f t="shared" si="143"/>
        <v>#REF!</v>
      </c>
      <c r="AI141" s="19" t="e">
        <f t="shared" si="144"/>
        <v>#REF!</v>
      </c>
      <c r="AJ141" s="19" t="e">
        <f t="shared" si="145"/>
        <v>#REF!</v>
      </c>
      <c r="AK141" s="19" t="e">
        <f t="shared" si="146"/>
        <v>#REF!</v>
      </c>
      <c r="AL141" s="19" t="e">
        <f t="shared" si="147"/>
        <v>#REF!</v>
      </c>
      <c r="AM141" s="19" t="e">
        <f t="shared" si="148"/>
        <v>#REF!</v>
      </c>
      <c r="AN141" s="19" t="e">
        <f t="shared" si="154"/>
        <v>#REF!</v>
      </c>
      <c r="AO141" s="63">
        <f t="shared" si="155"/>
        <v>-50</v>
      </c>
      <c r="AP141" s="19">
        <f t="shared" si="156"/>
        <v>2546.2136011443649</v>
      </c>
      <c r="AQ141" s="19" t="e">
        <f t="shared" si="149"/>
        <v>#REF!</v>
      </c>
    </row>
    <row r="142" spans="3:43" customFormat="1" x14ac:dyDescent="0.25">
      <c r="C142" s="17"/>
      <c r="D142" s="10">
        <v>-15</v>
      </c>
      <c r="E142" s="15">
        <f t="shared" si="118"/>
        <v>8.2119442126594357</v>
      </c>
      <c r="F142" s="15">
        <f t="shared" si="119"/>
        <v>2.3741804744308022</v>
      </c>
      <c r="G142" s="42">
        <f t="shared" si="120"/>
        <v>-1500</v>
      </c>
      <c r="H142" s="19" t="e">
        <f t="shared" si="150"/>
        <v>#REF!</v>
      </c>
      <c r="I142" s="19" t="e">
        <f t="shared" si="121"/>
        <v>#REF!</v>
      </c>
      <c r="J142" s="19" t="e">
        <f t="shared" si="122"/>
        <v>#REF!</v>
      </c>
      <c r="K142" s="19" t="e">
        <f t="shared" si="123"/>
        <v>#REF!</v>
      </c>
      <c r="L142" s="19" t="e">
        <f t="shared" si="124"/>
        <v>#REF!</v>
      </c>
      <c r="M142" s="19" t="e">
        <f t="shared" si="125"/>
        <v>#REF!</v>
      </c>
      <c r="N142" s="19" t="e">
        <f t="shared" si="126"/>
        <v>#REF!</v>
      </c>
      <c r="O142" s="19" t="e">
        <f t="shared" si="127"/>
        <v>#REF!</v>
      </c>
      <c r="P142" s="19" t="e">
        <f t="shared" si="151"/>
        <v>#REF!</v>
      </c>
      <c r="Q142" s="19" t="e">
        <f t="shared" si="128"/>
        <v>#REF!</v>
      </c>
      <c r="R142" s="19" t="e">
        <f t="shared" si="129"/>
        <v>#REF!</v>
      </c>
      <c r="S142" s="19" t="e">
        <f t="shared" si="130"/>
        <v>#REF!</v>
      </c>
      <c r="T142" s="19" t="e">
        <f t="shared" si="131"/>
        <v>#REF!</v>
      </c>
      <c r="U142" s="19" t="e">
        <f t="shared" si="132"/>
        <v>#REF!</v>
      </c>
      <c r="V142" s="70" t="e">
        <f t="shared" si="133"/>
        <v>#REF!</v>
      </c>
      <c r="W142" s="19" t="e">
        <f t="shared" si="134"/>
        <v>#REF!</v>
      </c>
      <c r="X142" s="19" t="e">
        <f t="shared" si="152"/>
        <v>#REF!</v>
      </c>
      <c r="Y142" s="19" t="e">
        <f t="shared" si="135"/>
        <v>#REF!</v>
      </c>
      <c r="Z142" s="19" t="e">
        <f t="shared" si="136"/>
        <v>#REF!</v>
      </c>
      <c r="AA142" s="19" t="e">
        <f t="shared" si="137"/>
        <v>#REF!</v>
      </c>
      <c r="AB142" s="19" t="e">
        <f t="shared" si="138"/>
        <v>#REF!</v>
      </c>
      <c r="AC142" s="19" t="e">
        <f t="shared" si="139"/>
        <v>#REF!</v>
      </c>
      <c r="AD142" s="19" t="e">
        <f t="shared" si="140"/>
        <v>#REF!</v>
      </c>
      <c r="AE142" s="19" t="e">
        <f t="shared" si="141"/>
        <v>#REF!</v>
      </c>
      <c r="AF142" s="19" t="e">
        <f t="shared" si="153"/>
        <v>#REF!</v>
      </c>
      <c r="AG142" s="19" t="e">
        <f t="shared" si="142"/>
        <v>#REF!</v>
      </c>
      <c r="AH142" s="19" t="e">
        <f t="shared" si="143"/>
        <v>#REF!</v>
      </c>
      <c r="AI142" s="19" t="e">
        <f t="shared" si="144"/>
        <v>#REF!</v>
      </c>
      <c r="AJ142" s="19" t="e">
        <f t="shared" si="145"/>
        <v>#REF!</v>
      </c>
      <c r="AK142" s="19" t="e">
        <f t="shared" si="146"/>
        <v>#REF!</v>
      </c>
      <c r="AL142" s="19" t="e">
        <f t="shared" si="147"/>
        <v>#REF!</v>
      </c>
      <c r="AM142" s="19" t="e">
        <f t="shared" si="148"/>
        <v>#REF!</v>
      </c>
      <c r="AN142" s="19" t="e">
        <f t="shared" si="154"/>
        <v>#REF!</v>
      </c>
      <c r="AO142" s="63">
        <f t="shared" si="155"/>
        <v>-50</v>
      </c>
      <c r="AP142" s="19">
        <f t="shared" si="156"/>
        <v>2546.2347598045153</v>
      </c>
      <c r="AQ142" s="19" t="e">
        <f t="shared" si="149"/>
        <v>#REF!</v>
      </c>
    </row>
    <row r="143" spans="3:43" customFormat="1" x14ac:dyDescent="0.25">
      <c r="C143" s="17"/>
      <c r="D143" s="10">
        <v>-16</v>
      </c>
      <c r="E143" s="15">
        <f t="shared" si="118"/>
        <v>8.1523423530814156</v>
      </c>
      <c r="F143" s="15">
        <f t="shared" si="119"/>
        <v>2.3533198235784956</v>
      </c>
      <c r="G143" s="42">
        <f t="shared" si="120"/>
        <v>-1550</v>
      </c>
      <c r="H143" s="19" t="e">
        <f t="shared" si="150"/>
        <v>#REF!</v>
      </c>
      <c r="I143" s="19" t="e">
        <f t="shared" si="121"/>
        <v>#REF!</v>
      </c>
      <c r="J143" s="19" t="e">
        <f t="shared" si="122"/>
        <v>#REF!</v>
      </c>
      <c r="K143" s="19" t="e">
        <f t="shared" si="123"/>
        <v>#REF!</v>
      </c>
      <c r="L143" s="19" t="e">
        <f t="shared" si="124"/>
        <v>#REF!</v>
      </c>
      <c r="M143" s="19" t="e">
        <f t="shared" si="125"/>
        <v>#REF!</v>
      </c>
      <c r="N143" s="19" t="e">
        <f t="shared" si="126"/>
        <v>#REF!</v>
      </c>
      <c r="O143" s="19" t="e">
        <f t="shared" si="127"/>
        <v>#REF!</v>
      </c>
      <c r="P143" s="19" t="e">
        <f t="shared" si="151"/>
        <v>#REF!</v>
      </c>
      <c r="Q143" s="19" t="e">
        <f t="shared" si="128"/>
        <v>#REF!</v>
      </c>
      <c r="R143" s="19" t="e">
        <f t="shared" si="129"/>
        <v>#REF!</v>
      </c>
      <c r="S143" s="19" t="e">
        <f t="shared" si="130"/>
        <v>#REF!</v>
      </c>
      <c r="T143" s="19" t="e">
        <f t="shared" si="131"/>
        <v>#REF!</v>
      </c>
      <c r="U143" s="19" t="e">
        <f t="shared" si="132"/>
        <v>#REF!</v>
      </c>
      <c r="V143" s="70" t="e">
        <f t="shared" si="133"/>
        <v>#REF!</v>
      </c>
      <c r="W143" s="19" t="e">
        <f t="shared" si="134"/>
        <v>#REF!</v>
      </c>
      <c r="X143" s="19" t="e">
        <f t="shared" si="152"/>
        <v>#REF!</v>
      </c>
      <c r="Y143" s="19" t="e">
        <f t="shared" si="135"/>
        <v>#REF!</v>
      </c>
      <c r="Z143" s="19" t="e">
        <f t="shared" si="136"/>
        <v>#REF!</v>
      </c>
      <c r="AA143" s="19" t="e">
        <f t="shared" si="137"/>
        <v>#REF!</v>
      </c>
      <c r="AB143" s="19" t="e">
        <f t="shared" si="138"/>
        <v>#REF!</v>
      </c>
      <c r="AC143" s="19" t="e">
        <f t="shared" si="139"/>
        <v>#REF!</v>
      </c>
      <c r="AD143" s="19" t="e">
        <f t="shared" si="140"/>
        <v>#REF!</v>
      </c>
      <c r="AE143" s="19" t="e">
        <f t="shared" si="141"/>
        <v>#REF!</v>
      </c>
      <c r="AF143" s="19" t="e">
        <f t="shared" si="153"/>
        <v>#REF!</v>
      </c>
      <c r="AG143" s="19" t="e">
        <f t="shared" si="142"/>
        <v>#REF!</v>
      </c>
      <c r="AH143" s="19" t="e">
        <f t="shared" si="143"/>
        <v>#REF!</v>
      </c>
      <c r="AI143" s="19" t="e">
        <f t="shared" si="144"/>
        <v>#REF!</v>
      </c>
      <c r="AJ143" s="19" t="e">
        <f t="shared" si="145"/>
        <v>#REF!</v>
      </c>
      <c r="AK143" s="19" t="e">
        <f t="shared" si="146"/>
        <v>#REF!</v>
      </c>
      <c r="AL143" s="19" t="e">
        <f t="shared" si="147"/>
        <v>#REF!</v>
      </c>
      <c r="AM143" s="19" t="e">
        <f t="shared" si="148"/>
        <v>#REF!</v>
      </c>
      <c r="AN143" s="19" t="e">
        <f t="shared" si="154"/>
        <v>#REF!</v>
      </c>
      <c r="AO143" s="63">
        <f t="shared" si="155"/>
        <v>-50</v>
      </c>
      <c r="AP143" s="19">
        <f t="shared" si="156"/>
        <v>2546.2559184646657</v>
      </c>
      <c r="AQ143" s="19" t="e">
        <f t="shared" si="149"/>
        <v>#REF!</v>
      </c>
    </row>
    <row r="144" spans="3:43" customFormat="1" x14ac:dyDescent="0.25">
      <c r="C144" s="17"/>
      <c r="D144" s="10">
        <v>-17</v>
      </c>
      <c r="E144" s="15">
        <f t="shared" si="118"/>
        <v>8.0927404935033973</v>
      </c>
      <c r="F144" s="15">
        <f t="shared" si="119"/>
        <v>2.332459172726189</v>
      </c>
      <c r="G144" s="42">
        <f t="shared" si="120"/>
        <v>-1600</v>
      </c>
      <c r="H144" s="19" t="e">
        <f t="shared" si="150"/>
        <v>#REF!</v>
      </c>
      <c r="I144" s="19" t="e">
        <f t="shared" si="121"/>
        <v>#REF!</v>
      </c>
      <c r="J144" s="19" t="e">
        <f t="shared" si="122"/>
        <v>#REF!</v>
      </c>
      <c r="K144" s="19" t="e">
        <f t="shared" si="123"/>
        <v>#REF!</v>
      </c>
      <c r="L144" s="19" t="e">
        <f t="shared" si="124"/>
        <v>#REF!</v>
      </c>
      <c r="M144" s="19" t="e">
        <f t="shared" si="125"/>
        <v>#REF!</v>
      </c>
      <c r="N144" s="19" t="e">
        <f t="shared" si="126"/>
        <v>#REF!</v>
      </c>
      <c r="O144" s="19" t="e">
        <f t="shared" si="127"/>
        <v>#REF!</v>
      </c>
      <c r="P144" s="19" t="e">
        <f t="shared" si="151"/>
        <v>#REF!</v>
      </c>
      <c r="Q144" s="19" t="e">
        <f t="shared" si="128"/>
        <v>#REF!</v>
      </c>
      <c r="R144" s="19" t="e">
        <f t="shared" si="129"/>
        <v>#REF!</v>
      </c>
      <c r="S144" s="19" t="e">
        <f t="shared" si="130"/>
        <v>#REF!</v>
      </c>
      <c r="T144" s="19" t="e">
        <f t="shared" si="131"/>
        <v>#REF!</v>
      </c>
      <c r="U144" s="19" t="e">
        <f t="shared" si="132"/>
        <v>#REF!</v>
      </c>
      <c r="V144" s="70" t="e">
        <f t="shared" si="133"/>
        <v>#REF!</v>
      </c>
      <c r="W144" s="19" t="e">
        <f t="shared" si="134"/>
        <v>#REF!</v>
      </c>
      <c r="X144" s="19" t="e">
        <f t="shared" si="152"/>
        <v>#REF!</v>
      </c>
      <c r="Y144" s="19" t="e">
        <f t="shared" si="135"/>
        <v>#REF!</v>
      </c>
      <c r="Z144" s="19" t="e">
        <f t="shared" si="136"/>
        <v>#REF!</v>
      </c>
      <c r="AA144" s="19" t="e">
        <f t="shared" si="137"/>
        <v>#REF!</v>
      </c>
      <c r="AB144" s="19" t="e">
        <f t="shared" si="138"/>
        <v>#REF!</v>
      </c>
      <c r="AC144" s="19" t="e">
        <f t="shared" si="139"/>
        <v>#REF!</v>
      </c>
      <c r="AD144" s="19" t="e">
        <f t="shared" si="140"/>
        <v>#REF!</v>
      </c>
      <c r="AE144" s="19" t="e">
        <f t="shared" si="141"/>
        <v>#REF!</v>
      </c>
      <c r="AF144" s="19" t="e">
        <f t="shared" si="153"/>
        <v>#REF!</v>
      </c>
      <c r="AG144" s="19" t="e">
        <f t="shared" si="142"/>
        <v>#REF!</v>
      </c>
      <c r="AH144" s="19" t="e">
        <f t="shared" si="143"/>
        <v>#REF!</v>
      </c>
      <c r="AI144" s="19" t="e">
        <f t="shared" si="144"/>
        <v>#REF!</v>
      </c>
      <c r="AJ144" s="19" t="e">
        <f t="shared" si="145"/>
        <v>#REF!</v>
      </c>
      <c r="AK144" s="19" t="e">
        <f t="shared" si="146"/>
        <v>#REF!</v>
      </c>
      <c r="AL144" s="19" t="e">
        <f t="shared" si="147"/>
        <v>#REF!</v>
      </c>
      <c r="AM144" s="19" t="e">
        <f t="shared" si="148"/>
        <v>#REF!</v>
      </c>
      <c r="AN144" s="19" t="e">
        <f t="shared" si="154"/>
        <v>#REF!</v>
      </c>
      <c r="AO144" s="63">
        <f t="shared" si="155"/>
        <v>-50</v>
      </c>
      <c r="AP144" s="19">
        <f t="shared" si="156"/>
        <v>2546.2770771248161</v>
      </c>
      <c r="AQ144" s="19" t="e">
        <f t="shared" si="149"/>
        <v>#REF!</v>
      </c>
    </row>
    <row r="145" spans="3:43" customFormat="1" x14ac:dyDescent="0.25">
      <c r="C145" s="17"/>
      <c r="D145" s="10">
        <v>-18</v>
      </c>
      <c r="E145" s="15">
        <f t="shared" si="118"/>
        <v>8.033138633925379</v>
      </c>
      <c r="F145" s="15">
        <f t="shared" si="119"/>
        <v>2.3115985218738824</v>
      </c>
      <c r="G145" s="42">
        <f t="shared" si="120"/>
        <v>-1650</v>
      </c>
      <c r="H145" s="19" t="e">
        <f t="shared" si="150"/>
        <v>#REF!</v>
      </c>
      <c r="I145" s="19" t="e">
        <f t="shared" si="121"/>
        <v>#REF!</v>
      </c>
      <c r="J145" s="19" t="e">
        <f t="shared" si="122"/>
        <v>#REF!</v>
      </c>
      <c r="K145" s="19" t="e">
        <f t="shared" si="123"/>
        <v>#REF!</v>
      </c>
      <c r="L145" s="19" t="e">
        <f t="shared" si="124"/>
        <v>#REF!</v>
      </c>
      <c r="M145" s="19" t="e">
        <f t="shared" si="125"/>
        <v>#REF!</v>
      </c>
      <c r="N145" s="19" t="e">
        <f t="shared" si="126"/>
        <v>#REF!</v>
      </c>
      <c r="O145" s="19" t="e">
        <f t="shared" si="127"/>
        <v>#REF!</v>
      </c>
      <c r="P145" s="19" t="e">
        <f t="shared" si="151"/>
        <v>#REF!</v>
      </c>
      <c r="Q145" s="19" t="e">
        <f t="shared" si="128"/>
        <v>#REF!</v>
      </c>
      <c r="R145" s="19" t="e">
        <f t="shared" si="129"/>
        <v>#REF!</v>
      </c>
      <c r="S145" s="19" t="e">
        <f t="shared" si="130"/>
        <v>#REF!</v>
      </c>
      <c r="T145" s="19" t="e">
        <f t="shared" si="131"/>
        <v>#REF!</v>
      </c>
      <c r="U145" s="19" t="e">
        <f t="shared" si="132"/>
        <v>#REF!</v>
      </c>
      <c r="V145" s="70" t="e">
        <f t="shared" si="133"/>
        <v>#REF!</v>
      </c>
      <c r="W145" s="19" t="e">
        <f t="shared" si="134"/>
        <v>#REF!</v>
      </c>
      <c r="X145" s="19" t="e">
        <f t="shared" si="152"/>
        <v>#REF!</v>
      </c>
      <c r="Y145" s="19" t="e">
        <f t="shared" si="135"/>
        <v>#REF!</v>
      </c>
      <c r="Z145" s="19" t="e">
        <f t="shared" si="136"/>
        <v>#REF!</v>
      </c>
      <c r="AA145" s="19" t="e">
        <f t="shared" si="137"/>
        <v>#REF!</v>
      </c>
      <c r="AB145" s="19" t="e">
        <f t="shared" si="138"/>
        <v>#REF!</v>
      </c>
      <c r="AC145" s="19" t="e">
        <f t="shared" si="139"/>
        <v>#REF!</v>
      </c>
      <c r="AD145" s="19" t="e">
        <f t="shared" si="140"/>
        <v>#REF!</v>
      </c>
      <c r="AE145" s="19" t="e">
        <f t="shared" si="141"/>
        <v>#REF!</v>
      </c>
      <c r="AF145" s="19" t="e">
        <f t="shared" si="153"/>
        <v>#REF!</v>
      </c>
      <c r="AG145" s="19" t="e">
        <f t="shared" si="142"/>
        <v>#REF!</v>
      </c>
      <c r="AH145" s="19" t="e">
        <f t="shared" si="143"/>
        <v>#REF!</v>
      </c>
      <c r="AI145" s="19" t="e">
        <f t="shared" si="144"/>
        <v>#REF!</v>
      </c>
      <c r="AJ145" s="19" t="e">
        <f t="shared" si="145"/>
        <v>#REF!</v>
      </c>
      <c r="AK145" s="19" t="e">
        <f t="shared" si="146"/>
        <v>#REF!</v>
      </c>
      <c r="AL145" s="19" t="e">
        <f t="shared" si="147"/>
        <v>#REF!</v>
      </c>
      <c r="AM145" s="19" t="e">
        <f t="shared" si="148"/>
        <v>#REF!</v>
      </c>
      <c r="AN145" s="19" t="e">
        <f t="shared" si="154"/>
        <v>#REF!</v>
      </c>
      <c r="AO145" s="63">
        <f t="shared" si="155"/>
        <v>-50</v>
      </c>
      <c r="AP145" s="19">
        <f t="shared" si="156"/>
        <v>2546.2982357849664</v>
      </c>
      <c r="AQ145" s="19" t="e">
        <f t="shared" si="149"/>
        <v>#REF!</v>
      </c>
    </row>
    <row r="146" spans="3:43" customFormat="1" x14ac:dyDescent="0.25">
      <c r="C146" s="17"/>
      <c r="D146" s="10">
        <v>-19</v>
      </c>
      <c r="E146" s="15">
        <f t="shared" si="118"/>
        <v>8</v>
      </c>
      <c r="F146" s="15">
        <f t="shared" si="119"/>
        <v>2.2999999999999998</v>
      </c>
      <c r="G146" s="42">
        <f t="shared" si="120"/>
        <v>-1677.8</v>
      </c>
      <c r="H146" s="19" t="e">
        <f t="shared" si="150"/>
        <v>#REF!</v>
      </c>
      <c r="I146" s="19" t="e">
        <f t="shared" si="121"/>
        <v>#REF!</v>
      </c>
      <c r="J146" s="19" t="e">
        <f t="shared" si="122"/>
        <v>#REF!</v>
      </c>
      <c r="K146" s="19" t="e">
        <f t="shared" si="123"/>
        <v>#REF!</v>
      </c>
      <c r="L146" s="19" t="e">
        <f t="shared" si="124"/>
        <v>#REF!</v>
      </c>
      <c r="M146" s="19" t="e">
        <f t="shared" si="125"/>
        <v>#REF!</v>
      </c>
      <c r="N146" s="19" t="e">
        <f t="shared" si="126"/>
        <v>#REF!</v>
      </c>
      <c r="O146" s="19" t="e">
        <f t="shared" si="127"/>
        <v>#REF!</v>
      </c>
      <c r="P146" s="19" t="e">
        <f t="shared" si="151"/>
        <v>#REF!</v>
      </c>
      <c r="Q146" s="19" t="e">
        <f t="shared" si="128"/>
        <v>#REF!</v>
      </c>
      <c r="R146" s="19" t="e">
        <f t="shared" si="129"/>
        <v>#REF!</v>
      </c>
      <c r="S146" s="19" t="e">
        <f t="shared" si="130"/>
        <v>#REF!</v>
      </c>
      <c r="T146" s="19" t="e">
        <f t="shared" si="131"/>
        <v>#REF!</v>
      </c>
      <c r="U146" s="19" t="e">
        <f t="shared" si="132"/>
        <v>#REF!</v>
      </c>
      <c r="V146" s="70" t="e">
        <f t="shared" si="133"/>
        <v>#REF!</v>
      </c>
      <c r="W146" s="19" t="e">
        <f t="shared" si="134"/>
        <v>#REF!</v>
      </c>
      <c r="X146" s="19" t="e">
        <f t="shared" si="152"/>
        <v>#REF!</v>
      </c>
      <c r="Y146" s="19" t="e">
        <f t="shared" si="135"/>
        <v>#REF!</v>
      </c>
      <c r="Z146" s="19" t="e">
        <f t="shared" si="136"/>
        <v>#REF!</v>
      </c>
      <c r="AA146" s="19" t="e">
        <f t="shared" si="137"/>
        <v>#REF!</v>
      </c>
      <c r="AB146" s="19" t="e">
        <f t="shared" si="138"/>
        <v>#REF!</v>
      </c>
      <c r="AC146" s="19" t="e">
        <f t="shared" si="139"/>
        <v>#REF!</v>
      </c>
      <c r="AD146" s="19" t="e">
        <f t="shared" si="140"/>
        <v>#REF!</v>
      </c>
      <c r="AE146" s="19" t="e">
        <f t="shared" si="141"/>
        <v>#REF!</v>
      </c>
      <c r="AF146" s="19" t="e">
        <f t="shared" si="153"/>
        <v>#REF!</v>
      </c>
      <c r="AG146" s="19" t="e">
        <f t="shared" si="142"/>
        <v>#REF!</v>
      </c>
      <c r="AH146" s="19" t="e">
        <f t="shared" si="143"/>
        <v>#REF!</v>
      </c>
      <c r="AI146" s="19" t="e">
        <f t="shared" si="144"/>
        <v>#REF!</v>
      </c>
      <c r="AJ146" s="19" t="e">
        <f t="shared" si="145"/>
        <v>#REF!</v>
      </c>
      <c r="AK146" s="19" t="e">
        <f t="shared" si="146"/>
        <v>#REF!</v>
      </c>
      <c r="AL146" s="19" t="e">
        <f t="shared" si="147"/>
        <v>#REF!</v>
      </c>
      <c r="AM146" s="19" t="e">
        <f t="shared" si="148"/>
        <v>#REF!</v>
      </c>
      <c r="AN146" s="19" t="e">
        <f t="shared" si="154"/>
        <v>#REF!</v>
      </c>
      <c r="AO146" s="63">
        <f t="shared" si="155"/>
        <v>-27.799999999999955</v>
      </c>
      <c r="AP146" s="68">
        <f t="shared" si="156"/>
        <v>2546.3100000000099</v>
      </c>
      <c r="AQ146" s="19" t="e">
        <f t="shared" si="149"/>
        <v>#REF!</v>
      </c>
    </row>
    <row r="147" spans="3:43" customFormat="1" x14ac:dyDescent="0.25">
      <c r="C147" s="17"/>
      <c r="D147" s="10">
        <v>-20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3:43" customFormat="1" x14ac:dyDescent="0.25">
      <c r="C148" s="17"/>
      <c r="D148" s="10">
        <v>-50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3:43" customFormat="1" x14ac:dyDescent="0.25">
      <c r="C149" s="17"/>
      <c r="D149" s="10">
        <f t="shared" ref="D149:D180" si="157">+D148-50</f>
        <v>-100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3:43" customFormat="1" x14ac:dyDescent="0.25">
      <c r="C150" s="17"/>
      <c r="D150" s="10">
        <f t="shared" si="157"/>
        <v>-150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3:43" customFormat="1" x14ac:dyDescent="0.25">
      <c r="C151" s="17"/>
      <c r="D151" s="43">
        <f t="shared" si="157"/>
        <v>-200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3:43" customFormat="1" x14ac:dyDescent="0.25">
      <c r="C152" s="17"/>
      <c r="D152" s="10">
        <f t="shared" si="157"/>
        <v>-250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3:43" customFormat="1" x14ac:dyDescent="0.25">
      <c r="C153" s="17"/>
      <c r="D153" s="10">
        <f t="shared" si="157"/>
        <v>-300</v>
      </c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3:43" customFormat="1" x14ac:dyDescent="0.25">
      <c r="C154" s="17"/>
      <c r="D154" s="10">
        <f t="shared" si="157"/>
        <v>-350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3:43" customFormat="1" x14ac:dyDescent="0.25">
      <c r="C155" s="17"/>
      <c r="D155" s="10">
        <f t="shared" si="157"/>
        <v>-400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3:43" customFormat="1" x14ac:dyDescent="0.25">
      <c r="C156" s="17"/>
      <c r="D156" s="10">
        <f t="shared" si="157"/>
        <v>-450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3:43" customFormat="1" x14ac:dyDescent="0.25">
      <c r="C157" s="17"/>
      <c r="D157" s="10">
        <f t="shared" si="157"/>
        <v>-500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3:43" customFormat="1" x14ac:dyDescent="0.25">
      <c r="C158" s="17"/>
      <c r="D158" s="10">
        <f t="shared" si="157"/>
        <v>-550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3:43" customFormat="1" x14ac:dyDescent="0.25">
      <c r="C159" s="17"/>
      <c r="D159" s="10">
        <f t="shared" si="157"/>
        <v>-600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3:43" customFormat="1" x14ac:dyDescent="0.25">
      <c r="C160" s="17"/>
      <c r="D160" s="10">
        <f t="shared" si="157"/>
        <v>-650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3:43" customFormat="1" x14ac:dyDescent="0.25">
      <c r="C161" s="17"/>
      <c r="D161" s="10">
        <f t="shared" si="157"/>
        <v>-700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3:43" customFormat="1" x14ac:dyDescent="0.25">
      <c r="C162" s="17"/>
      <c r="D162" s="10">
        <f t="shared" si="157"/>
        <v>-750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3:43" customFormat="1" x14ac:dyDescent="0.25">
      <c r="C163" s="17"/>
      <c r="D163" s="10">
        <f t="shared" si="157"/>
        <v>-800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3:43" customFormat="1" x14ac:dyDescent="0.25">
      <c r="C164" s="17"/>
      <c r="D164" s="10">
        <f t="shared" si="157"/>
        <v>-850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3:43" customFormat="1" x14ac:dyDescent="0.25">
      <c r="C165" s="17"/>
      <c r="D165" s="10">
        <f t="shared" si="157"/>
        <v>-900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3:43" customFormat="1" x14ac:dyDescent="0.25">
      <c r="C166" s="17"/>
      <c r="D166" s="10">
        <f t="shared" si="157"/>
        <v>-950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3:43" customFormat="1" x14ac:dyDescent="0.25">
      <c r="C167" s="17"/>
      <c r="D167" s="10">
        <f t="shared" si="157"/>
        <v>-1000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3:43" customFormat="1" x14ac:dyDescent="0.25">
      <c r="C168" s="17"/>
      <c r="D168" s="10">
        <f t="shared" si="157"/>
        <v>-1050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3:43" customFormat="1" x14ac:dyDescent="0.25">
      <c r="C169" s="17"/>
      <c r="D169" s="10">
        <f t="shared" si="157"/>
        <v>-1100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3:43" customFormat="1" x14ac:dyDescent="0.25">
      <c r="C170" s="17"/>
      <c r="D170" s="10">
        <f t="shared" si="157"/>
        <v>-1150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3:43" customFormat="1" x14ac:dyDescent="0.25">
      <c r="C171" s="17"/>
      <c r="D171" s="10">
        <f t="shared" si="157"/>
        <v>-1200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3:43" customFormat="1" x14ac:dyDescent="0.25">
      <c r="C172" s="17"/>
      <c r="D172" s="10">
        <f t="shared" si="157"/>
        <v>-1250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3:43" customFormat="1" x14ac:dyDescent="0.25">
      <c r="C173" s="17"/>
      <c r="D173" s="10">
        <f t="shared" si="157"/>
        <v>-1300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3:43" customFormat="1" x14ac:dyDescent="0.25">
      <c r="C174" s="17"/>
      <c r="D174" s="10">
        <f t="shared" si="157"/>
        <v>-1350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3:43" customFormat="1" x14ac:dyDescent="0.25">
      <c r="C175" s="17"/>
      <c r="D175" s="10">
        <f t="shared" si="157"/>
        <v>-1400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3:43" customFormat="1" x14ac:dyDescent="0.25">
      <c r="C176" s="17"/>
      <c r="D176" s="10">
        <f t="shared" si="157"/>
        <v>-1450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3:43" customFormat="1" x14ac:dyDescent="0.25">
      <c r="C177" s="17"/>
      <c r="D177" s="10">
        <f t="shared" si="157"/>
        <v>-1500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3:43" customFormat="1" x14ac:dyDescent="0.25">
      <c r="C178" s="17"/>
      <c r="D178" s="10">
        <f t="shared" si="157"/>
        <v>-1550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3:43" customFormat="1" x14ac:dyDescent="0.25">
      <c r="C179" s="17"/>
      <c r="D179" s="10">
        <f t="shared" si="157"/>
        <v>-1600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3:43" customFormat="1" x14ac:dyDescent="0.25">
      <c r="C180" s="17"/>
      <c r="D180" s="10">
        <f t="shared" si="157"/>
        <v>-1650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3:43" customFormat="1" x14ac:dyDescent="0.25">
      <c r="C181" s="17"/>
      <c r="D181" s="10">
        <f>-D98</f>
        <v>-1677.8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9" spans="3:43" x14ac:dyDescent="0.25">
      <c r="E189" s="15">
        <f t="shared" ref="E189:E205" si="158">+FORECAST(D42,$D$25:$D$26,$E$25:$E$26)</f>
        <v>9.9892716652759574</v>
      </c>
      <c r="F189" s="15">
        <f t="shared" ref="F189:F205" si="159">+FORECAST(D42,$F$25:$F$26,$E$25:$E$26)</f>
        <v>2.9962450828465848</v>
      </c>
      <c r="G189" s="42">
        <f t="shared" ref="G189:G200" si="160">+D42</f>
        <v>-9</v>
      </c>
      <c r="H189" s="19">
        <f>+AN38</f>
        <v>1.2997727461840576</v>
      </c>
      <c r="I189" s="19">
        <f t="shared" ref="I189:I205" si="161">E189+(2*H189*SQRT(1+(F189*F189)))</f>
        <v>18.200496710924234</v>
      </c>
      <c r="J189" s="19">
        <f t="shared" ref="J189:J205" si="162">+H189*(E189+(F189*H189))</f>
        <v>18.045667048369726</v>
      </c>
      <c r="K189" s="19">
        <f t="shared" ref="K189:K205" si="163">+J189/I189</f>
        <v>0.99149310785229405</v>
      </c>
      <c r="L189" s="38">
        <f t="shared" ref="L189:L205" si="164">+((2*F189*H189)+E189)</f>
        <v>17.778147064419926</v>
      </c>
      <c r="M189" s="19">
        <f t="shared" ref="M189:M205" si="165">+(($R$5^2)*($R$7^2))/((J189^2)*(K189)^(4/3))</f>
        <v>1.4710604632927956E-3</v>
      </c>
      <c r="N189" s="19">
        <f t="shared" ref="N189:N205" si="166">+$R$7/(SQRT(9.81*((J189^3)/((2*F189*H189)+E189))))</f>
        <v>0.80569884772065148</v>
      </c>
      <c r="O189" s="39">
        <f t="shared" ref="O189:O205" si="167">($R$6-M189)/(1-(N189^2))</f>
        <v>-2.9867155523216195E-3</v>
      </c>
      <c r="P189" s="39">
        <f>+H189+0.5*(G189-G38)*O189</f>
        <v>1.3012661039602185</v>
      </c>
      <c r="Q189" s="19">
        <f t="shared" ref="Q189:Q205" si="168">E189+(2*P189*SQRT(1+(F189*F189)))</f>
        <v>18.209930896099856</v>
      </c>
      <c r="R189" s="19">
        <f t="shared" ref="R189:R205" si="169">+P189*(E189+(F189*P189))</f>
        <v>18.072222864512547</v>
      </c>
      <c r="S189" s="19">
        <f t="shared" ref="S189:S205" si="170">+R189/Q189</f>
        <v>0.99243775100668818</v>
      </c>
      <c r="T189" s="38">
        <f t="shared" ref="T189:T205" si="171">+((2*F189*P189)+E189)</f>
        <v>17.787095996207434</v>
      </c>
      <c r="U189" s="19">
        <f t="shared" ref="U189:U205" si="172">+(($R$5^2)*($R$7^2))/((R189^2)*(S189)^(4/3))</f>
        <v>1.4648792304722393E-3</v>
      </c>
      <c r="V189" s="19">
        <f t="shared" ref="V189:V205" si="173">+$R$7/(SQRT(9.81*((R189^3)/((2*F189*P189)+E189))))</f>
        <v>0.80412593537593668</v>
      </c>
      <c r="W189" s="39">
        <f t="shared" ref="W189:W205" si="174">($R$6-U189)/(1-(V189^2))</f>
        <v>-2.9478229229892563E-3</v>
      </c>
      <c r="X189" s="39">
        <f>+H189+0.5*(G189-G38)*W189</f>
        <v>1.3012466576455521</v>
      </c>
      <c r="Y189" s="19">
        <f t="shared" ref="Y189:Y205" si="175">E189+(2*X189*SQRT(1+(F189*F189)))</f>
        <v>18.209808045342669</v>
      </c>
      <c r="Z189" s="19">
        <f t="shared" ref="Z189:Z205" si="176">+X189*(E189+(F189*X189))</f>
        <v>18.071876972179862</v>
      </c>
      <c r="AA189" s="19">
        <f t="shared" ref="AA189:AA205" si="177">+Z189/Y189</f>
        <v>0.99242545155778927</v>
      </c>
      <c r="AB189" s="38">
        <f t="shared" ref="AB189:AB205" si="178">+((2*F189*X189)+E189)</f>
        <v>17.786979464358033</v>
      </c>
      <c r="AC189" s="19">
        <f t="shared" ref="AC189:AC205" si="179">+(($R$5^2)*($R$7^2))/((Z189^2)*(AA189)^(4/3))</f>
        <v>1.4649595133071768E-3</v>
      </c>
      <c r="AD189" s="19">
        <f t="shared" ref="AD189:AD205" si="180">+$R$7/(SQRT(9.81*((Z189^3)/((2*F189*X189)+E189))))</f>
        <v>0.80414638752710987</v>
      </c>
      <c r="AE189" s="39">
        <f t="shared" ref="AE189:AE205" si="181">($R$6-AC189)/(1-(AD189^2))</f>
        <v>-2.9483245366536425E-3</v>
      </c>
      <c r="AF189" s="39">
        <f>H189+(G189-G38)*AE189</f>
        <v>1.3027210707207113</v>
      </c>
      <c r="AG189" s="19">
        <f t="shared" ref="AG189:AG205" si="182">E189+(2*AF189*SQRT(1+(F189*F189)))</f>
        <v>18.219122548670981</v>
      </c>
      <c r="AH189" s="19">
        <f t="shared" ref="AH189:AH205" si="183">+AF189*(E189+(F189*AF189))</f>
        <v>18.098108840788658</v>
      </c>
      <c r="AI189" s="19">
        <f t="shared" ref="AI189:AI205" si="184">+AH189/AG189</f>
        <v>0.99335787398328079</v>
      </c>
      <c r="AJ189" s="38">
        <f t="shared" ref="AJ189:AJ205" si="185">+((2*F189*AF189)+E189)</f>
        <v>17.795814870211096</v>
      </c>
      <c r="AK189" s="19">
        <f t="shared" ref="AK189:AK205" si="186">+(($R$5^2)*($R$7^2))/((AH189^2)*(AI189)^(4/3))</f>
        <v>1.4588880278730296E-3</v>
      </c>
      <c r="AL189" s="19">
        <f t="shared" ref="AL189:AL205" si="187">+$R$7/(SQRT(9.81*((AH189^3)/((2*F189*AF189)+E189))))</f>
        <v>0.80259796003812633</v>
      </c>
      <c r="AM189" s="39">
        <f t="shared" ref="AM189:AM205" si="188">($R$6-AK189)/(1-(AL189^2))</f>
        <v>-2.9106479592188378E-3</v>
      </c>
      <c r="AN189" s="19">
        <f>H189+(1/6)*(O189+2*W189+2*AE189+AM189)*(G189-G38)</f>
        <v>1.3027210225891952</v>
      </c>
      <c r="AO189" s="71">
        <f>+(-1)*ABS((ABS(G38)-ABS(G189)))</f>
        <v>-1</v>
      </c>
      <c r="AP189" s="63">
        <f>+AP38-(AO189*$R$6)</f>
        <v>2545.6038085588289</v>
      </c>
      <c r="AQ189" s="19">
        <f t="shared" ref="AQ189:AQ205" si="189">+AP189+AN189</f>
        <v>2546.906529581418</v>
      </c>
    </row>
    <row r="190" spans="3:43" x14ac:dyDescent="0.25">
      <c r="E190" s="15">
        <f t="shared" si="158"/>
        <v>9.988079628084396</v>
      </c>
      <c r="F190" s="15">
        <f t="shared" si="159"/>
        <v>2.9958278698295389</v>
      </c>
      <c r="G190" s="42">
        <f t="shared" si="160"/>
        <v>-10</v>
      </c>
      <c r="H190" s="19">
        <f t="shared" ref="H190:H205" si="190">+AN189</f>
        <v>1.3027210225891952</v>
      </c>
      <c r="I190" s="19">
        <f t="shared" si="161"/>
        <v>18.216899102067998</v>
      </c>
      <c r="J190" s="19">
        <f t="shared" si="162"/>
        <v>18.095847047612409</v>
      </c>
      <c r="K190" s="19">
        <f t="shared" si="163"/>
        <v>0.99335495828475839</v>
      </c>
      <c r="L190" s="38">
        <f t="shared" si="164"/>
        <v>17.793535520255489</v>
      </c>
      <c r="M190" s="19">
        <f t="shared" si="165"/>
        <v>1.4592584533461149E-3</v>
      </c>
      <c r="N190" s="19">
        <f t="shared" si="166"/>
        <v>0.80269702831527046</v>
      </c>
      <c r="O190" s="39">
        <f t="shared" si="167"/>
        <v>-2.9129908595970375E-3</v>
      </c>
      <c r="P190" s="39">
        <f t="shared" ref="P190:P205" si="191">+H190+0.5*(G190-G189)*O190</f>
        <v>1.3041775180189936</v>
      </c>
      <c r="Q190" s="19">
        <f t="shared" si="168"/>
        <v>18.226099259084485</v>
      </c>
      <c r="R190" s="19">
        <f t="shared" si="169"/>
        <v>18.121769606063758</v>
      </c>
      <c r="S190" s="19">
        <f t="shared" si="170"/>
        <v>0.99427581011506205</v>
      </c>
      <c r="T190" s="38">
        <f t="shared" si="171"/>
        <v>17.802262339457229</v>
      </c>
      <c r="U190" s="19">
        <f t="shared" si="172"/>
        <v>1.4532900358857591E-3</v>
      </c>
      <c r="V190" s="19">
        <f t="shared" si="173"/>
        <v>0.801171693941649</v>
      </c>
      <c r="W190" s="39">
        <f t="shared" si="174"/>
        <v>-2.8764256853037224E-3</v>
      </c>
      <c r="X190" s="39">
        <f t="shared" ref="X190:X205" si="192">+H190+0.5*(G190-G189)*W190</f>
        <v>1.304159235431847</v>
      </c>
      <c r="Y190" s="19">
        <f t="shared" si="175"/>
        <v>18.225983774566664</v>
      </c>
      <c r="Z190" s="19">
        <f t="shared" si="176"/>
        <v>18.121444135652492</v>
      </c>
      <c r="AA190" s="19">
        <f t="shared" si="177"/>
        <v>0.99426425260731044</v>
      </c>
      <c r="AB190" s="38">
        <f t="shared" si="178"/>
        <v>17.802152796489018</v>
      </c>
      <c r="AC190" s="19">
        <f t="shared" si="179"/>
        <v>1.4533647652817828E-3</v>
      </c>
      <c r="AD190" s="19">
        <f t="shared" si="180"/>
        <v>0.80119081321705321</v>
      </c>
      <c r="AE190" s="39">
        <f t="shared" si="181"/>
        <v>-2.8768804595511411E-3</v>
      </c>
      <c r="AF190" s="39">
        <f t="shared" ref="AF190:AF205" si="193">H190+(G190-G189)*AE190</f>
        <v>1.3055979030487463</v>
      </c>
      <c r="AG190" s="19">
        <f t="shared" si="182"/>
        <v>18.235071319710443</v>
      </c>
      <c r="AH190" s="19">
        <f t="shared" si="183"/>
        <v>18.147061717050107</v>
      </c>
      <c r="AI190" s="19">
        <f t="shared" si="184"/>
        <v>0.99517360798226195</v>
      </c>
      <c r="AJ190" s="38">
        <f t="shared" si="185"/>
        <v>17.810772797573271</v>
      </c>
      <c r="AK190" s="19">
        <f t="shared" si="186"/>
        <v>1.4474988835195179E-3</v>
      </c>
      <c r="AL190" s="19">
        <f t="shared" si="187"/>
        <v>0.79968843066293982</v>
      </c>
      <c r="AM190" s="39">
        <f t="shared" si="188"/>
        <v>-2.8414152216004944E-3</v>
      </c>
      <c r="AN190" s="19">
        <f t="shared" ref="AN190:AN205" si="194">H190+(1/6)*(O190+2*W190+2*AE190+AM190)*(G190-G189)</f>
        <v>1.3055978589843464</v>
      </c>
      <c r="AO190" s="71">
        <f t="shared" ref="AO190:AO205" si="195">+(-1)*ABS((ABS(G189)-ABS(G190)))</f>
        <v>-1</v>
      </c>
      <c r="AP190" s="63">
        <f t="shared" ref="AP190:AP205" si="196">+AP189-(AO190*$R$6)</f>
        <v>2545.6042317320321</v>
      </c>
      <c r="AQ190" s="19">
        <f t="shared" si="189"/>
        <v>2546.9098295910162</v>
      </c>
    </row>
    <row r="191" spans="3:43" x14ac:dyDescent="0.25">
      <c r="E191" s="15">
        <f t="shared" si="158"/>
        <v>9.9868875908928363</v>
      </c>
      <c r="F191" s="15">
        <f t="shared" si="159"/>
        <v>2.9954106568124925</v>
      </c>
      <c r="G191" s="42">
        <f t="shared" si="160"/>
        <v>-11</v>
      </c>
      <c r="H191" s="19">
        <f t="shared" si="190"/>
        <v>1.3055978589843464</v>
      </c>
      <c r="I191" s="19">
        <f t="shared" si="161"/>
        <v>18.232845636243766</v>
      </c>
      <c r="J191" s="19">
        <f t="shared" si="162"/>
        <v>18.144793435652307</v>
      </c>
      <c r="K191" s="19">
        <f t="shared" si="163"/>
        <v>0.99517068249530805</v>
      </c>
      <c r="L191" s="38">
        <f t="shared" si="164"/>
        <v>17.808491071519406</v>
      </c>
      <c r="M191" s="19">
        <f t="shared" si="165"/>
        <v>1.4478664849404872E-3</v>
      </c>
      <c r="N191" s="19">
        <f t="shared" si="166"/>
        <v>0.79978715395784772</v>
      </c>
      <c r="O191" s="39">
        <f t="shared" si="167"/>
        <v>-2.8436805137140313E-3</v>
      </c>
      <c r="P191" s="39">
        <f t="shared" si="191"/>
        <v>1.3070196992412035</v>
      </c>
      <c r="Q191" s="19">
        <f t="shared" si="168"/>
        <v>18.241825763642531</v>
      </c>
      <c r="R191" s="19">
        <f t="shared" si="169"/>
        <v>18.170120320782868</v>
      </c>
      <c r="S191" s="19">
        <f t="shared" si="170"/>
        <v>0.99606917400764905</v>
      </c>
      <c r="T191" s="38">
        <f t="shared" si="171"/>
        <v>17.817009062434757</v>
      </c>
      <c r="U191" s="19">
        <f t="shared" si="172"/>
        <v>1.4420967463628961E-3</v>
      </c>
      <c r="V191" s="19">
        <f t="shared" si="173"/>
        <v>0.79830638201365467</v>
      </c>
      <c r="W191" s="39">
        <f t="shared" si="174"/>
        <v>-2.8092200229688628E-3</v>
      </c>
      <c r="X191" s="39">
        <f t="shared" si="192"/>
        <v>1.3070024689958308</v>
      </c>
      <c r="Y191" s="19">
        <f t="shared" si="175"/>
        <v>18.241716940026226</v>
      </c>
      <c r="Z191" s="19">
        <f t="shared" si="176"/>
        <v>18.169813330234195</v>
      </c>
      <c r="AA191" s="19">
        <f t="shared" si="177"/>
        <v>0.99605828716515943</v>
      </c>
      <c r="AB191" s="38">
        <f t="shared" si="178"/>
        <v>17.816905839113538</v>
      </c>
      <c r="AC191" s="19">
        <f t="shared" si="179"/>
        <v>1.44216649381845E-3</v>
      </c>
      <c r="AD191" s="19">
        <f t="shared" si="180"/>
        <v>0.79832430137324428</v>
      </c>
      <c r="AE191" s="39">
        <f t="shared" si="181"/>
        <v>-2.8096339460517662E-3</v>
      </c>
      <c r="AF191" s="39">
        <f t="shared" si="193"/>
        <v>1.3084074929303982</v>
      </c>
      <c r="AG191" s="19">
        <f t="shared" si="182"/>
        <v>18.250590858084095</v>
      </c>
      <c r="AH191" s="19">
        <f t="shared" si="183"/>
        <v>18.194852422595066</v>
      </c>
      <c r="AI191" s="19">
        <f t="shared" si="184"/>
        <v>0.99694593802894116</v>
      </c>
      <c r="AJ191" s="38">
        <f t="shared" si="185"/>
        <v>17.825323086446897</v>
      </c>
      <c r="AK191" s="19">
        <f t="shared" si="186"/>
        <v>1.4364927909611251E-3</v>
      </c>
      <c r="AL191" s="19">
        <f t="shared" si="187"/>
        <v>0.79686509624232627</v>
      </c>
      <c r="AM191" s="39">
        <f t="shared" si="188"/>
        <v>-2.776172273610285E-3</v>
      </c>
      <c r="AN191" s="19">
        <f t="shared" si="194"/>
        <v>1.308407452438574</v>
      </c>
      <c r="AO191" s="71">
        <f t="shared" si="195"/>
        <v>-1</v>
      </c>
      <c r="AP191" s="63">
        <f t="shared" si="196"/>
        <v>2545.6046549052353</v>
      </c>
      <c r="AQ191" s="19">
        <f t="shared" si="189"/>
        <v>2546.9130623576739</v>
      </c>
    </row>
    <row r="192" spans="3:43" x14ac:dyDescent="0.25">
      <c r="E192" s="15">
        <f t="shared" si="158"/>
        <v>9.9856955537012748</v>
      </c>
      <c r="F192" s="15">
        <f t="shared" si="159"/>
        <v>2.9949934437954466</v>
      </c>
      <c r="G192" s="42">
        <f t="shared" si="160"/>
        <v>-12</v>
      </c>
      <c r="H192" s="19">
        <f t="shared" si="190"/>
        <v>1.308407452438574</v>
      </c>
      <c r="I192" s="19">
        <f t="shared" si="161"/>
        <v>18.248362987914241</v>
      </c>
      <c r="J192" s="19">
        <f t="shared" si="162"/>
        <v>18.192577790964229</v>
      </c>
      <c r="K192" s="19">
        <f t="shared" si="163"/>
        <v>0.99694300266895397</v>
      </c>
      <c r="L192" s="38">
        <f t="shared" si="164"/>
        <v>17.82303903743454</v>
      </c>
      <c r="M192" s="19">
        <f t="shared" si="165"/>
        <v>1.4368576657743908E-3</v>
      </c>
      <c r="N192" s="19">
        <f t="shared" si="166"/>
        <v>0.79696348548042983</v>
      </c>
      <c r="O192" s="39">
        <f t="shared" si="167"/>
        <v>-2.7783655684616277E-3</v>
      </c>
      <c r="P192" s="39">
        <f t="shared" si="191"/>
        <v>1.3097966352228048</v>
      </c>
      <c r="Q192" s="19">
        <f t="shared" si="168"/>
        <v>18.257135756160125</v>
      </c>
      <c r="R192" s="19">
        <f t="shared" si="169"/>
        <v>18.217343029782334</v>
      </c>
      <c r="S192" s="19">
        <f t="shared" si="170"/>
        <v>0.99782042884988875</v>
      </c>
      <c r="T192" s="38">
        <f t="shared" si="171"/>
        <v>17.831360224096549</v>
      </c>
      <c r="U192" s="19">
        <f t="shared" si="172"/>
        <v>1.4312738702640453E-3</v>
      </c>
      <c r="V192" s="19">
        <f t="shared" si="173"/>
        <v>0.79552455293267266</v>
      </c>
      <c r="W192" s="39">
        <f t="shared" si="174"/>
        <v>-2.7458157229004582E-3</v>
      </c>
      <c r="X192" s="39">
        <f t="shared" si="192"/>
        <v>1.3097803603000242</v>
      </c>
      <c r="Y192" s="19">
        <f t="shared" si="175"/>
        <v>18.257032979097673</v>
      </c>
      <c r="Z192" s="19">
        <f t="shared" si="176"/>
        <v>18.217052826564906</v>
      </c>
      <c r="AA192" s="19">
        <f t="shared" si="177"/>
        <v>0.99781015060998468</v>
      </c>
      <c r="AB192" s="38">
        <f t="shared" si="178"/>
        <v>17.831262737522493</v>
      </c>
      <c r="AC192" s="19">
        <f t="shared" si="179"/>
        <v>1.4313391302297404E-3</v>
      </c>
      <c r="AD192" s="19">
        <f t="shared" si="180"/>
        <v>0.79554138775447214</v>
      </c>
      <c r="AE192" s="39">
        <f t="shared" si="181"/>
        <v>-2.7461938276119439E-3</v>
      </c>
      <c r="AF192" s="39">
        <f t="shared" si="193"/>
        <v>1.3111536462661859</v>
      </c>
      <c r="AG192" s="19">
        <f t="shared" si="182"/>
        <v>18.265705358033848</v>
      </c>
      <c r="AH192" s="19">
        <f t="shared" si="183"/>
        <v>18.241545897742387</v>
      </c>
      <c r="AI192" s="19">
        <f t="shared" si="184"/>
        <v>0.99867733220163679</v>
      </c>
      <c r="AJ192" s="38">
        <f t="shared" si="185"/>
        <v>17.839488702452716</v>
      </c>
      <c r="AK192" s="19">
        <f t="shared" si="186"/>
        <v>1.4258454894433485E-3</v>
      </c>
      <c r="AL192" s="19">
        <f t="shared" si="187"/>
        <v>0.79412276598620291</v>
      </c>
      <c r="AM192" s="39">
        <f t="shared" si="188"/>
        <v>-2.7145542752673377E-3</v>
      </c>
      <c r="AN192" s="19">
        <f t="shared" si="194"/>
        <v>1.3111536089293663</v>
      </c>
      <c r="AO192" s="71">
        <f t="shared" si="195"/>
        <v>-1</v>
      </c>
      <c r="AP192" s="63">
        <f t="shared" si="196"/>
        <v>2545.6050780784385</v>
      </c>
      <c r="AQ192" s="19">
        <f t="shared" si="189"/>
        <v>2546.9162316873681</v>
      </c>
    </row>
    <row r="193" spans="5:43" x14ac:dyDescent="0.25">
      <c r="E193" s="15">
        <f t="shared" si="158"/>
        <v>9.9845035165097151</v>
      </c>
      <c r="F193" s="15">
        <f t="shared" si="159"/>
        <v>2.9945762307784003</v>
      </c>
      <c r="G193" s="42">
        <f t="shared" si="160"/>
        <v>-13</v>
      </c>
      <c r="H193" s="19">
        <f t="shared" si="190"/>
        <v>1.3111536089293663</v>
      </c>
      <c r="I193" s="19">
        <f t="shared" si="161"/>
        <v>18.263475348794078</v>
      </c>
      <c r="J193" s="19">
        <f t="shared" si="162"/>
        <v>18.239265046985409</v>
      </c>
      <c r="K193" s="19">
        <f t="shared" si="163"/>
        <v>0.99867438691999733</v>
      </c>
      <c r="L193" s="38">
        <f t="shared" si="164"/>
        <v>17.83720238090811</v>
      </c>
      <c r="M193" s="19">
        <f t="shared" si="165"/>
        <v>1.4262077286845665E-3</v>
      </c>
      <c r="N193" s="19">
        <f t="shared" si="166"/>
        <v>0.79422083137795729</v>
      </c>
      <c r="O193" s="39">
        <f t="shared" si="167"/>
        <v>-2.7166805866688242E-3</v>
      </c>
      <c r="P193" s="39">
        <f t="shared" si="191"/>
        <v>1.3125119492227006</v>
      </c>
      <c r="Q193" s="19">
        <f t="shared" si="168"/>
        <v>18.272052269873793</v>
      </c>
      <c r="R193" s="19">
        <f t="shared" si="169"/>
        <v>18.263499562957477</v>
      </c>
      <c r="S193" s="19">
        <f t="shared" si="170"/>
        <v>0.99953192412160419</v>
      </c>
      <c r="T193" s="38">
        <f t="shared" si="171"/>
        <v>17.845337688019569</v>
      </c>
      <c r="U193" s="19">
        <f t="shared" si="172"/>
        <v>1.4207983581838075E-3</v>
      </c>
      <c r="V193" s="19">
        <f t="shared" si="173"/>
        <v>0.79282126993875912</v>
      </c>
      <c r="W193" s="39">
        <f t="shared" si="174"/>
        <v>-2.6858714864347482E-3</v>
      </c>
      <c r="X193" s="39">
        <f t="shared" si="192"/>
        <v>1.3124965446725836</v>
      </c>
      <c r="Y193" s="19">
        <f t="shared" si="175"/>
        <v>18.271955001456394</v>
      </c>
      <c r="Z193" s="19">
        <f t="shared" si="176"/>
        <v>18.26322466426932</v>
      </c>
      <c r="AA193" s="19">
        <f t="shared" si="177"/>
        <v>0.99952220015940396</v>
      </c>
      <c r="AB193" s="38">
        <f t="shared" si="178"/>
        <v>17.845245427820316</v>
      </c>
      <c r="AC193" s="19">
        <f t="shared" si="179"/>
        <v>1.4208595607607761E-3</v>
      </c>
      <c r="AD193" s="19">
        <f t="shared" si="180"/>
        <v>0.79283712087827019</v>
      </c>
      <c r="AE193" s="39">
        <f t="shared" si="181"/>
        <v>-2.6862180306426063E-3</v>
      </c>
      <c r="AF193" s="39">
        <f t="shared" si="193"/>
        <v>1.3138398269600089</v>
      </c>
      <c r="AG193" s="19">
        <f t="shared" si="182"/>
        <v>18.280436842290804</v>
      </c>
      <c r="AH193" s="19">
        <f t="shared" si="183"/>
        <v>18.287201269802495</v>
      </c>
      <c r="AI193" s="19">
        <f t="shared" si="184"/>
        <v>1.0003700364258277</v>
      </c>
      <c r="AJ193" s="38">
        <f t="shared" si="185"/>
        <v>17.853290550238611</v>
      </c>
      <c r="AK193" s="19">
        <f t="shared" si="186"/>
        <v>1.4155350050897115E-3</v>
      </c>
      <c r="AL193" s="19">
        <f t="shared" si="187"/>
        <v>0.79145672712888304</v>
      </c>
      <c r="AM193" s="39">
        <f t="shared" si="188"/>
        <v>-2.6562413421521913E-3</v>
      </c>
      <c r="AN193" s="19">
        <f t="shared" si="194"/>
        <v>1.3138397924231955</v>
      </c>
      <c r="AO193" s="71">
        <f t="shared" si="195"/>
        <v>-1</v>
      </c>
      <c r="AP193" s="63">
        <f t="shared" si="196"/>
        <v>2545.6055012516417</v>
      </c>
      <c r="AQ193" s="19">
        <f t="shared" si="189"/>
        <v>2546.9193410440648</v>
      </c>
    </row>
    <row r="194" spans="5:43" x14ac:dyDescent="0.25">
      <c r="E194" s="15">
        <f t="shared" si="158"/>
        <v>9.9833114793181554</v>
      </c>
      <c r="F194" s="15">
        <f t="shared" si="159"/>
        <v>2.994159017761354</v>
      </c>
      <c r="G194" s="42">
        <f t="shared" si="160"/>
        <v>-14</v>
      </c>
      <c r="H194" s="19">
        <f t="shared" si="190"/>
        <v>1.3138397924231955</v>
      </c>
      <c r="I194" s="19">
        <f t="shared" si="161"/>
        <v>18.278204739266819</v>
      </c>
      <c r="J194" s="19">
        <f t="shared" si="162"/>
        <v>18.284914324630648</v>
      </c>
      <c r="K194" s="19">
        <f t="shared" si="163"/>
        <v>1.0003670812018761</v>
      </c>
      <c r="L194" s="38">
        <f t="shared" si="164"/>
        <v>17.851002004073386</v>
      </c>
      <c r="M194" s="19">
        <f t="shared" si="165"/>
        <v>1.415894694027498E-3</v>
      </c>
      <c r="N194" s="19">
        <f t="shared" si="166"/>
        <v>0.79155447824446201</v>
      </c>
      <c r="O194" s="39">
        <f t="shared" si="167"/>
        <v>-2.6583051691732884E-3</v>
      </c>
      <c r="P194" s="39">
        <f t="shared" si="191"/>
        <v>1.3151689450077821</v>
      </c>
      <c r="Q194" s="19">
        <f t="shared" si="168"/>
        <v>18.286596309440682</v>
      </c>
      <c r="R194" s="19">
        <f t="shared" si="169"/>
        <v>18.30864631970265</v>
      </c>
      <c r="S194" s="19">
        <f t="shared" si="170"/>
        <v>1.0012058017735419</v>
      </c>
      <c r="T194" s="38">
        <f t="shared" si="171"/>
        <v>17.858961392467631</v>
      </c>
      <c r="U194" s="19">
        <f t="shared" si="172"/>
        <v>1.4106492946696543E-3</v>
      </c>
      <c r="V194" s="19">
        <f t="shared" si="173"/>
        <v>0.79019204262287956</v>
      </c>
      <c r="W194" s="39">
        <f t="shared" si="174"/>
        <v>-2.6290873253846467E-3</v>
      </c>
      <c r="X194" s="39">
        <f t="shared" si="192"/>
        <v>1.3151543360858877</v>
      </c>
      <c r="Y194" s="19">
        <f t="shared" si="175"/>
        <v>18.286504076393353</v>
      </c>
      <c r="Z194" s="19">
        <f t="shared" si="176"/>
        <v>18.308385420169568</v>
      </c>
      <c r="AA194" s="19">
        <f t="shared" si="177"/>
        <v>1.0011965843052781</v>
      </c>
      <c r="AB194" s="38">
        <f t="shared" si="178"/>
        <v>17.858873909597172</v>
      </c>
      <c r="AC194" s="19">
        <f t="shared" si="179"/>
        <v>1.4107068158578601E-3</v>
      </c>
      <c r="AD194" s="19">
        <f t="shared" si="180"/>
        <v>0.79020699792615956</v>
      </c>
      <c r="AE194" s="39">
        <f t="shared" si="181"/>
        <v>-2.6294059335141987E-3</v>
      </c>
      <c r="AF194" s="39">
        <f t="shared" si="193"/>
        <v>1.3164691983567096</v>
      </c>
      <c r="AG194" s="19">
        <f t="shared" si="182"/>
        <v>18.294805425044004</v>
      </c>
      <c r="AH194" s="19">
        <f t="shared" si="183"/>
        <v>18.331872556162782</v>
      </c>
      <c r="AI194" s="19">
        <f t="shared" si="184"/>
        <v>1.0020261014128107</v>
      </c>
      <c r="AJ194" s="38">
        <f t="shared" si="185"/>
        <v>17.866747723047759</v>
      </c>
      <c r="AK194" s="19">
        <f t="shared" si="186"/>
        <v>1.4055413667130345E-3</v>
      </c>
      <c r="AL194" s="19">
        <f t="shared" si="187"/>
        <v>0.78886268628250411</v>
      </c>
      <c r="AM194" s="39">
        <f t="shared" si="188"/>
        <v>-2.6009516710094045E-3</v>
      </c>
      <c r="AN194" s="19">
        <f t="shared" si="194"/>
        <v>1.3164691663161923</v>
      </c>
      <c r="AO194" s="71">
        <f t="shared" si="195"/>
        <v>-1</v>
      </c>
      <c r="AP194" s="63">
        <f t="shared" si="196"/>
        <v>2545.6059244248449</v>
      </c>
      <c r="AQ194" s="19">
        <f t="shared" si="189"/>
        <v>2546.9223935911609</v>
      </c>
    </row>
    <row r="195" spans="5:43" x14ac:dyDescent="0.25">
      <c r="E195" s="15">
        <f t="shared" si="158"/>
        <v>9.982119442126594</v>
      </c>
      <c r="F195" s="15">
        <f t="shared" si="159"/>
        <v>2.9937418047443081</v>
      </c>
      <c r="G195" s="42">
        <f t="shared" si="160"/>
        <v>-15</v>
      </c>
      <c r="H195" s="19">
        <f t="shared" si="190"/>
        <v>1.3164691663161923</v>
      </c>
      <c r="I195" s="19">
        <f t="shared" si="161"/>
        <v>18.292571271340549</v>
      </c>
      <c r="J195" s="19">
        <f t="shared" si="162"/>
        <v>18.32957963534275</v>
      </c>
      <c r="K195" s="19">
        <f t="shared" si="163"/>
        <v>1.0020231362476735</v>
      </c>
      <c r="L195" s="38">
        <f t="shared" si="164"/>
        <v>17.864456997841938</v>
      </c>
      <c r="M195" s="19">
        <f t="shared" si="165"/>
        <v>1.4058985854038496E-3</v>
      </c>
      <c r="N195" s="19">
        <f t="shared" si="166"/>
        <v>0.78896013211568694</v>
      </c>
      <c r="O195" s="39">
        <f t="shared" si="167"/>
        <v>-2.6029570666125544E-3</v>
      </c>
      <c r="P195" s="39">
        <f t="shared" si="191"/>
        <v>1.3177706448494986</v>
      </c>
      <c r="Q195" s="19">
        <f t="shared" si="168"/>
        <v>18.300787092063537</v>
      </c>
      <c r="R195" s="19">
        <f t="shared" si="169"/>
        <v>18.352834913573311</v>
      </c>
      <c r="S195" s="19">
        <f t="shared" si="170"/>
        <v>1.0028440209291514</v>
      </c>
      <c r="T195" s="38">
        <f t="shared" si="171"/>
        <v>17.87224957922821</v>
      </c>
      <c r="U195" s="19">
        <f t="shared" si="172"/>
        <v>1.4008076377552471E-3</v>
      </c>
      <c r="V195" s="19">
        <f t="shared" si="173"/>
        <v>0.78763277315652236</v>
      </c>
      <c r="W195" s="39">
        <f t="shared" si="174"/>
        <v>-2.5751983539572996E-3</v>
      </c>
      <c r="X195" s="39">
        <f t="shared" si="192"/>
        <v>1.317756765493171</v>
      </c>
      <c r="Y195" s="19">
        <f t="shared" si="175"/>
        <v>18.300699476094145</v>
      </c>
      <c r="Z195" s="19">
        <f t="shared" si="176"/>
        <v>18.352586858829728</v>
      </c>
      <c r="AA195" s="19">
        <f t="shared" si="177"/>
        <v>1.0028352677340755</v>
      </c>
      <c r="AB195" s="38">
        <f t="shared" si="178"/>
        <v>17.872166476809689</v>
      </c>
      <c r="AC195" s="19">
        <f t="shared" si="179"/>
        <v>1.4008618077890982E-3</v>
      </c>
      <c r="AD195" s="19">
        <f t="shared" si="180"/>
        <v>0.787646910545857</v>
      </c>
      <c r="AE195" s="39">
        <f t="shared" si="181"/>
        <v>-2.5754921288676721E-3</v>
      </c>
      <c r="AF195" s="39">
        <f t="shared" si="193"/>
        <v>1.3190446584450599</v>
      </c>
      <c r="AG195" s="19">
        <f t="shared" si="182"/>
        <v>18.308829535355471</v>
      </c>
      <c r="AH195" s="19">
        <f t="shared" si="183"/>
        <v>18.375609261694692</v>
      </c>
      <c r="AI195" s="19">
        <f t="shared" si="184"/>
        <v>1.0036474055433344</v>
      </c>
      <c r="AJ195" s="38">
        <f t="shared" si="185"/>
        <v>17.879877714749899</v>
      </c>
      <c r="AK195" s="19">
        <f t="shared" si="186"/>
        <v>1.3958463650498869E-3</v>
      </c>
      <c r="AL195" s="19">
        <f t="shared" si="187"/>
        <v>0.7863367196802683</v>
      </c>
      <c r="AM195" s="39">
        <f t="shared" si="188"/>
        <v>-2.5484359074934254E-3</v>
      </c>
      <c r="AN195" s="19">
        <f t="shared" si="194"/>
        <v>1.319044628639485</v>
      </c>
      <c r="AO195" s="71">
        <f t="shared" si="195"/>
        <v>-1</v>
      </c>
      <c r="AP195" s="63">
        <f t="shared" si="196"/>
        <v>2545.6063475980482</v>
      </c>
      <c r="AQ195" s="19">
        <f t="shared" si="189"/>
        <v>2546.9253922266876</v>
      </c>
    </row>
    <row r="196" spans="5:43" x14ac:dyDescent="0.25">
      <c r="E196" s="15">
        <f t="shared" si="158"/>
        <v>9.9809274049350343</v>
      </c>
      <c r="F196" s="15">
        <f t="shared" si="159"/>
        <v>2.9933245917272617</v>
      </c>
      <c r="G196" s="42">
        <f t="shared" si="160"/>
        <v>-16</v>
      </c>
      <c r="H196" s="19">
        <f t="shared" si="190"/>
        <v>1.319044628639485</v>
      </c>
      <c r="I196" s="19">
        <f t="shared" si="161"/>
        <v>18.306593372049942</v>
      </c>
      <c r="J196" s="19">
        <f t="shared" si="162"/>
        <v>18.373310478464781</v>
      </c>
      <c r="K196" s="19">
        <f t="shared" si="163"/>
        <v>1.0036444304551333</v>
      </c>
      <c r="L196" s="38">
        <f t="shared" si="164"/>
        <v>17.877584853919682</v>
      </c>
      <c r="M196" s="19">
        <f t="shared" si="165"/>
        <v>1.3962011888209039E-3</v>
      </c>
      <c r="N196" s="19">
        <f t="shared" si="166"/>
        <v>0.78643386870351384</v>
      </c>
      <c r="O196" s="39">
        <f t="shared" si="167"/>
        <v>-2.5503865360527816E-3</v>
      </c>
      <c r="P196" s="39">
        <f t="shared" si="191"/>
        <v>1.3203198219075114</v>
      </c>
      <c r="Q196" s="19">
        <f t="shared" si="168"/>
        <v>18.314642253007104</v>
      </c>
      <c r="R196" s="19">
        <f t="shared" si="169"/>
        <v>18.39611272181768</v>
      </c>
      <c r="S196" s="19">
        <f t="shared" si="170"/>
        <v>1.0044483789355589</v>
      </c>
      <c r="T196" s="38">
        <f t="shared" si="171"/>
        <v>17.885218988656458</v>
      </c>
      <c r="U196" s="19">
        <f t="shared" si="172"/>
        <v>1.3912559975908085E-3</v>
      </c>
      <c r="V196" s="19">
        <f t="shared" si="173"/>
        <v>0.78513971052631559</v>
      </c>
      <c r="W196" s="39">
        <f t="shared" si="174"/>
        <v>-2.5239696835670437E-3</v>
      </c>
      <c r="X196" s="39">
        <f t="shared" si="192"/>
        <v>1.3203066134812684</v>
      </c>
      <c r="Y196" s="19">
        <f t="shared" si="175"/>
        <v>18.314558882859906</v>
      </c>
      <c r="Z196" s="19">
        <f t="shared" si="176"/>
        <v>18.395876486744054</v>
      </c>
      <c r="AA196" s="19">
        <f t="shared" si="177"/>
        <v>1.0044400525507744</v>
      </c>
      <c r="AB196" s="38">
        <f t="shared" si="178"/>
        <v>17.885139914442277</v>
      </c>
      <c r="AC196" s="19">
        <f t="shared" si="179"/>
        <v>1.3913071077682685E-3</v>
      </c>
      <c r="AD196" s="19">
        <f t="shared" si="180"/>
        <v>0.78515309874855566</v>
      </c>
      <c r="AE196" s="39">
        <f t="shared" si="181"/>
        <v>-2.5242412957554991E-3</v>
      </c>
      <c r="AF196" s="39">
        <f t="shared" si="193"/>
        <v>1.3215688699352406</v>
      </c>
      <c r="AG196" s="19">
        <f t="shared" si="182"/>
        <v>18.322526108056408</v>
      </c>
      <c r="AH196" s="19">
        <f t="shared" si="183"/>
        <v>18.41845688926945</v>
      </c>
      <c r="AI196" s="19">
        <f t="shared" si="184"/>
        <v>1.0052356744177793</v>
      </c>
      <c r="AJ196" s="38">
        <f t="shared" si="185"/>
        <v>17.89269660101176</v>
      </c>
      <c r="AK196" s="19">
        <f t="shared" si="186"/>
        <v>1.3864333476134153E-3</v>
      </c>
      <c r="AL196" s="19">
        <f t="shared" si="187"/>
        <v>0.78387523072026244</v>
      </c>
      <c r="AM196" s="39">
        <f t="shared" si="188"/>
        <v>-2.4984724992865573E-3</v>
      </c>
      <c r="AN196" s="19">
        <f t="shared" si="194"/>
        <v>1.3215688421384824</v>
      </c>
      <c r="AO196" s="71">
        <f t="shared" si="195"/>
        <v>-1</v>
      </c>
      <c r="AP196" s="63">
        <f t="shared" si="196"/>
        <v>2545.6067707712514</v>
      </c>
      <c r="AQ196" s="19">
        <f t="shared" si="189"/>
        <v>2546.9283396133897</v>
      </c>
    </row>
    <row r="197" spans="5:43" x14ac:dyDescent="0.25">
      <c r="E197" s="15">
        <f t="shared" si="158"/>
        <v>9.9797353677434728</v>
      </c>
      <c r="F197" s="15">
        <f t="shared" si="159"/>
        <v>2.9929073787102158</v>
      </c>
      <c r="G197" s="42">
        <f t="shared" si="160"/>
        <v>-17</v>
      </c>
      <c r="H197" s="19">
        <f t="shared" si="190"/>
        <v>1.3215688421384824</v>
      </c>
      <c r="I197" s="19">
        <f t="shared" si="161"/>
        <v>18.320287974340058</v>
      </c>
      <c r="J197" s="19">
        <f t="shared" si="162"/>
        <v>18.416152351722481</v>
      </c>
      <c r="K197" s="19">
        <f t="shared" si="163"/>
        <v>1.0052326894378896</v>
      </c>
      <c r="L197" s="38">
        <f t="shared" si="164"/>
        <v>17.890401645963031</v>
      </c>
      <c r="M197" s="19">
        <f t="shared" si="165"/>
        <v>1.3867858474851202E-3</v>
      </c>
      <c r="N197" s="19">
        <f t="shared" si="166"/>
        <v>0.78397209093251197</v>
      </c>
      <c r="O197" s="39">
        <f t="shared" si="167"/>
        <v>-2.5003716850884529E-3</v>
      </c>
      <c r="P197" s="39">
        <f t="shared" si="191"/>
        <v>1.3228190279810266</v>
      </c>
      <c r="Q197" s="19">
        <f t="shared" si="168"/>
        <v>18.328178021725627</v>
      </c>
      <c r="R197" s="19">
        <f t="shared" si="169"/>
        <v>18.438523356386103</v>
      </c>
      <c r="S197" s="19">
        <f t="shared" si="170"/>
        <v>1.0060205294017592</v>
      </c>
      <c r="T197" s="38">
        <f t="shared" si="171"/>
        <v>17.897885026828853</v>
      </c>
      <c r="U197" s="19">
        <f t="shared" si="172"/>
        <v>1.3819784472656462E-3</v>
      </c>
      <c r="V197" s="19">
        <f t="shared" si="173"/>
        <v>0.78270941136782402</v>
      </c>
      <c r="W197" s="39">
        <f t="shared" si="174"/>
        <v>-2.4751921962933312E-3</v>
      </c>
      <c r="X197" s="39">
        <f t="shared" si="192"/>
        <v>1.3228064382366291</v>
      </c>
      <c r="Y197" s="19">
        <f t="shared" si="175"/>
        <v>18.328098566594647</v>
      </c>
      <c r="Z197" s="19">
        <f t="shared" si="176"/>
        <v>18.438298027062743</v>
      </c>
      <c r="AA197" s="19">
        <f t="shared" si="177"/>
        <v>1.0060125964549835</v>
      </c>
      <c r="AB197" s="38">
        <f t="shared" si="178"/>
        <v>17.897809666951048</v>
      </c>
      <c r="AC197" s="19">
        <f t="shared" si="179"/>
        <v>1.3820267555809441E-3</v>
      </c>
      <c r="AD197" s="19">
        <f t="shared" si="180"/>
        <v>0.78272211147427684</v>
      </c>
      <c r="AE197" s="39">
        <f t="shared" si="181"/>
        <v>-2.4754439555755912E-3</v>
      </c>
      <c r="AF197" s="39">
        <f t="shared" si="193"/>
        <v>1.324044286094058</v>
      </c>
      <c r="AG197" s="19">
        <f t="shared" si="182"/>
        <v>18.335910747727141</v>
      </c>
      <c r="AH197" s="19">
        <f t="shared" si="183"/>
        <v>18.460457378345808</v>
      </c>
      <c r="AI197" s="19">
        <f t="shared" si="184"/>
        <v>1.0067924976474978</v>
      </c>
      <c r="AJ197" s="38">
        <f t="shared" si="185"/>
        <v>17.905219194923486</v>
      </c>
      <c r="AK197" s="19">
        <f t="shared" si="186"/>
        <v>1.3772870429607533E-3</v>
      </c>
      <c r="AL197" s="19">
        <f t="shared" si="187"/>
        <v>0.78147491354536658</v>
      </c>
      <c r="AM197" s="39">
        <f t="shared" si="188"/>
        <v>-2.4508638371695452E-3</v>
      </c>
      <c r="AN197" s="19">
        <f t="shared" si="194"/>
        <v>1.3240442601094817</v>
      </c>
      <c r="AO197" s="71">
        <f t="shared" si="195"/>
        <v>-1</v>
      </c>
      <c r="AP197" s="63">
        <f t="shared" si="196"/>
        <v>2545.6071939444546</v>
      </c>
      <c r="AQ197" s="19">
        <f t="shared" si="189"/>
        <v>2546.9312382045641</v>
      </c>
    </row>
    <row r="198" spans="5:43" x14ac:dyDescent="0.25">
      <c r="E198" s="15">
        <f t="shared" si="158"/>
        <v>9.9785433305519131</v>
      </c>
      <c r="F198" s="15">
        <f t="shared" si="159"/>
        <v>2.9924901656931695</v>
      </c>
      <c r="G198" s="42">
        <f t="shared" si="160"/>
        <v>-18</v>
      </c>
      <c r="H198" s="19">
        <f t="shared" si="190"/>
        <v>1.3240442601094817</v>
      </c>
      <c r="I198" s="19">
        <f t="shared" si="161"/>
        <v>18.333670681034647</v>
      </c>
      <c r="J198" s="19">
        <f t="shared" si="162"/>
        <v>18.458147189780682</v>
      </c>
      <c r="K198" s="19">
        <f t="shared" si="163"/>
        <v>1.0067895028176108</v>
      </c>
      <c r="L198" s="38">
        <f t="shared" si="164"/>
        <v>17.902922185192139</v>
      </c>
      <c r="M198" s="19">
        <f t="shared" si="165"/>
        <v>1.3776372860187167E-3</v>
      </c>
      <c r="N198" s="19">
        <f t="shared" si="166"/>
        <v>0.78157149251379687</v>
      </c>
      <c r="O198" s="39">
        <f t="shared" si="167"/>
        <v>-2.4527146055444136E-3</v>
      </c>
      <c r="P198" s="39">
        <f t="shared" si="191"/>
        <v>1.3252706174122539</v>
      </c>
      <c r="Q198" s="19">
        <f t="shared" si="168"/>
        <v>18.341409373577299</v>
      </c>
      <c r="R198" s="19">
        <f t="shared" si="169"/>
        <v>18.480107069705724</v>
      </c>
      <c r="S198" s="19">
        <f t="shared" si="170"/>
        <v>1.0075619977343853</v>
      </c>
      <c r="T198" s="38">
        <f t="shared" si="171"/>
        <v>17.910261909528483</v>
      </c>
      <c r="U198" s="19">
        <f t="shared" si="172"/>
        <v>1.3729603603100556E-3</v>
      </c>
      <c r="V198" s="19">
        <f t="shared" si="173"/>
        <v>0.7803387062749757</v>
      </c>
      <c r="W198" s="39">
        <f t="shared" si="174"/>
        <v>-2.4286790237391443E-3</v>
      </c>
      <c r="X198" s="39">
        <f t="shared" si="192"/>
        <v>1.3252585996213513</v>
      </c>
      <c r="Y198" s="19">
        <f t="shared" si="175"/>
        <v>18.341333537612833</v>
      </c>
      <c r="Z198" s="19">
        <f t="shared" si="176"/>
        <v>18.479891828355282</v>
      </c>
      <c r="AA198" s="19">
        <f t="shared" si="177"/>
        <v>1.0075544283875708</v>
      </c>
      <c r="AB198" s="38">
        <f t="shared" si="178"/>
        <v>17.910189983286305</v>
      </c>
      <c r="AC198" s="19">
        <f t="shared" si="179"/>
        <v>1.3730060961289192E-3</v>
      </c>
      <c r="AD198" s="19">
        <f t="shared" si="180"/>
        <v>0.78035077268603248</v>
      </c>
      <c r="AE198" s="39">
        <f t="shared" si="181"/>
        <v>-2.4289129372666615E-3</v>
      </c>
      <c r="AF198" s="39">
        <f t="shared" si="193"/>
        <v>1.3264731730467485</v>
      </c>
      <c r="AG198" s="19">
        <f t="shared" si="182"/>
        <v>18.348997870257474</v>
      </c>
      <c r="AH198" s="19">
        <f t="shared" si="183"/>
        <v>18.50164948364019</v>
      </c>
      <c r="AI198" s="19">
        <f t="shared" si="184"/>
        <v>1.0083193433484536</v>
      </c>
      <c r="AJ198" s="38">
        <f t="shared" si="185"/>
        <v>17.917459181348331</v>
      </c>
      <c r="AK198" s="19">
        <f t="shared" si="186"/>
        <v>1.3683934094054786E-3</v>
      </c>
      <c r="AL198" s="19">
        <f t="shared" si="187"/>
        <v>0.77913272164531755</v>
      </c>
      <c r="AM198" s="39">
        <f t="shared" si="188"/>
        <v>-2.4054330308942878E-3</v>
      </c>
      <c r="AN198" s="19">
        <f t="shared" si="194"/>
        <v>1.3264731487025567</v>
      </c>
      <c r="AO198" s="71">
        <f t="shared" si="195"/>
        <v>-1</v>
      </c>
      <c r="AP198" s="63">
        <f t="shared" si="196"/>
        <v>2545.6076171176578</v>
      </c>
      <c r="AQ198" s="19">
        <f t="shared" si="189"/>
        <v>2546.9340902663603</v>
      </c>
    </row>
    <row r="199" spans="5:43" x14ac:dyDescent="0.25">
      <c r="E199" s="15">
        <f t="shared" si="158"/>
        <v>9.9773512933603534</v>
      </c>
      <c r="F199" s="15">
        <f t="shared" si="159"/>
        <v>2.9920729526761236</v>
      </c>
      <c r="G199" s="42">
        <f t="shared" si="160"/>
        <v>-19</v>
      </c>
      <c r="H199" s="19">
        <f t="shared" si="190"/>
        <v>1.3264731487025567</v>
      </c>
      <c r="I199" s="19">
        <f t="shared" si="161"/>
        <v>18.346755906385674</v>
      </c>
      <c r="J199" s="19">
        <f t="shared" si="162"/>
        <v>18.499333742884239</v>
      </c>
      <c r="K199" s="19">
        <f t="shared" si="163"/>
        <v>1.0083163387182505</v>
      </c>
      <c r="L199" s="38">
        <f t="shared" si="164"/>
        <v>17.915160154728461</v>
      </c>
      <c r="M199" s="19">
        <f t="shared" si="165"/>
        <v>1.3687414591290244E-3</v>
      </c>
      <c r="N199" s="19">
        <f t="shared" si="166"/>
        <v>0.77922902654202764</v>
      </c>
      <c r="O199" s="39">
        <f t="shared" si="167"/>
        <v>-2.4072381432876074E-3</v>
      </c>
      <c r="P199" s="39">
        <f t="shared" si="191"/>
        <v>1.3276767677742005</v>
      </c>
      <c r="Q199" s="19">
        <f t="shared" si="168"/>
        <v>18.354350161135869</v>
      </c>
      <c r="R199" s="19">
        <f t="shared" si="169"/>
        <v>18.520901105930729</v>
      </c>
      <c r="S199" s="19">
        <f t="shared" si="170"/>
        <v>1.0090741945823569</v>
      </c>
      <c r="T199" s="38">
        <f t="shared" si="171"/>
        <v>17.922362786867641</v>
      </c>
      <c r="U199" s="19">
        <f t="shared" si="172"/>
        <v>1.3641882704423913E-3</v>
      </c>
      <c r="V199" s="19">
        <f t="shared" si="173"/>
        <v>0.77802467068046177</v>
      </c>
      <c r="W199" s="39">
        <f t="shared" si="174"/>
        <v>-2.3842625962917411E-3</v>
      </c>
      <c r="X199" s="39">
        <f t="shared" si="192"/>
        <v>1.3276652800007025</v>
      </c>
      <c r="Y199" s="19">
        <f t="shared" si="175"/>
        <v>18.35427767883602</v>
      </c>
      <c r="Z199" s="19">
        <f t="shared" si="176"/>
        <v>18.520695218281343</v>
      </c>
      <c r="AA199" s="19">
        <f t="shared" si="177"/>
        <v>1.0090669620650459</v>
      </c>
      <c r="AB199" s="38">
        <f t="shared" si="178"/>
        <v>17.922294042354903</v>
      </c>
      <c r="AC199" s="19">
        <f t="shared" si="179"/>
        <v>1.364231638405488E-3</v>
      </c>
      <c r="AD199" s="19">
        <f t="shared" si="180"/>
        <v>0.77803615207636556</v>
      </c>
      <c r="AE199" s="39">
        <f t="shared" si="181"/>
        <v>-2.3844804158294161E-3</v>
      </c>
      <c r="AF199" s="39">
        <f t="shared" si="193"/>
        <v>1.3288576291183862</v>
      </c>
      <c r="AG199" s="19">
        <f t="shared" si="182"/>
        <v>18.361800825622396</v>
      </c>
      <c r="AH199" s="19">
        <f t="shared" si="183"/>
        <v>18.542069103589014</v>
      </c>
      <c r="AI199" s="19">
        <f t="shared" si="184"/>
        <v>1.0098175707098984</v>
      </c>
      <c r="AJ199" s="38">
        <f t="shared" si="185"/>
        <v>17.929429233445241</v>
      </c>
      <c r="AK199" s="19">
        <f t="shared" si="186"/>
        <v>1.3597395041655019E-3</v>
      </c>
      <c r="AL199" s="19">
        <f t="shared" si="187"/>
        <v>0.77684584066204165</v>
      </c>
      <c r="AM199" s="39">
        <f t="shared" si="188"/>
        <v>-2.3620212000545942E-3</v>
      </c>
      <c r="AN199" s="19">
        <f t="shared" si="194"/>
        <v>1.3288576062638209</v>
      </c>
      <c r="AO199" s="71">
        <f t="shared" si="195"/>
        <v>-1</v>
      </c>
      <c r="AP199" s="63">
        <f t="shared" si="196"/>
        <v>2545.608040290861</v>
      </c>
      <c r="AQ199" s="19">
        <f t="shared" si="189"/>
        <v>2546.9368978971247</v>
      </c>
    </row>
    <row r="200" spans="5:43" x14ac:dyDescent="0.25">
      <c r="E200" s="15">
        <f t="shared" si="158"/>
        <v>9.976159256168792</v>
      </c>
      <c r="F200" s="15">
        <f t="shared" si="159"/>
        <v>2.9916557396590773</v>
      </c>
      <c r="G200" s="42">
        <f t="shared" si="160"/>
        <v>-20</v>
      </c>
      <c r="H200" s="19">
        <f t="shared" si="190"/>
        <v>1.3288576062638209</v>
      </c>
      <c r="I200" s="19">
        <f t="shared" si="161"/>
        <v>18.359556998839174</v>
      </c>
      <c r="J200" s="19">
        <f t="shared" si="162"/>
        <v>18.539747905293694</v>
      </c>
      <c r="K200" s="19">
        <f t="shared" si="163"/>
        <v>1.0098145563352052</v>
      </c>
      <c r="L200" s="38">
        <f t="shared" si="164"/>
        <v>17.927128226106355</v>
      </c>
      <c r="M200" s="19">
        <f t="shared" si="165"/>
        <v>1.3600854207194996E-3</v>
      </c>
      <c r="N200" s="19">
        <f t="shared" si="166"/>
        <v>0.77694187829644434</v>
      </c>
      <c r="O200" s="39">
        <f t="shared" si="167"/>
        <v>-2.363783184080535E-3</v>
      </c>
      <c r="P200" s="39">
        <f t="shared" si="191"/>
        <v>1.3300394978558612</v>
      </c>
      <c r="Q200" s="19">
        <f t="shared" si="168"/>
        <v>18.367013228353976</v>
      </c>
      <c r="R200" s="19">
        <f t="shared" si="169"/>
        <v>18.560940006360937</v>
      </c>
      <c r="S200" s="19">
        <f t="shared" si="170"/>
        <v>1.0105584275241652</v>
      </c>
      <c r="T200" s="38">
        <f t="shared" si="171"/>
        <v>17.934199851636322</v>
      </c>
      <c r="U200" s="19">
        <f t="shared" si="172"/>
        <v>1.3556497499698189E-3</v>
      </c>
      <c r="V200" s="19">
        <f t="shared" si="173"/>
        <v>0.77576459957363908</v>
      </c>
      <c r="W200" s="39">
        <f t="shared" si="174"/>
        <v>-2.3417921567398334E-3</v>
      </c>
      <c r="X200" s="39">
        <f t="shared" si="192"/>
        <v>1.3300285023421907</v>
      </c>
      <c r="Y200" s="19">
        <f t="shared" si="175"/>
        <v>18.366943860677519</v>
      </c>
      <c r="Z200" s="19">
        <f t="shared" si="176"/>
        <v>18.560742810982994</v>
      </c>
      <c r="AA200" s="19">
        <f t="shared" si="177"/>
        <v>1.0105515077399667</v>
      </c>
      <c r="AB200" s="38">
        <f t="shared" si="178"/>
        <v>17.934134062053154</v>
      </c>
      <c r="AC200" s="19">
        <f t="shared" si="179"/>
        <v>1.3556909332698751E-3</v>
      </c>
      <c r="AD200" s="19">
        <f t="shared" si="180"/>
        <v>0.77577553964388801</v>
      </c>
      <c r="AE200" s="39">
        <f t="shared" si="181"/>
        <v>-2.3419954174377432E-3</v>
      </c>
      <c r="AF200" s="39">
        <f t="shared" si="193"/>
        <v>1.3311996016812586</v>
      </c>
      <c r="AG200" s="19">
        <f t="shared" si="182"/>
        <v>18.3743320048318</v>
      </c>
      <c r="AH200" s="19">
        <f t="shared" si="183"/>
        <v>18.581749566506872</v>
      </c>
      <c r="AI200" s="19">
        <f t="shared" si="184"/>
        <v>1.0112884409414464</v>
      </c>
      <c r="AJ200" s="38">
        <f t="shared" si="185"/>
        <v>17.941141114172019</v>
      </c>
      <c r="AK200" s="19">
        <f t="shared" si="186"/>
        <v>1.3513133696891229E-3</v>
      </c>
      <c r="AL200" s="19">
        <f t="shared" si="187"/>
        <v>0.77461166473235898</v>
      </c>
      <c r="AM200" s="39">
        <f t="shared" si="188"/>
        <v>-2.3204851855001805E-3</v>
      </c>
      <c r="AN200" s="19">
        <f t="shared" si="194"/>
        <v>1.3311995801834768</v>
      </c>
      <c r="AO200" s="71">
        <f t="shared" si="195"/>
        <v>-1</v>
      </c>
      <c r="AP200" s="63">
        <f t="shared" si="196"/>
        <v>2545.6084634640642</v>
      </c>
      <c r="AQ200" s="19">
        <f t="shared" si="189"/>
        <v>2546.9396630442479</v>
      </c>
    </row>
    <row r="201" spans="5:43" x14ac:dyDescent="0.25">
      <c r="E201" s="15">
        <f t="shared" si="158"/>
        <v>9.9403981404219817</v>
      </c>
      <c r="F201" s="15">
        <f t="shared" si="159"/>
        <v>2.9791393491476934</v>
      </c>
      <c r="G201" s="42">
        <f>+G30+$G$15</f>
        <v>-50</v>
      </c>
      <c r="H201" s="19">
        <f t="shared" si="190"/>
        <v>1.3311995801834768</v>
      </c>
      <c r="I201" s="19">
        <f t="shared" si="161"/>
        <v>18.306972680385488</v>
      </c>
      <c r="J201" s="19">
        <f t="shared" si="162"/>
        <v>18.511963799015202</v>
      </c>
      <c r="K201" s="19">
        <f t="shared" si="163"/>
        <v>1.0111974340164578</v>
      </c>
      <c r="L201" s="38">
        <f t="shared" si="164"/>
        <v>17.872056242208952</v>
      </c>
      <c r="M201" s="19">
        <f t="shared" si="165"/>
        <v>1.3616842265960374E-3</v>
      </c>
      <c r="N201" s="19">
        <f t="shared" si="166"/>
        <v>0.77749468399653332</v>
      </c>
      <c r="O201" s="39">
        <f t="shared" si="167"/>
        <v>-2.3729614130326569E-3</v>
      </c>
      <c r="P201" s="39">
        <f t="shared" si="191"/>
        <v>1.3667940013789668</v>
      </c>
      <c r="Q201" s="19">
        <f t="shared" si="168"/>
        <v>18.53068322129317</v>
      </c>
      <c r="R201" s="19">
        <f t="shared" si="169"/>
        <v>19.15188375532156</v>
      </c>
      <c r="S201" s="19">
        <f t="shared" si="170"/>
        <v>1.0335228079078371</v>
      </c>
      <c r="T201" s="38">
        <f t="shared" si="171"/>
        <v>18.084137723796196</v>
      </c>
      <c r="U201" s="19">
        <f t="shared" si="172"/>
        <v>1.2356996459926127E-3</v>
      </c>
      <c r="V201" s="19">
        <f t="shared" si="173"/>
        <v>0.74322543328038182</v>
      </c>
      <c r="W201" s="39">
        <f t="shared" si="174"/>
        <v>-1.8152311894207717E-3</v>
      </c>
      <c r="X201" s="39">
        <f t="shared" si="192"/>
        <v>1.3584280480247883</v>
      </c>
      <c r="Y201" s="19">
        <f t="shared" si="175"/>
        <v>18.47810329760814</v>
      </c>
      <c r="Z201" s="19">
        <f t="shared" si="176"/>
        <v>19.000801210180562</v>
      </c>
      <c r="AA201" s="19">
        <f t="shared" si="177"/>
        <v>1.0282874223698102</v>
      </c>
      <c r="AB201" s="38">
        <f t="shared" si="178"/>
        <v>18.03429104213506</v>
      </c>
      <c r="AC201" s="19">
        <f t="shared" si="179"/>
        <v>1.2639584849637039E-3</v>
      </c>
      <c r="AD201" s="19">
        <f t="shared" si="180"/>
        <v>0.75107026953192335</v>
      </c>
      <c r="AE201" s="39">
        <f t="shared" si="181"/>
        <v>-1.9288779896217301E-3</v>
      </c>
      <c r="AF201" s="39">
        <f t="shared" si="193"/>
        <v>1.3890659198721287</v>
      </c>
      <c r="AG201" s="19">
        <f t="shared" si="182"/>
        <v>18.6706619810486</v>
      </c>
      <c r="AH201" s="19">
        <f t="shared" si="183"/>
        <v>19.556129964102265</v>
      </c>
      <c r="AI201" s="19">
        <f t="shared" si="184"/>
        <v>1.0474256340751307</v>
      </c>
      <c r="AJ201" s="38">
        <f t="shared" si="185"/>
        <v>18.216840021324174</v>
      </c>
      <c r="AK201" s="19">
        <f t="shared" si="186"/>
        <v>1.1642133521987921E-3</v>
      </c>
      <c r="AL201" s="19">
        <f t="shared" si="187"/>
        <v>0.72293800376807615</v>
      </c>
      <c r="AM201" s="39">
        <f t="shared" si="188"/>
        <v>-1.5523695983633782E-3</v>
      </c>
      <c r="AN201" s="19">
        <f t="shared" si="194"/>
        <v>1.3882673270308821</v>
      </c>
      <c r="AO201" s="71">
        <f t="shared" si="195"/>
        <v>-30</v>
      </c>
      <c r="AP201" s="63">
        <f t="shared" si="196"/>
        <v>2545.6211586601544</v>
      </c>
      <c r="AQ201" s="19">
        <f t="shared" si="189"/>
        <v>2547.0094259871853</v>
      </c>
    </row>
    <row r="202" spans="5:43" x14ac:dyDescent="0.25">
      <c r="E202" s="15">
        <f t="shared" si="158"/>
        <v>9.8807962808439616</v>
      </c>
      <c r="F202" s="15">
        <f t="shared" si="159"/>
        <v>2.9582786982953868</v>
      </c>
      <c r="G202" s="42">
        <f>+G201+$G$15</f>
        <v>-100</v>
      </c>
      <c r="H202" s="19">
        <f t="shared" si="190"/>
        <v>1.3882673270308821</v>
      </c>
      <c r="I202" s="19">
        <f t="shared" si="161"/>
        <v>18.551151094700046</v>
      </c>
      <c r="J202" s="19">
        <f t="shared" si="162"/>
        <v>19.41863626782434</v>
      </c>
      <c r="K202" s="19">
        <f t="shared" si="163"/>
        <v>1.0467617976208565</v>
      </c>
      <c r="L202" s="38">
        <f t="shared" si="164"/>
        <v>18.094559603033829</v>
      </c>
      <c r="M202" s="19">
        <f t="shared" si="165"/>
        <v>1.1817566733492125E-3</v>
      </c>
      <c r="N202" s="19">
        <f t="shared" si="166"/>
        <v>0.72817342269266239</v>
      </c>
      <c r="O202" s="39">
        <f t="shared" si="167"/>
        <v>-1.6148200625793199E-3</v>
      </c>
      <c r="P202" s="39">
        <f t="shared" si="191"/>
        <v>1.4286378285953651</v>
      </c>
      <c r="Q202" s="19">
        <f t="shared" si="168"/>
        <v>18.803283062197984</v>
      </c>
      <c r="R202" s="19">
        <f t="shared" si="169"/>
        <v>20.153944050342481</v>
      </c>
      <c r="S202" s="19">
        <f t="shared" si="170"/>
        <v>1.0718311256431521</v>
      </c>
      <c r="T202" s="38">
        <f t="shared" si="171"/>
        <v>18.33341399266925</v>
      </c>
      <c r="U202" s="19">
        <f t="shared" si="172"/>
        <v>1.0630183297895006E-3</v>
      </c>
      <c r="V202" s="19">
        <f t="shared" si="173"/>
        <v>0.6932190764813736</v>
      </c>
      <c r="W202" s="39">
        <f t="shared" si="174"/>
        <v>-1.2317806098931124E-3</v>
      </c>
      <c r="X202" s="39">
        <f t="shared" si="192"/>
        <v>1.41906184227821</v>
      </c>
      <c r="Y202" s="19">
        <f t="shared" si="175"/>
        <v>18.743476714064776</v>
      </c>
      <c r="Z202" s="19">
        <f t="shared" si="176"/>
        <v>19.97865480152069</v>
      </c>
      <c r="AA202" s="19">
        <f t="shared" si="177"/>
        <v>1.0658990915238824</v>
      </c>
      <c r="AB202" s="38">
        <f t="shared" si="178"/>
        <v>18.276757119994834</v>
      </c>
      <c r="AC202" s="19">
        <f t="shared" si="179"/>
        <v>1.0897880994137747E-3</v>
      </c>
      <c r="AD202" s="19">
        <f t="shared" si="180"/>
        <v>0.70127621811630503</v>
      </c>
      <c r="AE202" s="39">
        <f t="shared" si="181"/>
        <v>-1.3116875135548247E-3</v>
      </c>
      <c r="AF202" s="39">
        <f t="shared" si="193"/>
        <v>1.4538517027086233</v>
      </c>
      <c r="AG202" s="19">
        <f t="shared" si="182"/>
        <v>18.960755063834299</v>
      </c>
      <c r="AH202" s="19">
        <f t="shared" si="183"/>
        <v>20.61808113728598</v>
      </c>
      <c r="AI202" s="19">
        <f t="shared" si="184"/>
        <v>1.0874082317857088</v>
      </c>
      <c r="AJ202" s="38">
        <f t="shared" si="185"/>
        <v>18.482593326050758</v>
      </c>
      <c r="AK202" s="19">
        <f t="shared" si="186"/>
        <v>9.9634411382636774E-4</v>
      </c>
      <c r="AL202" s="19">
        <f t="shared" si="187"/>
        <v>0.67266370172316436</v>
      </c>
      <c r="AM202" s="39">
        <f t="shared" si="188"/>
        <v>-1.0468424905218884E-3</v>
      </c>
      <c r="AN202" s="19">
        <f t="shared" si="194"/>
        <v>1.4528389836975244</v>
      </c>
      <c r="AO202" s="71">
        <f t="shared" si="195"/>
        <v>-50</v>
      </c>
      <c r="AP202" s="63">
        <f t="shared" si="196"/>
        <v>2545.6423173203048</v>
      </c>
      <c r="AQ202" s="19">
        <f t="shared" si="189"/>
        <v>2547.0951563040021</v>
      </c>
    </row>
    <row r="203" spans="5:43" x14ac:dyDescent="0.25">
      <c r="E203" s="15">
        <f t="shared" si="158"/>
        <v>9.8211944212659432</v>
      </c>
      <c r="F203" s="15">
        <f t="shared" si="159"/>
        <v>2.9374180474430802</v>
      </c>
      <c r="G203" s="42">
        <f>+G202+$G$15</f>
        <v>-150</v>
      </c>
      <c r="H203" s="19">
        <f t="shared" si="190"/>
        <v>1.4528389836975244</v>
      </c>
      <c r="I203" s="19">
        <f t="shared" si="161"/>
        <v>18.837426903571359</v>
      </c>
      <c r="J203" s="19">
        <f t="shared" si="162"/>
        <v>20.468743159175954</v>
      </c>
      <c r="K203" s="19">
        <f t="shared" si="163"/>
        <v>1.0865997391233575</v>
      </c>
      <c r="L203" s="38">
        <f t="shared" si="164"/>
        <v>18.356385322749887</v>
      </c>
      <c r="M203" s="19">
        <f t="shared" si="165"/>
        <v>1.0119386607185274E-3</v>
      </c>
      <c r="N203" s="19">
        <f t="shared" si="166"/>
        <v>0.67771285497504563</v>
      </c>
      <c r="O203" s="39">
        <f t="shared" si="167"/>
        <v>-1.0888842272111291E-3</v>
      </c>
      <c r="P203" s="39">
        <f t="shared" si="191"/>
        <v>1.4800610893778026</v>
      </c>
      <c r="Q203" s="19">
        <f t="shared" si="168"/>
        <v>19.006365675331615</v>
      </c>
      <c r="R203" s="19">
        <f t="shared" si="169"/>
        <v>20.970619373532536</v>
      </c>
      <c r="S203" s="19">
        <f t="shared" si="170"/>
        <v>1.1033471486213868</v>
      </c>
      <c r="T203" s="38">
        <f t="shared" si="171"/>
        <v>18.516310731779189</v>
      </c>
      <c r="U203" s="19">
        <f t="shared" si="172"/>
        <v>9.4462025108349923E-4</v>
      </c>
      <c r="V203" s="19">
        <f t="shared" si="173"/>
        <v>0.656370795232606</v>
      </c>
      <c r="W203" s="39">
        <f t="shared" si="174"/>
        <v>-9.1614155299682789E-4</v>
      </c>
      <c r="X203" s="39">
        <f t="shared" si="192"/>
        <v>1.4757425225224452</v>
      </c>
      <c r="Y203" s="19">
        <f t="shared" si="175"/>
        <v>18.979564905807116</v>
      </c>
      <c r="Z203" s="19">
        <f t="shared" si="176"/>
        <v>20.890710230627182</v>
      </c>
      <c r="AA203" s="19">
        <f t="shared" si="177"/>
        <v>1.1006948965534673</v>
      </c>
      <c r="AB203" s="38">
        <f t="shared" si="178"/>
        <v>18.490939859339157</v>
      </c>
      <c r="AC203" s="19">
        <f t="shared" si="179"/>
        <v>9.5491999958552431E-4</v>
      </c>
      <c r="AD203" s="19">
        <f t="shared" si="180"/>
        <v>0.65968801022277346</v>
      </c>
      <c r="AE203" s="39">
        <f t="shared" si="181"/>
        <v>-9.4145848806037201E-4</v>
      </c>
      <c r="AF203" s="39">
        <f t="shared" si="193"/>
        <v>1.499911908100543</v>
      </c>
      <c r="AG203" s="19">
        <f t="shared" si="182"/>
        <v>19.129558677843715</v>
      </c>
      <c r="AH203" s="19">
        <f t="shared" si="183"/>
        <v>21.339340805563346</v>
      </c>
      <c r="AI203" s="19">
        <f t="shared" si="184"/>
        <v>1.1155166287384899</v>
      </c>
      <c r="AJ203" s="38">
        <f t="shared" si="185"/>
        <v>18.632931038124589</v>
      </c>
      <c r="AK203" s="19">
        <f t="shared" si="186"/>
        <v>8.9901293306423691E-4</v>
      </c>
      <c r="AL203" s="19">
        <f t="shared" si="187"/>
        <v>0.6414428885284531</v>
      </c>
      <c r="AM203" s="39">
        <f t="shared" si="188"/>
        <v>-8.0849359406230973E-4</v>
      </c>
      <c r="AN203" s="19">
        <f t="shared" si="194"/>
        <v>1.4996104662257563</v>
      </c>
      <c r="AO203" s="71">
        <f t="shared" si="195"/>
        <v>-50</v>
      </c>
      <c r="AP203" s="63">
        <f t="shared" si="196"/>
        <v>2545.6634759804551</v>
      </c>
      <c r="AQ203" s="19">
        <f t="shared" si="189"/>
        <v>2547.1630864466811</v>
      </c>
    </row>
    <row r="204" spans="5:43" x14ac:dyDescent="0.25">
      <c r="E204" s="15">
        <f t="shared" si="158"/>
        <v>9.7615925616879249</v>
      </c>
      <c r="F204" s="15">
        <f t="shared" si="159"/>
        <v>2.9165573965907736</v>
      </c>
      <c r="G204" s="42">
        <f>+G203+$G$15</f>
        <v>-200</v>
      </c>
      <c r="H204" s="19">
        <f t="shared" si="190"/>
        <v>1.4996104662257563</v>
      </c>
      <c r="I204" s="19">
        <f t="shared" si="161"/>
        <v>19.008880427128908</v>
      </c>
      <c r="J204" s="19">
        <f t="shared" si="162"/>
        <v>21.197432664584859</v>
      </c>
      <c r="K204" s="19">
        <f t="shared" si="163"/>
        <v>1.1151331476804134</v>
      </c>
      <c r="L204" s="38">
        <f t="shared" si="164"/>
        <v>18.508992556239264</v>
      </c>
      <c r="M204" s="19">
        <f t="shared" si="165"/>
        <v>9.1150804710633142E-4</v>
      </c>
      <c r="N204" s="19">
        <f t="shared" si="166"/>
        <v>0.64573659508252479</v>
      </c>
      <c r="O204" s="39">
        <f t="shared" si="167"/>
        <v>-8.3758925000802862E-4</v>
      </c>
      <c r="P204" s="39">
        <f t="shared" si="191"/>
        <v>1.520550197475957</v>
      </c>
      <c r="Q204" s="19">
        <f t="shared" si="168"/>
        <v>19.138004441035612</v>
      </c>
      <c r="R204" s="19">
        <f t="shared" si="169"/>
        <v>21.58628482418499</v>
      </c>
      <c r="S204" s="19">
        <f t="shared" si="170"/>
        <v>1.1279276734777941</v>
      </c>
      <c r="T204" s="38">
        <f t="shared" si="171"/>
        <v>18.631136412360053</v>
      </c>
      <c r="U204" s="19">
        <f t="shared" si="172"/>
        <v>8.6569556803841371E-4</v>
      </c>
      <c r="V204" s="19">
        <f t="shared" si="173"/>
        <v>0.63043704342659435</v>
      </c>
      <c r="W204" s="39">
        <f t="shared" si="174"/>
        <v>-7.3441706221438372E-4</v>
      </c>
      <c r="X204" s="39">
        <f t="shared" si="192"/>
        <v>1.517970892781116</v>
      </c>
      <c r="Y204" s="19">
        <f t="shared" si="175"/>
        <v>19.12209926196207</v>
      </c>
      <c r="Z204" s="19">
        <f t="shared" si="176"/>
        <v>21.538248849876481</v>
      </c>
      <c r="AA204" s="19">
        <f t="shared" si="177"/>
        <v>1.1263537833798745</v>
      </c>
      <c r="AB204" s="38">
        <f t="shared" si="178"/>
        <v>18.616091031988454</v>
      </c>
      <c r="AC204" s="19">
        <f t="shared" si="179"/>
        <v>8.7118179778286132E-4</v>
      </c>
      <c r="AD204" s="19">
        <f t="shared" si="180"/>
        <v>0.63229182512813964</v>
      </c>
      <c r="AE204" s="39">
        <f t="shared" si="181"/>
        <v>-7.4642341566000443E-4</v>
      </c>
      <c r="AF204" s="39">
        <f t="shared" si="193"/>
        <v>1.5369316370087565</v>
      </c>
      <c r="AG204" s="19">
        <f t="shared" si="182"/>
        <v>19.239019931672573</v>
      </c>
      <c r="AH204" s="19">
        <f t="shared" si="183"/>
        <v>21.892272321482011</v>
      </c>
      <c r="AI204" s="19">
        <f t="shared" si="184"/>
        <v>1.1379099558726209</v>
      </c>
      <c r="AJ204" s="38">
        <f t="shared" si="185"/>
        <v>18.726691229632436</v>
      </c>
      <c r="AK204" s="19">
        <f t="shared" si="186"/>
        <v>8.3183487322876441E-4</v>
      </c>
      <c r="AL204" s="19">
        <f t="shared" si="187"/>
        <v>0.61884682594007057</v>
      </c>
      <c r="AM204" s="39">
        <f t="shared" si="188"/>
        <v>-6.6230587404723961E-4</v>
      </c>
      <c r="AN204" s="19">
        <f t="shared" si="194"/>
        <v>1.53679026689079</v>
      </c>
      <c r="AO204" s="71">
        <f t="shared" si="195"/>
        <v>-50</v>
      </c>
      <c r="AP204" s="63">
        <f t="shared" si="196"/>
        <v>2545.6846346406055</v>
      </c>
      <c r="AQ204" s="19">
        <f t="shared" si="189"/>
        <v>2547.2214249074964</v>
      </c>
    </row>
    <row r="205" spans="5:43" x14ac:dyDescent="0.25">
      <c r="E205" s="15">
        <f t="shared" si="158"/>
        <v>9.7019907021099066</v>
      </c>
      <c r="F205" s="15">
        <f t="shared" si="159"/>
        <v>2.895696745738467</v>
      </c>
      <c r="G205" s="42">
        <f>+G204+$G$15</f>
        <v>-250</v>
      </c>
      <c r="H205" s="19">
        <f t="shared" si="190"/>
        <v>1.53679026689079</v>
      </c>
      <c r="I205" s="19">
        <f t="shared" si="161"/>
        <v>19.117918409049107</v>
      </c>
      <c r="J205" s="19">
        <f t="shared" si="162"/>
        <v>21.748762320993634</v>
      </c>
      <c r="K205" s="19">
        <f t="shared" si="163"/>
        <v>1.1376114206397736</v>
      </c>
      <c r="L205" s="38">
        <f t="shared" si="164"/>
        <v>18.602147851546327</v>
      </c>
      <c r="M205" s="19">
        <f t="shared" si="165"/>
        <v>8.4314380062266861E-4</v>
      </c>
      <c r="N205" s="19">
        <f t="shared" si="166"/>
        <v>0.62290043009082818</v>
      </c>
      <c r="O205" s="39">
        <f t="shared" si="167"/>
        <v>-6.8623201240201989E-4</v>
      </c>
      <c r="P205" s="39">
        <f t="shared" si="191"/>
        <v>1.5539460672008405</v>
      </c>
      <c r="Q205" s="19">
        <f t="shared" si="168"/>
        <v>19.223032150952836</v>
      </c>
      <c r="R205" s="19">
        <f t="shared" si="169"/>
        <v>22.068749320637025</v>
      </c>
      <c r="S205" s="19">
        <f t="shared" si="170"/>
        <v>1.148036852216529</v>
      </c>
      <c r="T205" s="38">
        <f t="shared" si="171"/>
        <v>18.701503841803031</v>
      </c>
      <c r="U205" s="19">
        <f t="shared" si="172"/>
        <v>8.089706918299552E-4</v>
      </c>
      <c r="V205" s="19">
        <f t="shared" si="173"/>
        <v>0.61102726367543814</v>
      </c>
      <c r="W205" s="39">
        <f t="shared" si="174"/>
        <v>-6.156549055778088E-4</v>
      </c>
      <c r="X205" s="39">
        <f t="shared" si="192"/>
        <v>1.5521816395302352</v>
      </c>
      <c r="Y205" s="19">
        <f t="shared" si="175"/>
        <v>19.212221486837848</v>
      </c>
      <c r="Z205" s="19">
        <f t="shared" si="176"/>
        <v>22.035760884674215</v>
      </c>
      <c r="AA205" s="19">
        <f t="shared" si="177"/>
        <v>1.1469657946516363</v>
      </c>
      <c r="AB205" s="38">
        <f t="shared" si="178"/>
        <v>18.691285346875308</v>
      </c>
      <c r="AC205" s="19">
        <f t="shared" si="179"/>
        <v>8.1240504663921006E-4</v>
      </c>
      <c r="AD205" s="19">
        <f t="shared" si="180"/>
        <v>0.61223254590816767</v>
      </c>
      <c r="AE205" s="39">
        <f t="shared" si="181"/>
        <v>-6.2260029783333553E-4</v>
      </c>
      <c r="AF205" s="39">
        <f t="shared" si="193"/>
        <v>1.5679202817824567</v>
      </c>
      <c r="AG205" s="19">
        <f t="shared" si="182"/>
        <v>19.308652288649284</v>
      </c>
      <c r="AH205" s="19">
        <f t="shared" si="183"/>
        <v>22.330653616139717</v>
      </c>
      <c r="AI205" s="19">
        <f t="shared" si="184"/>
        <v>1.1565102153332025</v>
      </c>
      <c r="AJ205" s="38">
        <f t="shared" si="185"/>
        <v>18.782434017179504</v>
      </c>
      <c r="AK205" s="19">
        <f t="shared" si="186"/>
        <v>7.8239698630654618E-4</v>
      </c>
      <c r="AL205" s="19">
        <f t="shared" si="187"/>
        <v>0.60160673414902144</v>
      </c>
      <c r="AM205" s="39">
        <f t="shared" si="188"/>
        <v>-5.6298549739344393E-4</v>
      </c>
      <c r="AN205" s="19">
        <f t="shared" si="194"/>
        <v>1.5678379995292713</v>
      </c>
      <c r="AO205" s="71">
        <f t="shared" si="195"/>
        <v>-50</v>
      </c>
      <c r="AP205" s="63">
        <f t="shared" si="196"/>
        <v>2545.7057933007559</v>
      </c>
      <c r="AQ205" s="19">
        <f t="shared" si="189"/>
        <v>2547.2736313002852</v>
      </c>
    </row>
    <row r="209" spans="5:43" x14ac:dyDescent="0.25">
      <c r="E209" s="15">
        <f t="shared" ref="E209:E218" si="197">+FORECAST(D59,$D$25:$D$26,$E$25:$E$26)</f>
        <v>9.6423888425318864</v>
      </c>
      <c r="F209" s="15">
        <f t="shared" ref="F209:F218" si="198">+FORECAST(D59,$F$25:$F$26,$E$25:$E$26)</f>
        <v>2.8748360948861604</v>
      </c>
      <c r="G209" s="42">
        <f>+G205+$G$15</f>
        <v>-300</v>
      </c>
      <c r="H209" s="19">
        <f>+AN205</f>
        <v>1.5678379995292713</v>
      </c>
      <c r="I209" s="19">
        <f t="shared" ref="I209:I218" si="199">E209+(2*H209*SQRT(1+(F209*F209)))</f>
        <v>19.186740973354212</v>
      </c>
      <c r="J209" s="19">
        <f t="shared" ref="J209:J218" si="200">+H209*(E209+(F209*H209))</f>
        <v>22.184384214984782</v>
      </c>
      <c r="K209" s="19">
        <f t="shared" ref="K209:K218" si="201">+J209/I209</f>
        <v>1.1562351441442598</v>
      </c>
      <c r="L209" s="38">
        <f t="shared" ref="L209:L218" si="202">+((2*F209*H209)+E209)</f>
        <v>18.656943386493609</v>
      </c>
      <c r="M209" s="19">
        <f t="shared" ref="M209:M218" si="203">+(($R$5^2)*($R$7^2))/((J209^2)*(K209)^(4/3))</f>
        <v>7.929997049233898E-4</v>
      </c>
      <c r="N209" s="19">
        <f t="shared" ref="N209:N218" si="204">+$R$7/(SQRT(9.81*((J209^3)/((2*F209*H209)+E209))))</f>
        <v>0.60553337498643023</v>
      </c>
      <c r="O209" s="39">
        <f t="shared" ref="O209:O218" si="205">($R$6-M209)/(1-(N209^2))</f>
        <v>-5.8394027145632944E-4</v>
      </c>
      <c r="P209" s="39">
        <f>+H209+0.5*(G209-G205)*O209</f>
        <v>1.5824365063156796</v>
      </c>
      <c r="Q209" s="19">
        <f t="shared" ref="Q209:Q218" si="206">E209+(2*P209*SQRT(1+(F209*F209)))</f>
        <v>19.275610671241058</v>
      </c>
      <c r="R209" s="19">
        <f t="shared" ref="R209:R218" si="207">+P209*(E209+(F209*P209))</f>
        <v>22.457360404346407</v>
      </c>
      <c r="S209" s="19">
        <f t="shared" ref="S209:S218" si="208">+R209/Q209</f>
        <v>1.1650660924508334</v>
      </c>
      <c r="T209" s="38">
        <f t="shared" ref="T209:T218" si="209">+((2*F209*P209)+E209)</f>
        <v>18.740880014975623</v>
      </c>
      <c r="U209" s="19">
        <f t="shared" ref="U209:U218" si="210">+(($R$5^2)*($R$7^2))/((R209^2)*(S209)^(4/3))</f>
        <v>7.6602774854590025E-4</v>
      </c>
      <c r="V209" s="19">
        <f t="shared" ref="V209:V218" si="211">+$R$7/(SQRT(9.81*((R209^3)/((2*F209*P209)+E209))))</f>
        <v>0.59586219550366593</v>
      </c>
      <c r="W209" s="39">
        <f t="shared" ref="W209:W218" si="212">($R$6-U209)/(1-(V209^2))</f>
        <v>-5.3160009155421692E-4</v>
      </c>
      <c r="X209" s="39">
        <f>+H209+0.5*(G209-G205)*W209</f>
        <v>1.5811280018181266</v>
      </c>
      <c r="Y209" s="19">
        <f t="shared" ref="Y209:Y218" si="213">E209+(2*X209*SQRT(1+(F209*F209)))</f>
        <v>19.267645034680928</v>
      </c>
      <c r="Z209" s="19">
        <f t="shared" ref="Z209:Z218" si="214">+X209*(E209+(F209*X209))</f>
        <v>22.43284280080713</v>
      </c>
      <c r="AA209" s="19">
        <f t="shared" ref="AA209:AA218" si="215">+Z209/Y209</f>
        <v>1.1642752791235764</v>
      </c>
      <c r="AB209" s="38">
        <f t="shared" ref="AB209:AB218" si="216">+((2*F209*X209)+E209)</f>
        <v>18.733356543055848</v>
      </c>
      <c r="AC209" s="19">
        <f t="shared" ref="AC209:AC218" si="217">+(($R$5^2)*($R$7^2))/((Z209^2)*(AA209)^(4/3))</f>
        <v>7.683984418598805E-4</v>
      </c>
      <c r="AD209" s="19">
        <f t="shared" ref="AD209:AD218" si="218">+$R$7/(SQRT(9.81*((Z209^3)/((2*F209*X209)+E209))))</f>
        <v>0.59671950719072708</v>
      </c>
      <c r="AE209" s="39">
        <f t="shared" ref="AE209:AE218" si="219">($R$6-AC209)/(1-(AD209^2))</f>
        <v>-5.361257817478142E-4</v>
      </c>
      <c r="AF209" s="39">
        <f>H209+(G209-G205)*AE209</f>
        <v>1.5946442886166621</v>
      </c>
      <c r="AG209" s="19">
        <f t="shared" ref="AG209:AG218" si="220">E209+(2*AF209*SQRT(1+(F209*F209)))</f>
        <v>19.349926622922275</v>
      </c>
      <c r="AH209" s="19">
        <f t="shared" ref="AH209:AH218" si="221">+AF209*(E209+(F209*AF209))</f>
        <v>22.686573424373826</v>
      </c>
      <c r="AI209" s="19">
        <f t="shared" ref="AI209:AI218" si="222">+AH209/AG209</f>
        <v>1.1724371811053225</v>
      </c>
      <c r="AJ209" s="38">
        <f t="shared" ref="AJ209:AJ218" si="223">+((2*F209*AF209)+E209)</f>
        <v>18.811070761370374</v>
      </c>
      <c r="AK209" s="19">
        <f t="shared" ref="AK209:AK218" si="224">+(($R$5^2)*($R$7^2))/((AH209^2)*(AI209)^(4/3))</f>
        <v>7.4434124222201115E-4</v>
      </c>
      <c r="AL209" s="19">
        <f t="shared" ref="AL209:AL218" si="225">+$R$7/(SQRT(9.81*((AH209^3)/((2*F209*AF209)+E209))))</f>
        <v>0.58795258816149354</v>
      </c>
      <c r="AM209" s="39">
        <f t="shared" ref="AM209:AM218" si="226">($R$6-AK209)/(1-(AL209^2))</f>
        <v>-4.9084864702221771E-4</v>
      </c>
      <c r="AN209" s="19">
        <f>H209+(1/6)*(O209+2*W209+2*AE209+AM209)*(G209-G205)</f>
        <v>1.5945900050716264</v>
      </c>
      <c r="AO209" s="71">
        <f>+(-1)*ABS((ABS(G205)-ABS(G209)))</f>
        <v>-50</v>
      </c>
      <c r="AP209" s="63">
        <f>+AP205-(AO209*$R$6)</f>
        <v>2545.7269519609063</v>
      </c>
      <c r="AQ209" s="19">
        <f t="shared" ref="AQ209:AQ218" si="227">+AP209+AN209</f>
        <v>2547.3215419659778</v>
      </c>
    </row>
    <row r="210" spans="5:43" x14ac:dyDescent="0.25">
      <c r="E210" s="15">
        <f t="shared" si="197"/>
        <v>9.5827869829538681</v>
      </c>
      <c r="F210" s="15">
        <f t="shared" si="198"/>
        <v>2.8539754440338538</v>
      </c>
      <c r="G210" s="42">
        <f t="shared" ref="G210:G218" si="228">+G209+$G$15</f>
        <v>-350</v>
      </c>
      <c r="H210" s="19">
        <f t="shared" ref="H210:H218" si="229">+AN209</f>
        <v>1.5945900050716264</v>
      </c>
      <c r="I210" s="19">
        <f t="shared" si="199"/>
        <v>19.227183628417876</v>
      </c>
      <c r="J210" s="19">
        <f t="shared" si="200"/>
        <v>22.537469034188106</v>
      </c>
      <c r="K210" s="19">
        <f t="shared" si="201"/>
        <v>1.1721669418540119</v>
      </c>
      <c r="L210" s="38">
        <f t="shared" si="202"/>
        <v>18.68462841850635</v>
      </c>
      <c r="M210" s="19">
        <f t="shared" si="203"/>
        <v>7.5445456707108757E-4</v>
      </c>
      <c r="N210" s="19">
        <f t="shared" si="204"/>
        <v>0.59179790545084532</v>
      </c>
      <c r="O210" s="39">
        <f t="shared" si="205"/>
        <v>-5.0983993253413693E-4</v>
      </c>
      <c r="P210" s="39">
        <f t="shared" ref="P210:P218" si="230">+H210+0.5*(G210-G209)*O210</f>
        <v>1.6073360033849797</v>
      </c>
      <c r="Q210" s="19">
        <f t="shared" si="206"/>
        <v>19.304273954448654</v>
      </c>
      <c r="R210" s="19">
        <f t="shared" si="207"/>
        <v>22.776086934696604</v>
      </c>
      <c r="S210" s="19">
        <f t="shared" si="208"/>
        <v>1.1798468561128077</v>
      </c>
      <c r="T210" s="38">
        <f t="shared" si="209"/>
        <v>18.757381950898363</v>
      </c>
      <c r="U210" s="19">
        <f t="shared" si="210"/>
        <v>7.3232455006370174E-4</v>
      </c>
      <c r="V210" s="19">
        <f t="shared" si="211"/>
        <v>0.58365518603358735</v>
      </c>
      <c r="W210" s="39">
        <f t="shared" si="212"/>
        <v>-4.6887530153786477E-4</v>
      </c>
      <c r="X210" s="39">
        <f t="shared" ref="X210:X218" si="231">+H210+0.5*(G210-G209)*W210</f>
        <v>1.606311887610073</v>
      </c>
      <c r="Y210" s="19">
        <f t="shared" si="213"/>
        <v>19.298079899103605</v>
      </c>
      <c r="Z210" s="19">
        <f t="shared" si="214"/>
        <v>22.756880197231631</v>
      </c>
      <c r="AA210" s="19">
        <f t="shared" si="215"/>
        <v>1.1792302817799343</v>
      </c>
      <c r="AB210" s="38">
        <f t="shared" si="216"/>
        <v>18.7515363483515</v>
      </c>
      <c r="AC210" s="19">
        <f t="shared" si="217"/>
        <v>7.3407267706948609E-4</v>
      </c>
      <c r="AD210" s="19">
        <f t="shared" si="218"/>
        <v>0.58430317849694624</v>
      </c>
      <c r="AE210" s="39">
        <f t="shared" si="219"/>
        <v>-4.7206846529266531E-4</v>
      </c>
      <c r="AF210" s="39">
        <f t="shared" ref="AF210:AF218" si="232">H210+(G210-G209)*AE210</f>
        <v>1.6181934283362596</v>
      </c>
      <c r="AG210" s="19">
        <f t="shared" si="220"/>
        <v>19.369941814177775</v>
      </c>
      <c r="AH210" s="19">
        <f t="shared" si="221"/>
        <v>22.980080238629167</v>
      </c>
      <c r="AI210" s="19">
        <f t="shared" si="222"/>
        <v>1.1863783825003007</v>
      </c>
      <c r="AJ210" s="38">
        <f t="shared" si="223"/>
        <v>18.81935559929115</v>
      </c>
      <c r="AK210" s="19">
        <f t="shared" si="224"/>
        <v>7.1410480534907163E-4</v>
      </c>
      <c r="AL210" s="19">
        <f t="shared" si="225"/>
        <v>0.57685142345575668</v>
      </c>
      <c r="AM210" s="39">
        <f t="shared" si="226"/>
        <v>-4.3602083286718642E-4</v>
      </c>
      <c r="AN210" s="19">
        <f t="shared" ref="AN210:AN218" si="233">H210+(1/6)*(O210+2*W210+2*AE210+AM210)*(G210-G209)</f>
        <v>1.6181545742304797</v>
      </c>
      <c r="AO210" s="71">
        <f t="shared" ref="AO210:AO218" si="234">+(-1)*ABS((ABS(G209)-ABS(G210)))</f>
        <v>-50</v>
      </c>
      <c r="AP210" s="63">
        <f t="shared" ref="AP210:AP218" si="235">+AP209-(AO210*$R$6)</f>
        <v>2545.7481106210566</v>
      </c>
      <c r="AQ210" s="19">
        <f t="shared" si="227"/>
        <v>2547.3662651952873</v>
      </c>
    </row>
    <row r="211" spans="5:43" x14ac:dyDescent="0.25">
      <c r="E211" s="15">
        <f t="shared" si="197"/>
        <v>9.5231851233758498</v>
      </c>
      <c r="F211" s="15">
        <f t="shared" si="198"/>
        <v>2.8331147931815472</v>
      </c>
      <c r="G211" s="42">
        <f t="shared" si="228"/>
        <v>-400</v>
      </c>
      <c r="H211" s="19">
        <f t="shared" si="229"/>
        <v>1.6181545742304797</v>
      </c>
      <c r="I211" s="19">
        <f t="shared" si="199"/>
        <v>19.246416998612737</v>
      </c>
      <c r="J211" s="19">
        <f t="shared" si="200"/>
        <v>22.828281978431708</v>
      </c>
      <c r="K211" s="19">
        <f t="shared" si="201"/>
        <v>1.186105547857409</v>
      </c>
      <c r="L211" s="38">
        <f t="shared" si="202"/>
        <v>18.692020447189371</v>
      </c>
      <c r="M211" s="19">
        <f t="shared" si="203"/>
        <v>7.2385530806259413E-4</v>
      </c>
      <c r="N211" s="19">
        <f t="shared" si="204"/>
        <v>0.58064031528955662</v>
      </c>
      <c r="O211" s="39">
        <f t="shared" si="205"/>
        <v>-4.5361546272698123E-4</v>
      </c>
      <c r="P211" s="39">
        <f t="shared" si="230"/>
        <v>1.6294949607986542</v>
      </c>
      <c r="Q211" s="19">
        <f t="shared" si="206"/>
        <v>19.314559566642508</v>
      </c>
      <c r="R211" s="19">
        <f t="shared" si="207"/>
        <v>23.040621066979135</v>
      </c>
      <c r="S211" s="19">
        <f t="shared" si="208"/>
        <v>1.1929146500845806</v>
      </c>
      <c r="T211" s="38">
        <f t="shared" si="209"/>
        <v>18.756277681082757</v>
      </c>
      <c r="U211" s="19">
        <f t="shared" si="210"/>
        <v>7.0517213726202553E-4</v>
      </c>
      <c r="V211" s="19">
        <f t="shared" si="211"/>
        <v>0.57361560840956483</v>
      </c>
      <c r="W211" s="39">
        <f t="shared" si="212"/>
        <v>-4.2028850689398496E-4</v>
      </c>
      <c r="X211" s="39">
        <f t="shared" si="231"/>
        <v>1.6286617869028293</v>
      </c>
      <c r="Y211" s="19">
        <f t="shared" si="213"/>
        <v>19.309553158039453</v>
      </c>
      <c r="Z211" s="19">
        <f t="shared" si="214"/>
        <v>23.024995792720475</v>
      </c>
      <c r="AA211" s="19">
        <f t="shared" si="215"/>
        <v>1.1924147391848947</v>
      </c>
      <c r="AB211" s="38">
        <f t="shared" si="216"/>
        <v>18.751556726503644</v>
      </c>
      <c r="AC211" s="19">
        <f t="shared" si="217"/>
        <v>7.0652429991458811E-4</v>
      </c>
      <c r="AD211" s="19">
        <f t="shared" si="218"/>
        <v>0.5741273423649178</v>
      </c>
      <c r="AE211" s="39">
        <f t="shared" si="219"/>
        <v>-4.2267375072696929E-4</v>
      </c>
      <c r="AF211" s="39">
        <f t="shared" si="232"/>
        <v>1.6392882617668281</v>
      </c>
      <c r="AG211" s="19">
        <f t="shared" si="220"/>
        <v>19.373405944889669</v>
      </c>
      <c r="AH211" s="19">
        <f t="shared" si="221"/>
        <v>23.224578659833629</v>
      </c>
      <c r="AI211" s="19">
        <f t="shared" si="222"/>
        <v>1.1987865595703282</v>
      </c>
      <c r="AJ211" s="38">
        <f t="shared" si="223"/>
        <v>18.81176877277678</v>
      </c>
      <c r="AK211" s="19">
        <f t="shared" si="224"/>
        <v>6.8951623376663728E-4</v>
      </c>
      <c r="AL211" s="19">
        <f t="shared" si="225"/>
        <v>0.56765171703296058</v>
      </c>
      <c r="AM211" s="39">
        <f t="shared" si="226"/>
        <v>-3.9296875082648876E-4</v>
      </c>
      <c r="AN211" s="19">
        <f t="shared" si="233"/>
        <v>1.6392588136371078</v>
      </c>
      <c r="AO211" s="71">
        <f t="shared" si="234"/>
        <v>-50</v>
      </c>
      <c r="AP211" s="63">
        <f t="shared" si="235"/>
        <v>2545.769269281207</v>
      </c>
      <c r="AQ211" s="19">
        <f t="shared" si="227"/>
        <v>2547.4085280948443</v>
      </c>
    </row>
    <row r="212" spans="5:43" x14ac:dyDescent="0.25">
      <c r="E212" s="15">
        <f t="shared" si="197"/>
        <v>9.4635832637978297</v>
      </c>
      <c r="F212" s="15">
        <f t="shared" si="198"/>
        <v>2.8122541423292406</v>
      </c>
      <c r="G212" s="42">
        <f t="shared" si="228"/>
        <v>-450</v>
      </c>
      <c r="H212" s="19">
        <f t="shared" si="229"/>
        <v>1.6392588136371078</v>
      </c>
      <c r="I212" s="19">
        <f t="shared" si="199"/>
        <v>19.249161158807738</v>
      </c>
      <c r="J212" s="19">
        <f t="shared" si="200"/>
        <v>23.07026571341483</v>
      </c>
      <c r="K212" s="19">
        <f t="shared" si="201"/>
        <v>1.198507588101245</v>
      </c>
      <c r="L212" s="38">
        <f t="shared" si="202"/>
        <v>18.683608041799175</v>
      </c>
      <c r="M212" s="19">
        <f t="shared" si="203"/>
        <v>6.9898806344821922E-4</v>
      </c>
      <c r="N212" s="19">
        <f t="shared" si="204"/>
        <v>0.57140019541512554</v>
      </c>
      <c r="O212" s="39">
        <f t="shared" si="205"/>
        <v>-4.0952355823487409E-4</v>
      </c>
      <c r="P212" s="39">
        <f t="shared" si="230"/>
        <v>1.6494969025929795</v>
      </c>
      <c r="Q212" s="19">
        <f t="shared" si="206"/>
        <v>19.31027757077409</v>
      </c>
      <c r="R212" s="19">
        <f t="shared" si="207"/>
        <v>23.261844930727118</v>
      </c>
      <c r="S212" s="19">
        <f t="shared" si="208"/>
        <v>1.2046354510167003</v>
      </c>
      <c r="T212" s="38">
        <f t="shared" si="209"/>
        <v>18.741192257950548</v>
      </c>
      <c r="U212" s="19">
        <f t="shared" si="210"/>
        <v>6.8286287823867515E-4</v>
      </c>
      <c r="V212" s="19">
        <f t="shared" si="211"/>
        <v>0.56522489139929555</v>
      </c>
      <c r="W212" s="39">
        <f t="shared" si="212"/>
        <v>-3.8160430479860038E-4</v>
      </c>
      <c r="X212" s="39">
        <f t="shared" si="231"/>
        <v>1.6487989212570728</v>
      </c>
      <c r="Y212" s="19">
        <f t="shared" si="213"/>
        <v>19.306110961648699</v>
      </c>
      <c r="Z212" s="19">
        <f t="shared" si="214"/>
        <v>23.248765298386626</v>
      </c>
      <c r="AA212" s="19">
        <f t="shared" si="215"/>
        <v>1.2042179465646889</v>
      </c>
      <c r="AB212" s="38">
        <f t="shared" si="216"/>
        <v>18.737266456144205</v>
      </c>
      <c r="AC212" s="19">
        <f t="shared" si="217"/>
        <v>6.8394748432810037E-4</v>
      </c>
      <c r="AD212" s="19">
        <f t="shared" si="218"/>
        <v>0.56564269411216228</v>
      </c>
      <c r="AE212" s="39">
        <f t="shared" si="219"/>
        <v>-3.8346432891532827E-4</v>
      </c>
      <c r="AF212" s="39">
        <f t="shared" si="232"/>
        <v>1.6584320300828741</v>
      </c>
      <c r="AG212" s="19">
        <f t="shared" si="220"/>
        <v>19.363615936459134</v>
      </c>
      <c r="AH212" s="19">
        <f t="shared" si="221"/>
        <v>23.429524393401532</v>
      </c>
      <c r="AI212" s="19">
        <f t="shared" si="222"/>
        <v>1.2099767145911435</v>
      </c>
      <c r="AJ212" s="38">
        <f t="shared" si="223"/>
        <v>18.791447956541937</v>
      </c>
      <c r="AK212" s="19">
        <f t="shared" si="224"/>
        <v>6.6916472786332883E-4</v>
      </c>
      <c r="AL212" s="19">
        <f t="shared" si="225"/>
        <v>0.55991721349455248</v>
      </c>
      <c r="AM212" s="39">
        <f t="shared" si="226"/>
        <v>-3.5833086037345647E-4</v>
      </c>
      <c r="AN212" s="19">
        <f t="shared" si="233"/>
        <v>1.658408744354076</v>
      </c>
      <c r="AO212" s="71">
        <f t="shared" si="234"/>
        <v>-50</v>
      </c>
      <c r="AP212" s="63">
        <f t="shared" si="235"/>
        <v>2545.7904279413574</v>
      </c>
      <c r="AQ212" s="19">
        <f t="shared" si="227"/>
        <v>2547.4488366857113</v>
      </c>
    </row>
    <row r="213" spans="5:43" x14ac:dyDescent="0.25">
      <c r="E213" s="15">
        <f t="shared" si="197"/>
        <v>9.4039814042198113</v>
      </c>
      <c r="F213" s="15">
        <f t="shared" si="198"/>
        <v>2.7913934914769341</v>
      </c>
      <c r="G213" s="42">
        <f t="shared" si="228"/>
        <v>-500</v>
      </c>
      <c r="H213" s="19">
        <f t="shared" si="229"/>
        <v>1.658408744354076</v>
      </c>
      <c r="I213" s="19">
        <f t="shared" si="199"/>
        <v>19.2387102827566</v>
      </c>
      <c r="J213" s="19">
        <f t="shared" si="200"/>
        <v>23.272869121118305</v>
      </c>
      <c r="K213" s="19">
        <f t="shared" si="201"/>
        <v>1.2096896714525334</v>
      </c>
      <c r="L213" s="38">
        <f t="shared" si="202"/>
        <v>18.662524154616616</v>
      </c>
      <c r="M213" s="19">
        <f t="shared" si="203"/>
        <v>6.7841824448375732E-4</v>
      </c>
      <c r="N213" s="19">
        <f t="shared" si="204"/>
        <v>0.56363662557470151</v>
      </c>
      <c r="O213" s="39">
        <f t="shared" si="205"/>
        <v>-3.7408749254605971E-4</v>
      </c>
      <c r="P213" s="39">
        <f t="shared" si="230"/>
        <v>1.6677609316677275</v>
      </c>
      <c r="Q213" s="19">
        <f t="shared" si="206"/>
        <v>19.294170811992338</v>
      </c>
      <c r="R213" s="19">
        <f t="shared" si="207"/>
        <v>23.447648687544405</v>
      </c>
      <c r="S213" s="19">
        <f t="shared" si="208"/>
        <v>1.2152711259802087</v>
      </c>
      <c r="T213" s="38">
        <f t="shared" si="209"/>
        <v>18.714735424213416</v>
      </c>
      <c r="U213" s="19">
        <f t="shared" si="210"/>
        <v>6.6425245303199619E-4</v>
      </c>
      <c r="V213" s="19">
        <f t="shared" si="211"/>
        <v>0.55812542076362903</v>
      </c>
      <c r="W213" s="39">
        <f t="shared" si="212"/>
        <v>-3.5015344298541725E-4</v>
      </c>
      <c r="X213" s="39">
        <f t="shared" si="231"/>
        <v>1.6671625804287116</v>
      </c>
      <c r="Y213" s="19">
        <f t="shared" si="213"/>
        <v>19.290622457444709</v>
      </c>
      <c r="Z213" s="19">
        <f t="shared" si="214"/>
        <v>23.436451701801904</v>
      </c>
      <c r="AA213" s="19">
        <f t="shared" si="215"/>
        <v>1.2149142285845329</v>
      </c>
      <c r="AB213" s="38">
        <f t="shared" si="216"/>
        <v>18.711394956705004</v>
      </c>
      <c r="AC213" s="19">
        <f t="shared" si="217"/>
        <v>6.6514774926369302E-4</v>
      </c>
      <c r="AD213" s="19">
        <f t="shared" si="218"/>
        <v>0.55847559411714565</v>
      </c>
      <c r="AE213" s="39">
        <f t="shared" si="219"/>
        <v>-3.5165351577229451E-4</v>
      </c>
      <c r="AF213" s="39">
        <f t="shared" si="232"/>
        <v>1.6759914201426909</v>
      </c>
      <c r="AG213" s="19">
        <f t="shared" si="220"/>
        <v>19.342979420222825</v>
      </c>
      <c r="AH213" s="19">
        <f t="shared" si="221"/>
        <v>23.601869193385902</v>
      </c>
      <c r="AI213" s="19">
        <f t="shared" si="222"/>
        <v>1.2201775476589953</v>
      </c>
      <c r="AJ213" s="38">
        <f t="shared" si="223"/>
        <v>18.760684488134793</v>
      </c>
      <c r="AK213" s="19">
        <f t="shared" si="224"/>
        <v>6.520874360790292E-4</v>
      </c>
      <c r="AL213" s="19">
        <f t="shared" si="225"/>
        <v>0.55334201437612862</v>
      </c>
      <c r="AM213" s="39">
        <f t="shared" si="226"/>
        <v>-3.2993668331246213E-4</v>
      </c>
      <c r="AN213" s="19">
        <f t="shared" si="233"/>
        <v>1.6759723951321923</v>
      </c>
      <c r="AO213" s="71">
        <f t="shared" si="234"/>
        <v>-50</v>
      </c>
      <c r="AP213" s="63">
        <f t="shared" si="235"/>
        <v>2545.8115866015078</v>
      </c>
      <c r="AQ213" s="19">
        <f t="shared" si="227"/>
        <v>2547.48755899664</v>
      </c>
    </row>
    <row r="214" spans="5:43" x14ac:dyDescent="0.25">
      <c r="E214" s="15">
        <f t="shared" si="197"/>
        <v>9.344379544641793</v>
      </c>
      <c r="F214" s="15">
        <f t="shared" si="198"/>
        <v>2.7705328406246275</v>
      </c>
      <c r="G214" s="42">
        <f t="shared" si="228"/>
        <v>-550</v>
      </c>
      <c r="H214" s="19">
        <f t="shared" si="229"/>
        <v>1.6759723951321923</v>
      </c>
      <c r="I214" s="19">
        <f t="shared" si="199"/>
        <v>19.217465766309914</v>
      </c>
      <c r="J214" s="19">
        <f t="shared" si="200"/>
        <v>23.443026063488858</v>
      </c>
      <c r="K214" s="19">
        <f t="shared" si="201"/>
        <v>1.2198812449343224</v>
      </c>
      <c r="L214" s="38">
        <f t="shared" si="202"/>
        <v>18.631052666029902</v>
      </c>
      <c r="M214" s="19">
        <f t="shared" si="203"/>
        <v>6.6116814840343327E-4</v>
      </c>
      <c r="N214" s="19">
        <f t="shared" si="204"/>
        <v>0.55704091647818654</v>
      </c>
      <c r="O214" s="39">
        <f t="shared" si="205"/>
        <v>-3.4506753087035555E-4</v>
      </c>
      <c r="P214" s="39">
        <f t="shared" si="230"/>
        <v>1.6845990834039513</v>
      </c>
      <c r="Q214" s="19">
        <f t="shared" si="206"/>
        <v>19.268285241237965</v>
      </c>
      <c r="R214" s="19">
        <f t="shared" si="207"/>
        <v>23.60395652937628</v>
      </c>
      <c r="S214" s="19">
        <f t="shared" si="208"/>
        <v>1.2250159385672326</v>
      </c>
      <c r="T214" s="38">
        <f t="shared" si="209"/>
        <v>18.678853712355377</v>
      </c>
      <c r="U214" s="19">
        <f t="shared" si="210"/>
        <v>6.4854095272404871E-4</v>
      </c>
      <c r="V214" s="19">
        <f t="shared" si="211"/>
        <v>0.55206066820229127</v>
      </c>
      <c r="W214" s="39">
        <f t="shared" si="212"/>
        <v>-3.2416332414623474E-4</v>
      </c>
      <c r="X214" s="39">
        <f t="shared" si="231"/>
        <v>1.6840764782358482</v>
      </c>
      <c r="Y214" s="19">
        <f t="shared" si="213"/>
        <v>19.265206595134032</v>
      </c>
      <c r="Z214" s="19">
        <f t="shared" si="214"/>
        <v>23.594195620569259</v>
      </c>
      <c r="AA214" s="19">
        <f t="shared" si="215"/>
        <v>1.224705040356465</v>
      </c>
      <c r="AB214" s="38">
        <f t="shared" si="216"/>
        <v>18.675957922793557</v>
      </c>
      <c r="AC214" s="19">
        <f t="shared" si="217"/>
        <v>6.4929737123848143E-4</v>
      </c>
      <c r="AD214" s="19">
        <f t="shared" si="218"/>
        <v>0.55236046322877541</v>
      </c>
      <c r="AE214" s="39">
        <f t="shared" si="219"/>
        <v>-3.2540631100179385E-4</v>
      </c>
      <c r="AF214" s="39">
        <f t="shared" si="232"/>
        <v>1.6922427106822819</v>
      </c>
      <c r="AG214" s="19">
        <f t="shared" si="220"/>
        <v>19.313313543246068</v>
      </c>
      <c r="AH214" s="19">
        <f t="shared" si="221"/>
        <v>23.746892593626399</v>
      </c>
      <c r="AI214" s="19">
        <f t="shared" si="222"/>
        <v>1.2295607659686532</v>
      </c>
      <c r="AJ214" s="38">
        <f t="shared" si="223"/>
        <v>18.721207553147597</v>
      </c>
      <c r="AK214" s="19">
        <f t="shared" si="224"/>
        <v>6.3760115960985572E-4</v>
      </c>
      <c r="AL214" s="19">
        <f t="shared" si="225"/>
        <v>0.54770367208633308</v>
      </c>
      <c r="AM214" s="39">
        <f t="shared" si="226"/>
        <v>-3.0631659950825543E-4</v>
      </c>
      <c r="AN214" s="19">
        <f t="shared" si="233"/>
        <v>1.6922267568044813</v>
      </c>
      <c r="AO214" s="71">
        <f t="shared" si="234"/>
        <v>-50</v>
      </c>
      <c r="AP214" s="63">
        <f t="shared" si="235"/>
        <v>2545.8327452616581</v>
      </c>
      <c r="AQ214" s="19">
        <f t="shared" si="227"/>
        <v>2547.5249720184624</v>
      </c>
    </row>
    <row r="215" spans="5:43" x14ac:dyDescent="0.25">
      <c r="E215" s="15">
        <f t="shared" si="197"/>
        <v>9.2847776850637747</v>
      </c>
      <c r="F215" s="15">
        <f t="shared" si="198"/>
        <v>2.7496721897723209</v>
      </c>
      <c r="G215" s="42">
        <f t="shared" si="228"/>
        <v>-600</v>
      </c>
      <c r="H215" s="19">
        <f t="shared" si="229"/>
        <v>1.6922267568044813</v>
      </c>
      <c r="I215" s="19">
        <f t="shared" si="199"/>
        <v>19.187238215185495</v>
      </c>
      <c r="J215" s="19">
        <f t="shared" si="200"/>
        <v>23.585996842209816</v>
      </c>
      <c r="K215" s="19">
        <f t="shared" si="201"/>
        <v>1.2292543917833354</v>
      </c>
      <c r="L215" s="38">
        <f t="shared" si="202"/>
        <v>18.590915389011556</v>
      </c>
      <c r="M215" s="19">
        <f t="shared" si="203"/>
        <v>6.4654462613629666E-4</v>
      </c>
      <c r="N215" s="19">
        <f t="shared" si="204"/>
        <v>0.55138879782633832</v>
      </c>
      <c r="O215" s="39">
        <f t="shared" si="205"/>
        <v>-3.2094960529394431E-4</v>
      </c>
      <c r="P215" s="39">
        <f t="shared" si="230"/>
        <v>1.7002504969368299</v>
      </c>
      <c r="Q215" s="19">
        <f t="shared" si="206"/>
        <v>19.234191006615511</v>
      </c>
      <c r="R215" s="19">
        <f t="shared" si="207"/>
        <v>23.735342541124879</v>
      </c>
      <c r="S215" s="19">
        <f t="shared" si="208"/>
        <v>1.2340182403804361</v>
      </c>
      <c r="T215" s="38">
        <f t="shared" si="209"/>
        <v>18.635040699211316</v>
      </c>
      <c r="U215" s="19">
        <f t="shared" si="210"/>
        <v>6.3514988471098926E-4</v>
      </c>
      <c r="V215" s="19">
        <f t="shared" si="211"/>
        <v>0.54684069020433734</v>
      </c>
      <c r="W215" s="39">
        <f t="shared" si="212"/>
        <v>-3.0240682947268365E-4</v>
      </c>
      <c r="X215" s="39">
        <f t="shared" si="231"/>
        <v>1.6997869275412985</v>
      </c>
      <c r="Y215" s="19">
        <f t="shared" si="213"/>
        <v>19.231478321909542</v>
      </c>
      <c r="Z215" s="19">
        <f t="shared" si="214"/>
        <v>23.726704497467402</v>
      </c>
      <c r="AA215" s="19">
        <f t="shared" si="215"/>
        <v>1.2337431423790575</v>
      </c>
      <c r="AB215" s="38">
        <f t="shared" si="216"/>
        <v>18.632491371461469</v>
      </c>
      <c r="AC215" s="19">
        <f t="shared" si="217"/>
        <v>6.3580141699664226E-4</v>
      </c>
      <c r="AD215" s="19">
        <f t="shared" si="218"/>
        <v>0.54710191865236146</v>
      </c>
      <c r="AE215" s="39">
        <f t="shared" si="219"/>
        <v>-3.0346002251117047E-4</v>
      </c>
      <c r="AF215" s="39">
        <f t="shared" si="232"/>
        <v>1.7073997579300397</v>
      </c>
      <c r="AG215" s="19">
        <f t="shared" si="220"/>
        <v>19.27602657889927</v>
      </c>
      <c r="AH215" s="19">
        <f t="shared" si="221"/>
        <v>23.868709851762674</v>
      </c>
      <c r="AI215" s="19">
        <f t="shared" si="222"/>
        <v>1.2382588161551322</v>
      </c>
      <c r="AJ215" s="38">
        <f t="shared" si="223"/>
        <v>18.674356947472219</v>
      </c>
      <c r="AK215" s="19">
        <f t="shared" si="224"/>
        <v>6.2520562174067586E-4</v>
      </c>
      <c r="AL215" s="19">
        <f t="shared" si="225"/>
        <v>0.54283559248105184</v>
      </c>
      <c r="AM215" s="39">
        <f t="shared" si="226"/>
        <v>-2.8643692506971787E-4</v>
      </c>
      <c r="AN215" s="19">
        <f t="shared" si="233"/>
        <v>1.7073860920905761</v>
      </c>
      <c r="AO215" s="71">
        <f t="shared" si="234"/>
        <v>-50</v>
      </c>
      <c r="AP215" s="63">
        <f t="shared" si="235"/>
        <v>2545.8539039218085</v>
      </c>
      <c r="AQ215" s="19">
        <f t="shared" si="227"/>
        <v>2547.561290013899</v>
      </c>
    </row>
    <row r="216" spans="5:43" x14ac:dyDescent="0.25">
      <c r="E216" s="15">
        <f t="shared" si="197"/>
        <v>9.2251758254857545</v>
      </c>
      <c r="F216" s="15">
        <f t="shared" si="198"/>
        <v>2.7288115389200143</v>
      </c>
      <c r="G216" s="42">
        <f t="shared" si="228"/>
        <v>-650</v>
      </c>
      <c r="H216" s="19">
        <f t="shared" si="229"/>
        <v>1.7073860920905761</v>
      </c>
      <c r="I216" s="19">
        <f t="shared" si="199"/>
        <v>19.149429953539148</v>
      </c>
      <c r="J216" s="19">
        <f t="shared" si="200"/>
        <v>23.705878978863165</v>
      </c>
      <c r="K216" s="19">
        <f t="shared" si="201"/>
        <v>1.2379417578684584</v>
      </c>
      <c r="L216" s="38">
        <f t="shared" si="202"/>
        <v>18.543445564462381</v>
      </c>
      <c r="M216" s="19">
        <f t="shared" si="203"/>
        <v>6.3404039390223331E-4</v>
      </c>
      <c r="N216" s="19">
        <f t="shared" si="204"/>
        <v>0.54651240972648563</v>
      </c>
      <c r="O216" s="39">
        <f t="shared" si="205"/>
        <v>-3.0067006828391753E-4</v>
      </c>
      <c r="P216" s="39">
        <f t="shared" si="230"/>
        <v>1.7149028437976741</v>
      </c>
      <c r="Q216" s="19">
        <f t="shared" si="206"/>
        <v>19.193121391875383</v>
      </c>
      <c r="R216" s="19">
        <f t="shared" si="207"/>
        <v>23.845419637063912</v>
      </c>
      <c r="S216" s="19">
        <f t="shared" si="208"/>
        <v>1.2423940405627762</v>
      </c>
      <c r="T216" s="38">
        <f t="shared" si="209"/>
        <v>18.584469162049434</v>
      </c>
      <c r="U216" s="19">
        <f t="shared" si="210"/>
        <v>6.2364903005365866E-4</v>
      </c>
      <c r="V216" s="19">
        <f t="shared" si="211"/>
        <v>0.54232113694942086</v>
      </c>
      <c r="W216" s="39">
        <f t="shared" si="212"/>
        <v>-2.8400523634932459E-4</v>
      </c>
      <c r="X216" s="39">
        <f t="shared" si="231"/>
        <v>1.7144862229993092</v>
      </c>
      <c r="Y216" s="19">
        <f t="shared" si="213"/>
        <v>19.190699765801959</v>
      </c>
      <c r="Z216" s="19">
        <f t="shared" si="214"/>
        <v>23.837677434332139</v>
      </c>
      <c r="AA216" s="19">
        <f t="shared" si="215"/>
        <v>1.2421473799934668</v>
      </c>
      <c r="AB216" s="38">
        <f t="shared" si="216"/>
        <v>18.582195402765571</v>
      </c>
      <c r="AC216" s="19">
        <f t="shared" si="217"/>
        <v>6.24219438858946E-4</v>
      </c>
      <c r="AD216" s="19">
        <f t="shared" si="218"/>
        <v>0.54255217494033925</v>
      </c>
      <c r="AE216" s="39">
        <f t="shared" si="219"/>
        <v>-2.8491447683229141E-4</v>
      </c>
      <c r="AF216" s="39">
        <f t="shared" si="232"/>
        <v>1.7216318159321906</v>
      </c>
      <c r="AG216" s="19">
        <f t="shared" si="220"/>
        <v>19.232233828009711</v>
      </c>
      <c r="AH216" s="19">
        <f t="shared" si="221"/>
        <v>23.970597570227866</v>
      </c>
      <c r="AI216" s="19">
        <f t="shared" si="222"/>
        <v>1.2463761508201523</v>
      </c>
      <c r="AJ216" s="38">
        <f t="shared" si="223"/>
        <v>18.621193355660914</v>
      </c>
      <c r="AK216" s="19">
        <f t="shared" si="224"/>
        <v>6.1452483834957702E-4</v>
      </c>
      <c r="AL216" s="19">
        <f t="shared" si="225"/>
        <v>0.53860994635604242</v>
      </c>
      <c r="AM216" s="39">
        <f t="shared" si="226"/>
        <v>-2.6954756600257372E-4</v>
      </c>
      <c r="AN216" s="19">
        <f t="shared" si="233"/>
        <v>1.7216199009293238</v>
      </c>
      <c r="AO216" s="71">
        <f t="shared" si="234"/>
        <v>-50</v>
      </c>
      <c r="AP216" s="63">
        <f t="shared" si="235"/>
        <v>2545.8750625819589</v>
      </c>
      <c r="AQ216" s="19">
        <f t="shared" si="227"/>
        <v>2547.5966824828884</v>
      </c>
    </row>
    <row r="217" spans="5:43" x14ac:dyDescent="0.25">
      <c r="E217" s="15">
        <f t="shared" si="197"/>
        <v>9.1655739659077362</v>
      </c>
      <c r="F217" s="15">
        <f t="shared" si="198"/>
        <v>2.7079508880677077</v>
      </c>
      <c r="G217" s="42">
        <f t="shared" si="228"/>
        <v>-700</v>
      </c>
      <c r="H217" s="19">
        <f t="shared" si="229"/>
        <v>1.7216199009293238</v>
      </c>
      <c r="I217" s="19">
        <f t="shared" si="199"/>
        <v>19.105151115285651</v>
      </c>
      <c r="J217" s="19">
        <f t="shared" si="200"/>
        <v>23.805933502113984</v>
      </c>
      <c r="K217" s="19">
        <f t="shared" si="201"/>
        <v>1.2460479039638337</v>
      </c>
      <c r="L217" s="38">
        <f t="shared" si="202"/>
        <v>18.489698245180939</v>
      </c>
      <c r="M217" s="19">
        <f t="shared" si="203"/>
        <v>6.2327434694023104E-4</v>
      </c>
      <c r="N217" s="19">
        <f t="shared" si="204"/>
        <v>0.54228300386222217</v>
      </c>
      <c r="O217" s="39">
        <f t="shared" si="205"/>
        <v>-2.8345783102422825E-4</v>
      </c>
      <c r="P217" s="39">
        <f t="shared" si="230"/>
        <v>1.7287063467049295</v>
      </c>
      <c r="Q217" s="19">
        <f t="shared" si="206"/>
        <v>19.146063905886813</v>
      </c>
      <c r="R217" s="19">
        <f t="shared" si="207"/>
        <v>23.937095733238262</v>
      </c>
      <c r="S217" s="19">
        <f t="shared" si="208"/>
        <v>1.2502358631466992</v>
      </c>
      <c r="T217" s="38">
        <f t="shared" si="209"/>
        <v>18.528077739443528</v>
      </c>
      <c r="U217" s="19">
        <f t="shared" si="210"/>
        <v>6.1371087601632182E-4</v>
      </c>
      <c r="V217" s="19">
        <f t="shared" si="211"/>
        <v>0.53838989817716543</v>
      </c>
      <c r="W217" s="39">
        <f t="shared" si="212"/>
        <v>-2.6831140487533825E-4</v>
      </c>
      <c r="X217" s="39">
        <f t="shared" si="231"/>
        <v>1.7283276860512073</v>
      </c>
      <c r="Y217" s="19">
        <f t="shared" si="213"/>
        <v>19.14387775156839</v>
      </c>
      <c r="Z217" s="19">
        <f t="shared" si="214"/>
        <v>23.930080267485764</v>
      </c>
      <c r="AA217" s="19">
        <f t="shared" si="215"/>
        <v>1.2500121750686199</v>
      </c>
      <c r="AB217" s="38">
        <f t="shared" si="216"/>
        <v>18.526026950536483</v>
      </c>
      <c r="AC217" s="19">
        <f t="shared" si="217"/>
        <v>6.1421728665954345E-4</v>
      </c>
      <c r="AD217" s="19">
        <f t="shared" si="218"/>
        <v>0.5385968613706692</v>
      </c>
      <c r="AE217" s="39">
        <f t="shared" si="219"/>
        <v>-2.6910898994916859E-4</v>
      </c>
      <c r="AF217" s="39">
        <f t="shared" si="232"/>
        <v>1.7350753504267822</v>
      </c>
      <c r="AG217" s="19">
        <f t="shared" si="220"/>
        <v>19.182834626197295</v>
      </c>
      <c r="AH217" s="19">
        <f t="shared" si="221"/>
        <v>24.055210975203739</v>
      </c>
      <c r="AI217" s="19">
        <f t="shared" si="222"/>
        <v>1.2539966821354138</v>
      </c>
      <c r="AJ217" s="38">
        <f t="shared" si="223"/>
        <v>18.562571638012926</v>
      </c>
      <c r="AK217" s="19">
        <f t="shared" si="224"/>
        <v>6.0526999644124556E-4</v>
      </c>
      <c r="AL217" s="19">
        <f t="shared" si="225"/>
        <v>0.53492663353071968</v>
      </c>
      <c r="AM217" s="39">
        <f t="shared" si="226"/>
        <v>-2.5508986685505205E-4</v>
      </c>
      <c r="AN217" s="19">
        <f t="shared" si="233"/>
        <v>1.7350648049920596</v>
      </c>
      <c r="AO217" s="71">
        <f t="shared" si="234"/>
        <v>-50</v>
      </c>
      <c r="AP217" s="63">
        <f t="shared" si="235"/>
        <v>2545.8962212421093</v>
      </c>
      <c r="AQ217" s="19">
        <f t="shared" si="227"/>
        <v>2547.6312860471012</v>
      </c>
    </row>
    <row r="218" spans="5:43" x14ac:dyDescent="0.25">
      <c r="E218" s="15">
        <f t="shared" si="197"/>
        <v>9.1059721063297179</v>
      </c>
      <c r="F218" s="15">
        <f t="shared" si="198"/>
        <v>2.6870902372154011</v>
      </c>
      <c r="G218" s="42">
        <f t="shared" si="228"/>
        <v>-750</v>
      </c>
      <c r="H218" s="19">
        <f t="shared" si="229"/>
        <v>1.7350648049920596</v>
      </c>
      <c r="I218" s="19">
        <f t="shared" si="199"/>
        <v>19.055296619219025</v>
      </c>
      <c r="J218" s="19">
        <f t="shared" si="200"/>
        <v>23.888802192448132</v>
      </c>
      <c r="K218" s="19">
        <f t="shared" si="201"/>
        <v>1.2536568005115214</v>
      </c>
      <c r="L218" s="38">
        <f t="shared" si="202"/>
        <v>18.43052350319013</v>
      </c>
      <c r="M218" s="19">
        <f t="shared" si="203"/>
        <v>6.1395382119005127E-4</v>
      </c>
      <c r="N218" s="19">
        <f t="shared" si="204"/>
        <v>0.53859978980762346</v>
      </c>
      <c r="O218" s="39">
        <f t="shared" si="205"/>
        <v>-2.6873906071030781E-4</v>
      </c>
      <c r="P218" s="39">
        <f t="shared" si="230"/>
        <v>1.7417832815098173</v>
      </c>
      <c r="Q218" s="19">
        <f t="shared" si="206"/>
        <v>19.093822156083743</v>
      </c>
      <c r="R218" s="19">
        <f t="shared" si="207"/>
        <v>24.012748521496512</v>
      </c>
      <c r="S218" s="19">
        <f t="shared" si="208"/>
        <v>1.2576187378934753</v>
      </c>
      <c r="T218" s="38">
        <f t="shared" si="209"/>
        <v>18.466629808509786</v>
      </c>
      <c r="U218" s="19">
        <f t="shared" si="210"/>
        <v>6.0508110580389791E-4</v>
      </c>
      <c r="V218" s="19">
        <f t="shared" si="211"/>
        <v>0.53495828530426148</v>
      </c>
      <c r="W218" s="39">
        <f t="shared" si="212"/>
        <v>-2.5483734881236755E-4</v>
      </c>
      <c r="X218" s="39">
        <f t="shared" si="231"/>
        <v>1.7414357387123689</v>
      </c>
      <c r="Y218" s="19">
        <f t="shared" si="213"/>
        <v>19.091829252957599</v>
      </c>
      <c r="Z218" s="19">
        <f t="shared" si="214"/>
        <v>24.006330901876289</v>
      </c>
      <c r="AA218" s="19">
        <f t="shared" si="215"/>
        <v>1.2574138697661652</v>
      </c>
      <c r="AB218" s="38">
        <f t="shared" si="216"/>
        <v>18.464762050793709</v>
      </c>
      <c r="AC218" s="19">
        <f t="shared" si="217"/>
        <v>6.0553618226644819E-4</v>
      </c>
      <c r="AD218" s="19">
        <f t="shared" si="218"/>
        <v>0.53514575048438706</v>
      </c>
      <c r="AE218" s="39">
        <f t="shared" si="219"/>
        <v>-2.5554668903869394E-4</v>
      </c>
      <c r="AF218" s="39">
        <f t="shared" si="232"/>
        <v>1.7478421394439942</v>
      </c>
      <c r="AG218" s="19">
        <f t="shared" si="220"/>
        <v>19.128565264001779</v>
      </c>
      <c r="AH218" s="19">
        <f t="shared" si="221"/>
        <v>24.124733850465585</v>
      </c>
      <c r="AI218" s="19">
        <f t="shared" si="222"/>
        <v>1.2611888825695747</v>
      </c>
      <c r="AJ218" s="38">
        <f t="shared" si="223"/>
        <v>18.49919120451699</v>
      </c>
      <c r="AK218" s="19">
        <f t="shared" si="224"/>
        <v>5.9721507711739679E-4</v>
      </c>
      <c r="AL218" s="19">
        <f t="shared" si="225"/>
        <v>0.53170590061739986</v>
      </c>
      <c r="AM218" s="39">
        <f t="shared" si="226"/>
        <v>-2.4263848196258593E-4</v>
      </c>
      <c r="AN218" s="19">
        <f t="shared" si="233"/>
        <v>1.7478326851451849</v>
      </c>
      <c r="AO218" s="71">
        <f t="shared" si="234"/>
        <v>-50</v>
      </c>
      <c r="AP218" s="63">
        <f t="shared" si="235"/>
        <v>2545.9173799022597</v>
      </c>
      <c r="AQ218" s="19">
        <f t="shared" si="227"/>
        <v>2547.6652125874048</v>
      </c>
    </row>
    <row r="221" spans="5:43" x14ac:dyDescent="0.25">
      <c r="E221" s="15">
        <f t="shared" ref="E221:E228" si="236">+FORECAST(D69,$D$25:$D$26,$E$25:$E$26)</f>
        <v>9.0463702467516995</v>
      </c>
      <c r="F221" s="15">
        <f t="shared" ref="F221:F228" si="237">+FORECAST(D69,$F$25:$F$26,$E$25:$E$26)</f>
        <v>2.6662295863630945</v>
      </c>
      <c r="G221" s="42">
        <f>+G218+$G$15</f>
        <v>-800</v>
      </c>
      <c r="H221" s="19">
        <f>+AN218</f>
        <v>1.7478326851451849</v>
      </c>
      <c r="I221" s="19">
        <f t="shared" ref="I221:I228" si="238">E221+(2*H221*SQRT(1+(F221*F221)))</f>
        <v>19.000598995228415</v>
      </c>
      <c r="J221" s="19">
        <f t="shared" ref="J221:J228" si="239">+H221*(E221+(F221*H221))</f>
        <v>23.95665727493019</v>
      </c>
      <c r="K221" s="19">
        <f t="shared" ref="K221:K228" si="240">+J221/I221</f>
        <v>1.2608369494533505</v>
      </c>
      <c r="L221" s="38">
        <f t="shared" ref="L221:L228" si="241">+((2*F221*H221)+E221)</f>
        <v>18.366616681044786</v>
      </c>
      <c r="M221" s="19">
        <f t="shared" ref="M221:M228" si="242">+(($R$5^2)*($R$7^2))/((J221^2)*(K221)^(4/3))</f>
        <v>6.0584983425249336E-4</v>
      </c>
      <c r="N221" s="19">
        <f t="shared" ref="N221:N228" si="243">+$R$7/(SQRT(9.81*((J221^3)/((2*F221*H221)+E221))))</f>
        <v>0.53538248208900729</v>
      </c>
      <c r="O221" s="39">
        <f t="shared" ref="O221:O228" si="244">($R$6-M221)/(1-(N221^2))</f>
        <v>-2.560771528560045E-4</v>
      </c>
      <c r="P221" s="39">
        <f>+H221+0.5*(G221-G218)*O221</f>
        <v>1.754234613966585</v>
      </c>
      <c r="Q221" s="19">
        <f t="shared" ref="Q221:Q228" si="245">E221+(2*P221*SQRT(1+(F221*F221)))</f>
        <v>19.037059157840826</v>
      </c>
      <c r="R221" s="19">
        <f t="shared" ref="R221:R228" si="246">+P221*(E221+(F221*P221))</f>
        <v>24.07434832221227</v>
      </c>
      <c r="S221" s="19">
        <f t="shared" ref="S221:S228" si="247">+R221/Q221</f>
        <v>1.2646043762645307</v>
      </c>
      <c r="T221" s="38">
        <f t="shared" ref="T221:T228" si="248">+((2*F221*P221)+E221)</f>
        <v>18.400754705111602</v>
      </c>
      <c r="U221" s="19">
        <f t="shared" ref="U221:U228" si="249">+(($R$5^2)*($R$7^2))/((R221^2)*(S221)^(4/3))</f>
        <v>5.9755885024536911E-4</v>
      </c>
      <c r="V221" s="19">
        <f t="shared" ref="V221:V228" si="250">+$R$7/(SQRT(9.81*((R221^3)/((2*F221*P221)+E221))))</f>
        <v>0.53195502252057347</v>
      </c>
      <c r="W221" s="39">
        <f t="shared" ref="W221:W228" si="251">($R$6-U221)/(1-(V221^2))</f>
        <v>-2.4320759520747053E-4</v>
      </c>
      <c r="X221" s="39">
        <f>+H221+0.5*(G221-G218)*W221</f>
        <v>1.7539128750253716</v>
      </c>
      <c r="Y221" s="19">
        <f t="shared" ref="Y221:Y228" si="252">E221+(2*X221*SQRT(1+(F221*F221)))</f>
        <v>19.035226795369663</v>
      </c>
      <c r="Z221" s="19">
        <f t="shared" ref="Z221:Z228" si="253">+X221*(E221+(F221*X221))</f>
        <v>24.068428358873199</v>
      </c>
      <c r="AA221" s="19">
        <f t="shared" ref="AA221:AA228" si="254">+Z221/Y221</f>
        <v>1.264415108767071</v>
      </c>
      <c r="AB221" s="38">
        <f t="shared" ref="AB221:AB228" si="255">+((2*F221*X221)+E221)</f>
        <v>18.399039045343304</v>
      </c>
      <c r="AC221" s="19">
        <f t="shared" ref="AC221:AC228" si="256">+(($R$5^2)*($R$7^2))/((Z221^2)*(AA221)^(4/3))</f>
        <v>5.9797216681655796E-4</v>
      </c>
      <c r="AD221" s="19">
        <f t="shared" ref="AD221:AD228" si="257">+$R$7/(SQRT(9.81*((Z221^3)/((2*F221*X221)+E221))))</f>
        <v>0.53212648806057627</v>
      </c>
      <c r="AE221" s="39">
        <f t="shared" ref="AE221:AE228" si="258">($R$6-AC221)/(1-(AD221^2))</f>
        <v>-2.4384607758544288E-4</v>
      </c>
      <c r="AF221" s="39">
        <f>H221+(G221-G218)*AE221</f>
        <v>1.760024989024457</v>
      </c>
      <c r="AG221" s="19">
        <f t="shared" ref="AG221:AG228" si="259">E221+(2*AF221*SQRT(1+(F221*F221)))</f>
        <v>19.070036409242178</v>
      </c>
      <c r="AH221" s="19">
        <f t="shared" ref="AH221:AH228" si="260">+AF221*(E221+(F221*AF221))</f>
        <v>24.180984987830307</v>
      </c>
      <c r="AI221" s="19">
        <f t="shared" ref="AI221:AI228" si="261">+AH221/AG221</f>
        <v>1.2680093770618674</v>
      </c>
      <c r="AJ221" s="38">
        <f t="shared" ref="AJ221:AJ228" si="262">+((2*F221*AF221)+E221)</f>
        <v>18.431631643702474</v>
      </c>
      <c r="AK221" s="19">
        <f t="shared" ref="AK221:AK228" si="263">+(($R$5^2)*($R$7^2))/((AH221^2)*(AI221)^(4/3))</f>
        <v>5.9018034432041391E-4</v>
      </c>
      <c r="AL221" s="19">
        <f t="shared" ref="AL221:AL228" si="264">+$R$7/(SQRT(9.81*((AH221^3)/((2*F221*AF221)+E221))))</f>
        <v>0.52888325330071007</v>
      </c>
      <c r="AM221" s="39">
        <f t="shared" ref="AM221:AM228" si="265">($R$6-AK221)/(1-(AL221^2))</f>
        <v>-2.3186338735336115E-4</v>
      </c>
      <c r="AN221" s="19">
        <f>H221+(1/6)*(O221+2*W221+2*AE221+AM221)*(G221-G218)</f>
        <v>1.7600164175268114</v>
      </c>
      <c r="AO221" s="71">
        <f>+(-1)*ABS((ABS(G218)-ABS(G221)))</f>
        <v>-50</v>
      </c>
      <c r="AP221" s="63">
        <f>+AP218-(AO221*$R$6)</f>
        <v>2545.93853856241</v>
      </c>
      <c r="AQ221" s="19">
        <f t="shared" ref="AQ221:AQ228" si="266">+AP221+AN221</f>
        <v>2547.6985549799369</v>
      </c>
    </row>
    <row r="222" spans="5:43" x14ac:dyDescent="0.25">
      <c r="E222" s="15">
        <f t="shared" si="236"/>
        <v>8.9867683871736794</v>
      </c>
      <c r="F222" s="15">
        <f t="shared" si="237"/>
        <v>2.6453689355107879</v>
      </c>
      <c r="G222" s="42">
        <f t="shared" ref="G222:G228" si="267">+G221+$G$15</f>
        <v>-850</v>
      </c>
      <c r="H222" s="19">
        <f t="shared" ref="H222:H228" si="268">+AN221</f>
        <v>1.7600164175268114</v>
      </c>
      <c r="I222" s="19">
        <f t="shared" si="238"/>
        <v>18.94166570534869</v>
      </c>
      <c r="J222" s="19">
        <f t="shared" si="239"/>
        <v>24.011307592350153</v>
      </c>
      <c r="K222" s="19">
        <f t="shared" si="240"/>
        <v>1.2676449878201532</v>
      </c>
      <c r="L222" s="38">
        <f t="shared" si="241"/>
        <v>18.298553901002503</v>
      </c>
      <c r="M222" s="19">
        <f t="shared" si="242"/>
        <v>5.9878032636784847E-4</v>
      </c>
      <c r="N222" s="19">
        <f t="shared" si="243"/>
        <v>0.53256616762030817</v>
      </c>
      <c r="O222" s="39">
        <f t="shared" si="244"/>
        <v>-2.4513354835520404E-4</v>
      </c>
      <c r="P222" s="39">
        <f t="shared" ref="P222:P228" si="269">+H222+0.5*(G222-G221)*O222</f>
        <v>1.7661447562356916</v>
      </c>
      <c r="Q222" s="19">
        <f t="shared" si="245"/>
        <v>18.976328440292733</v>
      </c>
      <c r="R222" s="19">
        <f t="shared" si="246"/>
        <v>24.123546679430085</v>
      </c>
      <c r="S222" s="19">
        <f t="shared" si="247"/>
        <v>1.2712441584963392</v>
      </c>
      <c r="T222" s="38">
        <f t="shared" si="248"/>
        <v>18.330977334696023</v>
      </c>
      <c r="U222" s="19">
        <f t="shared" si="249"/>
        <v>5.9098309566537265E-4</v>
      </c>
      <c r="V222" s="19">
        <f t="shared" si="250"/>
        <v>0.52932203999248151</v>
      </c>
      <c r="W222" s="39">
        <f t="shared" si="251"/>
        <v>-2.3312816735575678E-4</v>
      </c>
      <c r="X222" s="39">
        <f t="shared" ref="X222:X228" si="270">+H222+0.5*(G222-G221)*W222</f>
        <v>1.7658446217107053</v>
      </c>
      <c r="Y222" s="19">
        <f t="shared" si="252"/>
        <v>18.974630837731688</v>
      </c>
      <c r="Z222" s="19">
        <f t="shared" si="253"/>
        <v>24.118045158551976</v>
      </c>
      <c r="AA222" s="19">
        <f t="shared" si="254"/>
        <v>1.271067951983152</v>
      </c>
      <c r="AB222" s="38">
        <f t="shared" si="255"/>
        <v>18.329389401598277</v>
      </c>
      <c r="AC222" s="19">
        <f t="shared" si="256"/>
        <v>5.9136203111655487E-4</v>
      </c>
      <c r="AD222" s="19">
        <f t="shared" si="257"/>
        <v>0.52948022949017104</v>
      </c>
      <c r="AE222" s="39">
        <f t="shared" si="258"/>
        <v>-2.3370898027223389E-4</v>
      </c>
      <c r="AF222" s="39">
        <f t="shared" ref="AF222:AF228" si="271">H222+(G222-G221)*AE222</f>
        <v>1.7717018665404232</v>
      </c>
      <c r="AG222" s="19">
        <f t="shared" si="259"/>
        <v>19.007760228041118</v>
      </c>
      <c r="AH222" s="19">
        <f t="shared" si="260"/>
        <v>24.225495635367011</v>
      </c>
      <c r="AI222" s="19">
        <f t="shared" si="261"/>
        <v>1.2745055358825734</v>
      </c>
      <c r="AJ222" s="38">
        <f t="shared" si="262"/>
        <v>18.36037854863871</v>
      </c>
      <c r="AK222" s="19">
        <f t="shared" si="263"/>
        <v>5.8402085982434007E-4</v>
      </c>
      <c r="AL222" s="19">
        <f t="shared" si="264"/>
        <v>0.52640585894069059</v>
      </c>
      <c r="AM222" s="39">
        <f t="shared" si="265"/>
        <v>-2.225042922763715E-4</v>
      </c>
      <c r="AN222" s="19">
        <f t="shared" ref="AN222:AN228" si="272">H222+(1/6)*(O222+2*W222+2*AE222+AM222)*(G222-G221)</f>
        <v>1.7716940186592076</v>
      </c>
      <c r="AO222" s="71">
        <f t="shared" ref="AO222:AO228" si="273">+(-1)*ABS((ABS(G221)-ABS(G222)))</f>
        <v>-50</v>
      </c>
      <c r="AP222" s="63">
        <f t="shared" ref="AP222:AP228" si="274">+AP221-(AO222*$R$6)</f>
        <v>2545.9596972225604</v>
      </c>
      <c r="AQ222" s="19">
        <f t="shared" si="266"/>
        <v>2547.7313912412196</v>
      </c>
    </row>
    <row r="223" spans="5:43" x14ac:dyDescent="0.25">
      <c r="E223" s="15">
        <f t="shared" si="236"/>
        <v>8.9271665275956611</v>
      </c>
      <c r="F223" s="15">
        <f t="shared" si="237"/>
        <v>2.6245082846584813</v>
      </c>
      <c r="G223" s="42">
        <f t="shared" si="267"/>
        <v>-900</v>
      </c>
      <c r="H223" s="19">
        <f t="shared" si="268"/>
        <v>1.7716940186592076</v>
      </c>
      <c r="I223" s="19">
        <f t="shared" si="238"/>
        <v>18.879006173364029</v>
      </c>
      <c r="J223" s="19">
        <f t="shared" si="239"/>
        <v>24.054275796731162</v>
      </c>
      <c r="K223" s="19">
        <f t="shared" si="240"/>
        <v>1.2741282870423978</v>
      </c>
      <c r="L223" s="38">
        <f t="shared" si="241"/>
        <v>18.226817787297598</v>
      </c>
      <c r="M223" s="19">
        <f t="shared" si="242"/>
        <v>5.9259850863431149E-4</v>
      </c>
      <c r="N223" s="19">
        <f t="shared" si="243"/>
        <v>0.53009767858915469</v>
      </c>
      <c r="O223" s="39">
        <f t="shared" si="244"/>
        <v>-2.3564136562612262E-4</v>
      </c>
      <c r="P223" s="39">
        <f t="shared" si="269"/>
        <v>1.7775850527998607</v>
      </c>
      <c r="Q223" s="19">
        <f t="shared" si="245"/>
        <v>18.912096891342461</v>
      </c>
      <c r="R223" s="19">
        <f t="shared" si="246"/>
        <v>24.161741684270488</v>
      </c>
      <c r="S223" s="19">
        <f t="shared" si="247"/>
        <v>1.2775813186178842</v>
      </c>
      <c r="T223" s="38">
        <f t="shared" si="248"/>
        <v>18.257739923112297</v>
      </c>
      <c r="U223" s="19">
        <f t="shared" si="249"/>
        <v>5.8522309833635778E-4</v>
      </c>
      <c r="V223" s="19">
        <f t="shared" si="250"/>
        <v>0.52701145899567048</v>
      </c>
      <c r="W223" s="39">
        <f t="shared" si="251"/>
        <v>-2.2436537698156036E-4</v>
      </c>
      <c r="X223" s="39">
        <f t="shared" si="270"/>
        <v>1.7773031530837466</v>
      </c>
      <c r="Y223" s="19">
        <f t="shared" si="252"/>
        <v>18.910513423350015</v>
      </c>
      <c r="Z223" s="19">
        <f t="shared" si="253"/>
        <v>24.15659504113226</v>
      </c>
      <c r="AA223" s="19">
        <f t="shared" si="254"/>
        <v>1.2774161388608611</v>
      </c>
      <c r="AB223" s="38">
        <f t="shared" si="255"/>
        <v>18.256260226831529</v>
      </c>
      <c r="AC223" s="19">
        <f t="shared" si="256"/>
        <v>5.8557343601894853E-4</v>
      </c>
      <c r="AD223" s="19">
        <f t="shared" si="257"/>
        <v>0.52715852724209866</v>
      </c>
      <c r="AE223" s="39">
        <f t="shared" si="258"/>
        <v>-2.248987104260277E-4</v>
      </c>
      <c r="AF223" s="39">
        <f t="shared" si="271"/>
        <v>1.782938954180509</v>
      </c>
      <c r="AG223" s="19">
        <f t="shared" si="259"/>
        <v>18.942170463561094</v>
      </c>
      <c r="AH223" s="19">
        <f t="shared" si="260"/>
        <v>24.259567052840186</v>
      </c>
      <c r="AI223" s="19">
        <f t="shared" si="261"/>
        <v>1.2807173866114301</v>
      </c>
      <c r="AJ223" s="38">
        <f t="shared" si="262"/>
        <v>18.285842640169811</v>
      </c>
      <c r="AK223" s="19">
        <f t="shared" si="263"/>
        <v>5.7861830763937278E-4</v>
      </c>
      <c r="AL223" s="19">
        <f t="shared" si="264"/>
        <v>0.52422994569654502</v>
      </c>
      <c r="AM223" s="39">
        <f t="shared" si="265"/>
        <v>-2.1435294586969302E-4</v>
      </c>
      <c r="AN223" s="19">
        <f t="shared" si="272"/>
        <v>1.7829317060451326</v>
      </c>
      <c r="AO223" s="71">
        <f t="shared" si="273"/>
        <v>-50</v>
      </c>
      <c r="AP223" s="63">
        <f t="shared" si="274"/>
        <v>2545.9808558827108</v>
      </c>
      <c r="AQ223" s="19">
        <f t="shared" si="266"/>
        <v>2547.7637875887558</v>
      </c>
    </row>
    <row r="224" spans="5:43" x14ac:dyDescent="0.25">
      <c r="E224" s="15">
        <f t="shared" si="236"/>
        <v>8.8675646680176428</v>
      </c>
      <c r="F224" s="15">
        <f t="shared" si="237"/>
        <v>2.6036476338061747</v>
      </c>
      <c r="G224" s="42">
        <f t="shared" si="267"/>
        <v>-950</v>
      </c>
      <c r="H224" s="19">
        <f t="shared" si="268"/>
        <v>1.7829317060451326</v>
      </c>
      <c r="I224" s="19">
        <f t="shared" si="238"/>
        <v>18.813051786110918</v>
      </c>
      <c r="J224" s="19">
        <f t="shared" si="239"/>
        <v>24.086855684104073</v>
      </c>
      <c r="K224" s="19">
        <f t="shared" si="240"/>
        <v>1.2803268687054079</v>
      </c>
      <c r="L224" s="38">
        <f t="shared" si="241"/>
        <v>18.151816503382474</v>
      </c>
      <c r="M224" s="19">
        <f t="shared" si="242"/>
        <v>5.8718457167815342E-4</v>
      </c>
      <c r="N224" s="19">
        <f t="shared" si="243"/>
        <v>0.52793297117086246</v>
      </c>
      <c r="O224" s="39">
        <f t="shared" si="244"/>
        <v>-2.2738718313980653E-4</v>
      </c>
      <c r="P224" s="39">
        <f t="shared" si="269"/>
        <v>1.7886163856236277</v>
      </c>
      <c r="Q224" s="19">
        <f t="shared" si="245"/>
        <v>18.844761866383045</v>
      </c>
      <c r="R224" s="19">
        <f t="shared" si="246"/>
        <v>24.190127083081816</v>
      </c>
      <c r="S224" s="19">
        <f t="shared" si="247"/>
        <v>1.2836525743652036</v>
      </c>
      <c r="T224" s="38">
        <f t="shared" si="248"/>
        <v>18.181418308449466</v>
      </c>
      <c r="U224" s="19">
        <f t="shared" si="249"/>
        <v>5.801714789345295E-4</v>
      </c>
      <c r="V224" s="19">
        <f t="shared" si="250"/>
        <v>0.52498338657500498</v>
      </c>
      <c r="W224" s="39">
        <f t="shared" si="251"/>
        <v>-2.1673096851012135E-4</v>
      </c>
      <c r="X224" s="39">
        <f t="shared" si="270"/>
        <v>1.7883499802578857</v>
      </c>
      <c r="Y224" s="19">
        <f t="shared" si="252"/>
        <v>18.843275813314271</v>
      </c>
      <c r="Z224" s="19">
        <f t="shared" si="253"/>
        <v>24.185283640473255</v>
      </c>
      <c r="AA224" s="19">
        <f t="shared" si="254"/>
        <v>1.283496769886711</v>
      </c>
      <c r="AB224" s="38">
        <f t="shared" si="255"/>
        <v>18.18003105704917</v>
      </c>
      <c r="AC224" s="19">
        <f t="shared" si="256"/>
        <v>5.8049781985960839E-4</v>
      </c>
      <c r="AD224" s="19">
        <f t="shared" si="257"/>
        <v>0.52512106276347137</v>
      </c>
      <c r="AE224" s="39">
        <f t="shared" si="258"/>
        <v>-2.1722482522016826E-4</v>
      </c>
      <c r="AF224" s="39">
        <f t="shared" si="271"/>
        <v>1.7937929473061411</v>
      </c>
      <c r="AG224" s="19">
        <f t="shared" si="259"/>
        <v>18.873637581226689</v>
      </c>
      <c r="AH224" s="19">
        <f t="shared" si="260"/>
        <v>24.284314085832182</v>
      </c>
      <c r="AI224" s="19">
        <f t="shared" si="261"/>
        <v>1.2866790506768768</v>
      </c>
      <c r="AJ224" s="38">
        <f t="shared" si="262"/>
        <v>18.208374193601323</v>
      </c>
      <c r="AK224" s="19">
        <f t="shared" si="263"/>
        <v>5.7387505502465622E-4</v>
      </c>
      <c r="AL224" s="19">
        <f t="shared" si="264"/>
        <v>0.52231888505932711</v>
      </c>
      <c r="AM224" s="39">
        <f t="shared" si="265"/>
        <v>-2.0724061988070167E-4</v>
      </c>
      <c r="AN224" s="19">
        <f t="shared" si="272"/>
        <v>1.7937862009658083</v>
      </c>
      <c r="AO224" s="71">
        <f t="shared" si="273"/>
        <v>-50</v>
      </c>
      <c r="AP224" s="63">
        <f t="shared" si="274"/>
        <v>2546.0020145428612</v>
      </c>
      <c r="AQ224" s="19">
        <f t="shared" si="266"/>
        <v>2547.7958007438269</v>
      </c>
    </row>
    <row r="225" spans="5:43" x14ac:dyDescent="0.25">
      <c r="E225" s="15">
        <f t="shared" si="236"/>
        <v>8.8079628084396226</v>
      </c>
      <c r="F225" s="15">
        <f t="shared" si="237"/>
        <v>2.5827869829538681</v>
      </c>
      <c r="G225" s="42">
        <f t="shared" si="267"/>
        <v>-1000</v>
      </c>
      <c r="H225" s="19">
        <f t="shared" si="268"/>
        <v>1.7937862009658083</v>
      </c>
      <c r="I225" s="19">
        <f t="shared" si="238"/>
        <v>18.744170974787146</v>
      </c>
      <c r="J225" s="19">
        <f t="shared" si="239"/>
        <v>24.110155584591848</v>
      </c>
      <c r="K225" s="19">
        <f t="shared" si="240"/>
        <v>1.2862748433645055</v>
      </c>
      <c r="L225" s="38">
        <f t="shared" si="241"/>
        <v>18.073898108553145</v>
      </c>
      <c r="M225" s="19">
        <f t="shared" si="242"/>
        <v>5.8243966426935439E-4</v>
      </c>
      <c r="N225" s="19">
        <f t="shared" si="243"/>
        <v>0.52603519362223772</v>
      </c>
      <c r="O225" s="39">
        <f t="shared" si="244"/>
        <v>-2.2019816028044146E-4</v>
      </c>
      <c r="P225" s="39">
        <f t="shared" si="269"/>
        <v>1.7992911549728194</v>
      </c>
      <c r="Q225" s="19">
        <f t="shared" si="245"/>
        <v>18.774664223609321</v>
      </c>
      <c r="R225" s="19">
        <f t="shared" si="246"/>
        <v>24.209729832523053</v>
      </c>
      <c r="S225" s="19">
        <f t="shared" si="247"/>
        <v>1.2894893641868217</v>
      </c>
      <c r="T225" s="38">
        <f t="shared" si="248"/>
        <v>18.10233435565528</v>
      </c>
      <c r="U225" s="19">
        <f t="shared" si="249"/>
        <v>5.7573915327697274E-4</v>
      </c>
      <c r="V225" s="19">
        <f t="shared" si="250"/>
        <v>0.52320427295102323</v>
      </c>
      <c r="W225" s="39">
        <f t="shared" si="251"/>
        <v>-2.1007148930964861E-4</v>
      </c>
      <c r="X225" s="39">
        <f t="shared" si="270"/>
        <v>1.7990379881985494</v>
      </c>
      <c r="Y225" s="19">
        <f t="shared" si="252"/>
        <v>18.773261872666609</v>
      </c>
      <c r="Z225" s="19">
        <f t="shared" si="253"/>
        <v>24.205147088467115</v>
      </c>
      <c r="AA225" s="19">
        <f t="shared" si="254"/>
        <v>1.2893415780722257</v>
      </c>
      <c r="AB225" s="38">
        <f t="shared" si="255"/>
        <v>18.101026603957081</v>
      </c>
      <c r="AC225" s="19">
        <f t="shared" si="256"/>
        <v>5.7604520688004745E-4</v>
      </c>
      <c r="AD225" s="19">
        <f t="shared" si="257"/>
        <v>0.52333396243647801</v>
      </c>
      <c r="AE225" s="39">
        <f t="shared" si="258"/>
        <v>-2.1053224625967328E-4</v>
      </c>
      <c r="AF225" s="39">
        <f t="shared" si="271"/>
        <v>1.804312813278792</v>
      </c>
      <c r="AG225" s="19">
        <f t="shared" si="259"/>
        <v>18.802480382659684</v>
      </c>
      <c r="AH225" s="19">
        <f t="shared" si="260"/>
        <v>24.300698700471642</v>
      </c>
      <c r="AI225" s="19">
        <f t="shared" si="261"/>
        <v>1.292419840676053</v>
      </c>
      <c r="AJ225" s="38">
        <f t="shared" si="262"/>
        <v>18.128274103066296</v>
      </c>
      <c r="AK225" s="19">
        <f t="shared" si="263"/>
        <v>5.6970976015662499E-4</v>
      </c>
      <c r="AL225" s="19">
        <f t="shared" si="264"/>
        <v>0.52064175360373621</v>
      </c>
      <c r="AM225" s="39">
        <f t="shared" si="265"/>
        <v>-2.0102907281145584E-4</v>
      </c>
      <c r="AN225" s="19">
        <f t="shared" si="272"/>
        <v>1.8043064901677295</v>
      </c>
      <c r="AO225" s="71">
        <f t="shared" si="273"/>
        <v>-50</v>
      </c>
      <c r="AP225" s="63">
        <f t="shared" si="274"/>
        <v>2546.0231732030115</v>
      </c>
      <c r="AQ225" s="19">
        <f t="shared" si="266"/>
        <v>2547.8274796931792</v>
      </c>
    </row>
    <row r="226" spans="5:43" x14ac:dyDescent="0.25">
      <c r="E226" s="15">
        <f t="shared" si="236"/>
        <v>8.7483609488616043</v>
      </c>
      <c r="F226" s="15">
        <f t="shared" si="237"/>
        <v>2.5619263321015615</v>
      </c>
      <c r="G226" s="42">
        <f t="shared" si="267"/>
        <v>-1050</v>
      </c>
      <c r="H226" s="19">
        <f t="shared" si="268"/>
        <v>1.8043064901677295</v>
      </c>
      <c r="I226" s="19">
        <f t="shared" si="238"/>
        <v>18.672680776655845</v>
      </c>
      <c r="J226" s="19">
        <f t="shared" si="239"/>
        <v>24.125131745505531</v>
      </c>
      <c r="K226" s="19">
        <f t="shared" si="240"/>
        <v>1.2920015092672827</v>
      </c>
      <c r="L226" s="38">
        <f t="shared" si="241"/>
        <v>17.993361565546511</v>
      </c>
      <c r="M226" s="19">
        <f t="shared" si="242"/>
        <v>5.782814410339389E-4</v>
      </c>
      <c r="N226" s="19">
        <f t="shared" si="243"/>
        <v>0.52437323756105281</v>
      </c>
      <c r="O226" s="39">
        <f t="shared" si="244"/>
        <v>-2.1393274589730788E-4</v>
      </c>
      <c r="P226" s="39">
        <f t="shared" si="269"/>
        <v>1.8096548088151623</v>
      </c>
      <c r="Q226" s="19">
        <f t="shared" si="245"/>
        <v>18.702098408908078</v>
      </c>
      <c r="R226" s="19">
        <f t="shared" si="246"/>
        <v>24.221439259349957</v>
      </c>
      <c r="S226" s="19">
        <f t="shared" si="247"/>
        <v>1.295118800562665</v>
      </c>
      <c r="T226" s="38">
        <f t="shared" si="248"/>
        <v>18.020765562297164</v>
      </c>
      <c r="U226" s="19">
        <f t="shared" si="249"/>
        <v>5.718515482911942E-4</v>
      </c>
      <c r="V226" s="19">
        <f t="shared" si="250"/>
        <v>0.52164566825410508</v>
      </c>
      <c r="W226" s="39">
        <f t="shared" si="251"/>
        <v>-2.0426053914303878E-4</v>
      </c>
      <c r="X226" s="39">
        <f t="shared" si="270"/>
        <v>1.8094130036463054</v>
      </c>
      <c r="Y226" s="19">
        <f t="shared" si="252"/>
        <v>18.700768395495821</v>
      </c>
      <c r="Z226" s="19">
        <f t="shared" si="253"/>
        <v>24.217081894885407</v>
      </c>
      <c r="AA226" s="19">
        <f t="shared" si="254"/>
        <v>1.2949779058660615</v>
      </c>
      <c r="AB226" s="38">
        <f t="shared" si="255"/>
        <v>18.019526588238502</v>
      </c>
      <c r="AC226" s="19">
        <f t="shared" si="256"/>
        <v>5.7214034119684764E-4</v>
      </c>
      <c r="AD226" s="19">
        <f t="shared" si="257"/>
        <v>0.52176852626716752</v>
      </c>
      <c r="AE226" s="39">
        <f t="shared" si="258"/>
        <v>-2.0469334455599229E-4</v>
      </c>
      <c r="AF226" s="39">
        <f t="shared" si="271"/>
        <v>1.814541157395529</v>
      </c>
      <c r="AG226" s="19">
        <f t="shared" si="259"/>
        <v>18.728975043429934</v>
      </c>
      <c r="AH226" s="19">
        <f t="shared" si="260"/>
        <v>24.309556171156562</v>
      </c>
      <c r="AI226" s="19">
        <f t="shared" si="261"/>
        <v>1.2979651109997223</v>
      </c>
      <c r="AJ226" s="38">
        <f t="shared" si="262"/>
        <v>18.045802492488903</v>
      </c>
      <c r="AK226" s="19">
        <f t="shared" si="263"/>
        <v>5.6605407131536309E-4</v>
      </c>
      <c r="AL226" s="19">
        <f t="shared" si="264"/>
        <v>0.51917223746538377</v>
      </c>
      <c r="AM226" s="39">
        <f t="shared" si="265"/>
        <v>-1.956039092738202E-4</v>
      </c>
      <c r="AN226" s="19">
        <f t="shared" si="272"/>
        <v>1.8145351936891394</v>
      </c>
      <c r="AO226" s="71">
        <f t="shared" si="273"/>
        <v>-50</v>
      </c>
      <c r="AP226" s="63">
        <f t="shared" si="274"/>
        <v>2546.0443318631619</v>
      </c>
      <c r="AQ226" s="19">
        <f t="shared" si="266"/>
        <v>2547.8588670568511</v>
      </c>
    </row>
    <row r="227" spans="5:43" x14ac:dyDescent="0.25">
      <c r="E227" s="15">
        <f t="shared" si="236"/>
        <v>8.688759089283586</v>
      </c>
      <c r="F227" s="15">
        <f t="shared" si="237"/>
        <v>2.5410656812492549</v>
      </c>
      <c r="G227" s="42">
        <f t="shared" si="267"/>
        <v>-1100</v>
      </c>
      <c r="H227" s="19">
        <f t="shared" si="268"/>
        <v>1.8145351936891394</v>
      </c>
      <c r="I227" s="19">
        <f t="shared" si="238"/>
        <v>18.59885583021088</v>
      </c>
      <c r="J227" s="19">
        <f t="shared" si="239"/>
        <v>24.132614394574297</v>
      </c>
      <c r="K227" s="19">
        <f t="shared" si="240"/>
        <v>1.2975322038560408</v>
      </c>
      <c r="L227" s="38">
        <f t="shared" si="241"/>
        <v>17.910465305488469</v>
      </c>
      <c r="M227" s="19">
        <f t="shared" si="242"/>
        <v>5.7464071718415306E-4</v>
      </c>
      <c r="N227" s="19">
        <f t="shared" si="243"/>
        <v>0.52292063468508476</v>
      </c>
      <c r="O227" s="39">
        <f t="shared" si="244"/>
        <v>-2.0847385346838655E-4</v>
      </c>
      <c r="P227" s="39">
        <f t="shared" si="269"/>
        <v>1.8197470400258491</v>
      </c>
      <c r="Q227" s="19">
        <f t="shared" si="245"/>
        <v>18.627320365688213</v>
      </c>
      <c r="R227" s="19">
        <f t="shared" si="246"/>
        <v>24.226030011402223</v>
      </c>
      <c r="S227" s="19">
        <f t="shared" si="247"/>
        <v>1.3005644148380522</v>
      </c>
      <c r="T227" s="38">
        <f t="shared" si="248"/>
        <v>17.936952593212787</v>
      </c>
      <c r="U227" s="19">
        <f t="shared" si="249"/>
        <v>5.6844573474878319E-4</v>
      </c>
      <c r="V227" s="19">
        <f t="shared" si="250"/>
        <v>0.5202832678656466</v>
      </c>
      <c r="W227" s="39">
        <f t="shared" si="251"/>
        <v>-1.9919302317713853E-4</v>
      </c>
      <c r="X227" s="39">
        <f t="shared" si="270"/>
        <v>1.8195150192685678</v>
      </c>
      <c r="Y227" s="19">
        <f t="shared" si="252"/>
        <v>18.626053182688096</v>
      </c>
      <c r="Z227" s="19">
        <f t="shared" si="253"/>
        <v>24.221868402873021</v>
      </c>
      <c r="AA227" s="19">
        <f t="shared" si="254"/>
        <v>1.3004294664736558</v>
      </c>
      <c r="AB227" s="38">
        <f t="shared" si="255"/>
        <v>17.935773433245455</v>
      </c>
      <c r="AC227" s="19">
        <f t="shared" si="256"/>
        <v>5.6871976333989539E-4</v>
      </c>
      <c r="AD227" s="19">
        <f t="shared" si="257"/>
        <v>0.52040025383845534</v>
      </c>
      <c r="AE227" s="39">
        <f t="shared" si="258"/>
        <v>-1.9960208261038514E-4</v>
      </c>
      <c r="AF227" s="39">
        <f t="shared" si="271"/>
        <v>1.8245152978196586</v>
      </c>
      <c r="AG227" s="19">
        <f t="shared" si="259"/>
        <v>18.653362239214104</v>
      </c>
      <c r="AH227" s="19">
        <f t="shared" si="260"/>
        <v>24.311615799788896</v>
      </c>
      <c r="AI227" s="19">
        <f t="shared" si="261"/>
        <v>1.303336925966071</v>
      </c>
      <c r="AJ227" s="38">
        <f t="shared" si="262"/>
        <v>17.961185505691184</v>
      </c>
      <c r="AK227" s="19">
        <f t="shared" si="263"/>
        <v>5.6285011050285745E-4</v>
      </c>
      <c r="AL227" s="19">
        <f t="shared" si="264"/>
        <v>0.51788778627565202</v>
      </c>
      <c r="AM227" s="39">
        <f t="shared" si="265"/>
        <v>-1.9086962078355383E-4</v>
      </c>
      <c r="AN227" s="19">
        <f t="shared" si="272"/>
        <v>1.8245096410710309</v>
      </c>
      <c r="AO227" s="71">
        <f t="shared" si="273"/>
        <v>-50</v>
      </c>
      <c r="AP227" s="63">
        <f t="shared" si="274"/>
        <v>2546.0654905233123</v>
      </c>
      <c r="AQ227" s="19">
        <f t="shared" si="266"/>
        <v>2547.8900001643833</v>
      </c>
    </row>
    <row r="228" spans="5:43" x14ac:dyDescent="0.25">
      <c r="E228" s="15">
        <f t="shared" si="236"/>
        <v>8.6291572297055659</v>
      </c>
      <c r="F228" s="15">
        <f t="shared" si="237"/>
        <v>2.5202050303969483</v>
      </c>
      <c r="G228" s="42">
        <f t="shared" si="267"/>
        <v>-1150</v>
      </c>
      <c r="H228" s="19">
        <f t="shared" si="268"/>
        <v>1.8245096410710309</v>
      </c>
      <c r="I228" s="19">
        <f t="shared" si="238"/>
        <v>18.522935466558994</v>
      </c>
      <c r="J228" s="19">
        <f t="shared" si="239"/>
        <v>24.133328356875332</v>
      </c>
      <c r="K228" s="19">
        <f t="shared" si="240"/>
        <v>1.3028889724550003</v>
      </c>
      <c r="L228" s="38">
        <f t="shared" si="241"/>
        <v>17.82543398057545</v>
      </c>
      <c r="M228" s="19">
        <f t="shared" si="242"/>
        <v>5.7145891862680652E-4</v>
      </c>
      <c r="N228" s="19">
        <f t="shared" si="243"/>
        <v>0.52165470485339882</v>
      </c>
      <c r="O228" s="39">
        <f t="shared" si="244"/>
        <v>-2.0372376677933439E-4</v>
      </c>
      <c r="P228" s="39">
        <f t="shared" si="269"/>
        <v>1.8296027352405142</v>
      </c>
      <c r="Q228" s="19">
        <f t="shared" si="245"/>
        <v>18.550553815685777</v>
      </c>
      <c r="R228" s="19">
        <f t="shared" si="246"/>
        <v>24.224180343881432</v>
      </c>
      <c r="S228" s="19">
        <f t="shared" si="247"/>
        <v>1.3058467463865262</v>
      </c>
      <c r="T228" s="38">
        <f t="shared" si="248"/>
        <v>17.851105263667886</v>
      </c>
      <c r="U228" s="19">
        <f t="shared" si="249"/>
        <v>5.6546822514799168E-4</v>
      </c>
      <c r="V228" s="19">
        <f t="shared" si="250"/>
        <v>0.51909616980191042</v>
      </c>
      <c r="W228" s="39">
        <f t="shared" si="251"/>
        <v>-1.9478082581986144E-4</v>
      </c>
      <c r="X228" s="39">
        <f t="shared" si="270"/>
        <v>1.8293791617165274</v>
      </c>
      <c r="Y228" s="19">
        <f t="shared" si="252"/>
        <v>18.54934144233561</v>
      </c>
      <c r="Z228" s="19">
        <f t="shared" si="253"/>
        <v>24.220189435343325</v>
      </c>
      <c r="AA228" s="19">
        <f t="shared" si="254"/>
        <v>1.3057169447571331</v>
      </c>
      <c r="AB228" s="38">
        <f t="shared" si="255"/>
        <v>17.849978361428256</v>
      </c>
      <c r="AC228" s="19">
        <f t="shared" si="256"/>
        <v>5.6572956885791027E-4</v>
      </c>
      <c r="AD228" s="19">
        <f t="shared" si="257"/>
        <v>0.51920808803034546</v>
      </c>
      <c r="AE228" s="39">
        <f t="shared" si="258"/>
        <v>-1.9516961185827873E-4</v>
      </c>
      <c r="AF228" s="39">
        <f t="shared" si="271"/>
        <v>1.8342681216639447</v>
      </c>
      <c r="AG228" s="19">
        <f t="shared" si="259"/>
        <v>18.575852831719232</v>
      </c>
      <c r="AH228" s="19">
        <f t="shared" si="260"/>
        <v>24.307517502377245</v>
      </c>
      <c r="AI228" s="19">
        <f t="shared" si="261"/>
        <v>1.3085545908756824</v>
      </c>
      <c r="AJ228" s="38">
        <f t="shared" si="262"/>
        <v>17.874620724334036</v>
      </c>
      <c r="AK228" s="19">
        <f t="shared" si="263"/>
        <v>5.6004853007687308E-4</v>
      </c>
      <c r="AL228" s="19">
        <f t="shared" si="264"/>
        <v>0.51676895155862423</v>
      </c>
      <c r="AM228" s="39">
        <f t="shared" si="265"/>
        <v>-1.8674582843732321E-4</v>
      </c>
      <c r="AN228" s="19">
        <f t="shared" si="272"/>
        <v>1.8342627283258053</v>
      </c>
      <c r="AO228" s="71">
        <f t="shared" si="273"/>
        <v>-50</v>
      </c>
      <c r="AP228" s="63">
        <f t="shared" si="274"/>
        <v>2546.0866491834627</v>
      </c>
      <c r="AQ228" s="19">
        <f t="shared" si="266"/>
        <v>2547.9209119117886</v>
      </c>
    </row>
    <row r="251" spans="5:43" x14ac:dyDescent="0.25">
      <c r="E251" s="15">
        <f t="shared" ref="E251:E285" si="275">+FORECAST(D138,$D$25:$D$26,$E$25:$E$26)</f>
        <v>9.9868875908928363</v>
      </c>
      <c r="F251" s="15">
        <f t="shared" ref="F251:F285" si="276">+FORECAST(D138,$F$25:$F$26,$E$25:$E$26)</f>
        <v>2.9954106568124925</v>
      </c>
      <c r="G251" s="42">
        <f t="shared" ref="G251:G285" si="277">+D138</f>
        <v>-11</v>
      </c>
      <c r="H251" s="19" t="e">
        <f>+AN135</f>
        <v>#REF!</v>
      </c>
      <c r="I251" s="19" t="e">
        <f t="shared" ref="I251:I285" si="278">E251+(2*H251*SQRT(1+(F251*F251)))</f>
        <v>#REF!</v>
      </c>
      <c r="J251" s="19" t="e">
        <f t="shared" ref="J251:J285" si="279">+H251*(E251+(F251*H251))</f>
        <v>#REF!</v>
      </c>
      <c r="K251" s="19" t="e">
        <f t="shared" ref="K251:K285" si="280">+J251/I251</f>
        <v>#REF!</v>
      </c>
      <c r="L251" s="19" t="e">
        <f t="shared" ref="L251:L285" si="281">+((2*F251*H251)+E251)</f>
        <v>#REF!</v>
      </c>
      <c r="M251" s="19" t="e">
        <f t="shared" ref="M251:M285" si="282">+(($R$100^2)*($R$102^2))/((J251^2)*(K251)^(4/3))</f>
        <v>#REF!</v>
      </c>
      <c r="N251" s="19" t="e">
        <f t="shared" ref="N251:N285" si="283">+$R$102/(SQRT(9.81*((J251^3)/((2*F251*H251)+E251))))</f>
        <v>#REF!</v>
      </c>
      <c r="O251" s="19" t="e">
        <f t="shared" ref="O251:O285" si="284">($R$101-M251)/(1-(N251^2))</f>
        <v>#REF!</v>
      </c>
      <c r="P251" s="19" t="e">
        <f>+H251+0.5*(G251-G135)*O251</f>
        <v>#REF!</v>
      </c>
      <c r="Q251" s="19" t="e">
        <f t="shared" ref="Q251:Q285" si="285">E251+(2*P251*SQRT(1+(F251*F251)))</f>
        <v>#REF!</v>
      </c>
      <c r="R251" s="19" t="e">
        <f t="shared" ref="R251:R285" si="286">+P251*(E251+(F251*P251))</f>
        <v>#REF!</v>
      </c>
      <c r="S251" s="19" t="e">
        <f t="shared" ref="S251:S285" si="287">+R251/Q251</f>
        <v>#REF!</v>
      </c>
      <c r="T251" s="19" t="e">
        <f t="shared" ref="T251:T285" si="288">+L251</f>
        <v>#REF!</v>
      </c>
      <c r="U251" s="19" t="e">
        <f t="shared" ref="U251:U285" si="289">+(($R$100^2)*($R$102^2))/((R251^2)*(S251)^(4/3))</f>
        <v>#REF!</v>
      </c>
      <c r="V251" s="70" t="e">
        <f t="shared" ref="V251:V285" si="290">+$R$102/(SQRT(9.81*((R251^3)/((2*F251*P251)+E251))))</f>
        <v>#REF!</v>
      </c>
      <c r="W251" s="19" t="e">
        <f t="shared" ref="W251:W285" si="291">($R$101-U251)/(1-(V251^2))</f>
        <v>#REF!</v>
      </c>
      <c r="X251" s="19" t="e">
        <f>+H251+0.5*(G251-G135)*W251</f>
        <v>#REF!</v>
      </c>
      <c r="Y251" s="19" t="e">
        <f t="shared" ref="Y251:Y285" si="292">E251+(2*X251*SQRT(1+(F251*F251)))</f>
        <v>#REF!</v>
      </c>
      <c r="Z251" s="19" t="e">
        <f t="shared" ref="Z251:Z285" si="293">+X251*(E251+(F251*X251))</f>
        <v>#REF!</v>
      </c>
      <c r="AA251" s="19" t="e">
        <f t="shared" ref="AA251:AA285" si="294">+Z251/Y251</f>
        <v>#REF!</v>
      </c>
      <c r="AB251" s="19" t="e">
        <f t="shared" ref="AB251:AB285" si="295">+T251</f>
        <v>#REF!</v>
      </c>
      <c r="AC251" s="19" t="e">
        <f t="shared" ref="AC251:AC285" si="296">+(($R$100^2)*($R$102^2))/((Z251^2)*(AA251)^(4/3))</f>
        <v>#REF!</v>
      </c>
      <c r="AD251" s="19" t="e">
        <f t="shared" ref="AD251:AD285" si="297">+$R$102/(SQRT(9.81*((Z251^3)/((2*F251*X251)+E251))))</f>
        <v>#REF!</v>
      </c>
      <c r="AE251" s="19" t="e">
        <f t="shared" ref="AE251:AE285" si="298">($R$101-AC251)/(1-(AD251^2))</f>
        <v>#REF!</v>
      </c>
      <c r="AF251" s="19" t="e">
        <f>H251+(G251-G135)*AE251</f>
        <v>#REF!</v>
      </c>
      <c r="AG251" s="19" t="e">
        <f t="shared" ref="AG251:AG285" si="299">E251+(2*AF251*SQRT(1+(F251*F251)))</f>
        <v>#REF!</v>
      </c>
      <c r="AH251" s="19" t="e">
        <f t="shared" ref="AH251:AH285" si="300">+AF251*(E251+(F251*AF251))</f>
        <v>#REF!</v>
      </c>
      <c r="AI251" s="19" t="e">
        <f t="shared" ref="AI251:AI285" si="301">+AH251/AG251</f>
        <v>#REF!</v>
      </c>
      <c r="AJ251" s="19" t="e">
        <f t="shared" ref="AJ251:AJ285" si="302">+AB251</f>
        <v>#REF!</v>
      </c>
      <c r="AK251" s="19" t="e">
        <f t="shared" ref="AK251:AK285" si="303">+(($R$100^2)*($R$102^2))/((AH251^2)*(AI251)^(4/3))</f>
        <v>#REF!</v>
      </c>
      <c r="AL251" s="19" t="e">
        <f t="shared" ref="AL251:AL285" si="304">+$R$102/(SQRT(9.81*((AH251^3)/((2*F251*AF251)+E251))))</f>
        <v>#REF!</v>
      </c>
      <c r="AM251" s="19" t="e">
        <f t="shared" ref="AM251:AM285" si="305">($R$101-AK251)/(1-(AL251^2))</f>
        <v>#REF!</v>
      </c>
      <c r="AN251" s="19" t="e">
        <f>H251+(1/6)*(O251+2*W251+2*AE251+AM251)*(G251-G135)</f>
        <v>#REF!</v>
      </c>
      <c r="AO251" s="63">
        <f>+(-1)*ABS((ABS(G135)-ABS(G251)))</f>
        <v>-1</v>
      </c>
      <c r="AP251" s="19">
        <f>+AP135-(AO251*$R$101)</f>
        <v>2545.6046549052353</v>
      </c>
      <c r="AQ251" s="19" t="e">
        <f t="shared" ref="AQ251:AQ285" si="306">+AP251+AN251</f>
        <v>#REF!</v>
      </c>
    </row>
    <row r="252" spans="5:43" x14ac:dyDescent="0.25">
      <c r="E252" s="15">
        <f t="shared" si="275"/>
        <v>9.9856955537012748</v>
      </c>
      <c r="F252" s="15">
        <f t="shared" si="276"/>
        <v>2.9949934437954466</v>
      </c>
      <c r="G252" s="42">
        <f t="shared" si="277"/>
        <v>-12</v>
      </c>
      <c r="H252" s="19" t="e">
        <f t="shared" ref="H252:H285" si="307">+AN251</f>
        <v>#REF!</v>
      </c>
      <c r="I252" s="19" t="e">
        <f t="shared" si="278"/>
        <v>#REF!</v>
      </c>
      <c r="J252" s="19" t="e">
        <f t="shared" si="279"/>
        <v>#REF!</v>
      </c>
      <c r="K252" s="19" t="e">
        <f t="shared" si="280"/>
        <v>#REF!</v>
      </c>
      <c r="L252" s="19" t="e">
        <f t="shared" si="281"/>
        <v>#REF!</v>
      </c>
      <c r="M252" s="19" t="e">
        <f t="shared" si="282"/>
        <v>#REF!</v>
      </c>
      <c r="N252" s="19" t="e">
        <f t="shared" si="283"/>
        <v>#REF!</v>
      </c>
      <c r="O252" s="19" t="e">
        <f t="shared" si="284"/>
        <v>#REF!</v>
      </c>
      <c r="P252" s="19" t="e">
        <f t="shared" ref="P252:P285" si="308">+H252+0.5*(G252-G251)*O252</f>
        <v>#REF!</v>
      </c>
      <c r="Q252" s="19" t="e">
        <f t="shared" si="285"/>
        <v>#REF!</v>
      </c>
      <c r="R252" s="19" t="e">
        <f t="shared" si="286"/>
        <v>#REF!</v>
      </c>
      <c r="S252" s="19" t="e">
        <f t="shared" si="287"/>
        <v>#REF!</v>
      </c>
      <c r="T252" s="19" t="e">
        <f t="shared" si="288"/>
        <v>#REF!</v>
      </c>
      <c r="U252" s="19" t="e">
        <f t="shared" si="289"/>
        <v>#REF!</v>
      </c>
      <c r="V252" s="70" t="e">
        <f t="shared" si="290"/>
        <v>#REF!</v>
      </c>
      <c r="W252" s="19" t="e">
        <f t="shared" si="291"/>
        <v>#REF!</v>
      </c>
      <c r="X252" s="19" t="e">
        <f t="shared" ref="X252:X285" si="309">+H252+0.5*(G252-G251)*W252</f>
        <v>#REF!</v>
      </c>
      <c r="Y252" s="19" t="e">
        <f t="shared" si="292"/>
        <v>#REF!</v>
      </c>
      <c r="Z252" s="19" t="e">
        <f t="shared" si="293"/>
        <v>#REF!</v>
      </c>
      <c r="AA252" s="19" t="e">
        <f t="shared" si="294"/>
        <v>#REF!</v>
      </c>
      <c r="AB252" s="19" t="e">
        <f t="shared" si="295"/>
        <v>#REF!</v>
      </c>
      <c r="AC252" s="19" t="e">
        <f t="shared" si="296"/>
        <v>#REF!</v>
      </c>
      <c r="AD252" s="19" t="e">
        <f t="shared" si="297"/>
        <v>#REF!</v>
      </c>
      <c r="AE252" s="19" t="e">
        <f t="shared" si="298"/>
        <v>#REF!</v>
      </c>
      <c r="AF252" s="19" t="e">
        <f t="shared" ref="AF252:AF285" si="310">H252+(G252-G251)*AE252</f>
        <v>#REF!</v>
      </c>
      <c r="AG252" s="19" t="e">
        <f t="shared" si="299"/>
        <v>#REF!</v>
      </c>
      <c r="AH252" s="19" t="e">
        <f t="shared" si="300"/>
        <v>#REF!</v>
      </c>
      <c r="AI252" s="19" t="e">
        <f t="shared" si="301"/>
        <v>#REF!</v>
      </c>
      <c r="AJ252" s="19" t="e">
        <f t="shared" si="302"/>
        <v>#REF!</v>
      </c>
      <c r="AK252" s="19" t="e">
        <f t="shared" si="303"/>
        <v>#REF!</v>
      </c>
      <c r="AL252" s="19" t="e">
        <f t="shared" si="304"/>
        <v>#REF!</v>
      </c>
      <c r="AM252" s="19" t="e">
        <f t="shared" si="305"/>
        <v>#REF!</v>
      </c>
      <c r="AN252" s="19" t="e">
        <f t="shared" ref="AN252:AN285" si="311">H252+(1/6)*(O252+2*W252+2*AE252+AM252)*(G252-G251)</f>
        <v>#REF!</v>
      </c>
      <c r="AO252" s="63">
        <f t="shared" ref="AO252:AO285" si="312">+(-1)*ABS((ABS(G251)-ABS(G252)))</f>
        <v>-1</v>
      </c>
      <c r="AP252" s="19">
        <f t="shared" ref="AP252:AP285" si="313">+AP251-(AO252*$R$101)</f>
        <v>2545.6050780784385</v>
      </c>
      <c r="AQ252" s="19" t="e">
        <f t="shared" si="306"/>
        <v>#REF!</v>
      </c>
    </row>
    <row r="253" spans="5:43" x14ac:dyDescent="0.25">
      <c r="E253" s="15">
        <f t="shared" si="275"/>
        <v>9.9845035165097151</v>
      </c>
      <c r="F253" s="15">
        <f t="shared" si="276"/>
        <v>2.9945762307784003</v>
      </c>
      <c r="G253" s="42">
        <f t="shared" si="277"/>
        <v>-13</v>
      </c>
      <c r="H253" s="19" t="e">
        <f t="shared" si="307"/>
        <v>#REF!</v>
      </c>
      <c r="I253" s="19" t="e">
        <f t="shared" si="278"/>
        <v>#REF!</v>
      </c>
      <c r="J253" s="19" t="e">
        <f t="shared" si="279"/>
        <v>#REF!</v>
      </c>
      <c r="K253" s="19" t="e">
        <f t="shared" si="280"/>
        <v>#REF!</v>
      </c>
      <c r="L253" s="19" t="e">
        <f t="shared" si="281"/>
        <v>#REF!</v>
      </c>
      <c r="M253" s="19" t="e">
        <f t="shared" si="282"/>
        <v>#REF!</v>
      </c>
      <c r="N253" s="19" t="e">
        <f t="shared" si="283"/>
        <v>#REF!</v>
      </c>
      <c r="O253" s="19" t="e">
        <f t="shared" si="284"/>
        <v>#REF!</v>
      </c>
      <c r="P253" s="19" t="e">
        <f t="shared" si="308"/>
        <v>#REF!</v>
      </c>
      <c r="Q253" s="19" t="e">
        <f t="shared" si="285"/>
        <v>#REF!</v>
      </c>
      <c r="R253" s="19" t="e">
        <f t="shared" si="286"/>
        <v>#REF!</v>
      </c>
      <c r="S253" s="19" t="e">
        <f t="shared" si="287"/>
        <v>#REF!</v>
      </c>
      <c r="T253" s="19" t="e">
        <f t="shared" si="288"/>
        <v>#REF!</v>
      </c>
      <c r="U253" s="19" t="e">
        <f t="shared" si="289"/>
        <v>#REF!</v>
      </c>
      <c r="V253" s="70" t="e">
        <f t="shared" si="290"/>
        <v>#REF!</v>
      </c>
      <c r="W253" s="19" t="e">
        <f t="shared" si="291"/>
        <v>#REF!</v>
      </c>
      <c r="X253" s="19" t="e">
        <f t="shared" si="309"/>
        <v>#REF!</v>
      </c>
      <c r="Y253" s="19" t="e">
        <f t="shared" si="292"/>
        <v>#REF!</v>
      </c>
      <c r="Z253" s="19" t="e">
        <f t="shared" si="293"/>
        <v>#REF!</v>
      </c>
      <c r="AA253" s="19" t="e">
        <f t="shared" si="294"/>
        <v>#REF!</v>
      </c>
      <c r="AB253" s="19" t="e">
        <f t="shared" si="295"/>
        <v>#REF!</v>
      </c>
      <c r="AC253" s="19" t="e">
        <f t="shared" si="296"/>
        <v>#REF!</v>
      </c>
      <c r="AD253" s="19" t="e">
        <f t="shared" si="297"/>
        <v>#REF!</v>
      </c>
      <c r="AE253" s="19" t="e">
        <f t="shared" si="298"/>
        <v>#REF!</v>
      </c>
      <c r="AF253" s="19" t="e">
        <f t="shared" si="310"/>
        <v>#REF!</v>
      </c>
      <c r="AG253" s="19" t="e">
        <f t="shared" si="299"/>
        <v>#REF!</v>
      </c>
      <c r="AH253" s="19" t="e">
        <f t="shared" si="300"/>
        <v>#REF!</v>
      </c>
      <c r="AI253" s="19" t="e">
        <f t="shared" si="301"/>
        <v>#REF!</v>
      </c>
      <c r="AJ253" s="19" t="e">
        <f t="shared" si="302"/>
        <v>#REF!</v>
      </c>
      <c r="AK253" s="19" t="e">
        <f t="shared" si="303"/>
        <v>#REF!</v>
      </c>
      <c r="AL253" s="19" t="e">
        <f t="shared" si="304"/>
        <v>#REF!</v>
      </c>
      <c r="AM253" s="19" t="e">
        <f t="shared" si="305"/>
        <v>#REF!</v>
      </c>
      <c r="AN253" s="19" t="e">
        <f t="shared" si="311"/>
        <v>#REF!</v>
      </c>
      <c r="AO253" s="63">
        <f t="shared" si="312"/>
        <v>-1</v>
      </c>
      <c r="AP253" s="19">
        <f t="shared" si="313"/>
        <v>2545.6055012516417</v>
      </c>
      <c r="AQ253" s="19" t="e">
        <f t="shared" si="306"/>
        <v>#REF!</v>
      </c>
    </row>
    <row r="254" spans="5:43" x14ac:dyDescent="0.25">
      <c r="E254" s="15">
        <f t="shared" si="275"/>
        <v>9.9833114793181554</v>
      </c>
      <c r="F254" s="15">
        <f t="shared" si="276"/>
        <v>2.994159017761354</v>
      </c>
      <c r="G254" s="42">
        <f t="shared" si="277"/>
        <v>-14</v>
      </c>
      <c r="H254" s="19" t="e">
        <f t="shared" si="307"/>
        <v>#REF!</v>
      </c>
      <c r="I254" s="19" t="e">
        <f t="shared" si="278"/>
        <v>#REF!</v>
      </c>
      <c r="J254" s="19" t="e">
        <f t="shared" si="279"/>
        <v>#REF!</v>
      </c>
      <c r="K254" s="19" t="e">
        <f t="shared" si="280"/>
        <v>#REF!</v>
      </c>
      <c r="L254" s="19" t="e">
        <f t="shared" si="281"/>
        <v>#REF!</v>
      </c>
      <c r="M254" s="19" t="e">
        <f t="shared" si="282"/>
        <v>#REF!</v>
      </c>
      <c r="N254" s="19" t="e">
        <f t="shared" si="283"/>
        <v>#REF!</v>
      </c>
      <c r="O254" s="19" t="e">
        <f t="shared" si="284"/>
        <v>#REF!</v>
      </c>
      <c r="P254" s="19" t="e">
        <f t="shared" si="308"/>
        <v>#REF!</v>
      </c>
      <c r="Q254" s="19" t="e">
        <f t="shared" si="285"/>
        <v>#REF!</v>
      </c>
      <c r="R254" s="19" t="e">
        <f t="shared" si="286"/>
        <v>#REF!</v>
      </c>
      <c r="S254" s="19" t="e">
        <f t="shared" si="287"/>
        <v>#REF!</v>
      </c>
      <c r="T254" s="19" t="e">
        <f t="shared" si="288"/>
        <v>#REF!</v>
      </c>
      <c r="U254" s="19" t="e">
        <f t="shared" si="289"/>
        <v>#REF!</v>
      </c>
      <c r="V254" s="70" t="e">
        <f t="shared" si="290"/>
        <v>#REF!</v>
      </c>
      <c r="W254" s="19" t="e">
        <f t="shared" si="291"/>
        <v>#REF!</v>
      </c>
      <c r="X254" s="19" t="e">
        <f t="shared" si="309"/>
        <v>#REF!</v>
      </c>
      <c r="Y254" s="19" t="e">
        <f t="shared" si="292"/>
        <v>#REF!</v>
      </c>
      <c r="Z254" s="19" t="e">
        <f t="shared" si="293"/>
        <v>#REF!</v>
      </c>
      <c r="AA254" s="19" t="e">
        <f t="shared" si="294"/>
        <v>#REF!</v>
      </c>
      <c r="AB254" s="19" t="e">
        <f t="shared" si="295"/>
        <v>#REF!</v>
      </c>
      <c r="AC254" s="19" t="e">
        <f t="shared" si="296"/>
        <v>#REF!</v>
      </c>
      <c r="AD254" s="19" t="e">
        <f t="shared" si="297"/>
        <v>#REF!</v>
      </c>
      <c r="AE254" s="19" t="e">
        <f t="shared" si="298"/>
        <v>#REF!</v>
      </c>
      <c r="AF254" s="19" t="e">
        <f t="shared" si="310"/>
        <v>#REF!</v>
      </c>
      <c r="AG254" s="19" t="e">
        <f t="shared" si="299"/>
        <v>#REF!</v>
      </c>
      <c r="AH254" s="19" t="e">
        <f t="shared" si="300"/>
        <v>#REF!</v>
      </c>
      <c r="AI254" s="19" t="e">
        <f t="shared" si="301"/>
        <v>#REF!</v>
      </c>
      <c r="AJ254" s="19" t="e">
        <f t="shared" si="302"/>
        <v>#REF!</v>
      </c>
      <c r="AK254" s="19" t="e">
        <f t="shared" si="303"/>
        <v>#REF!</v>
      </c>
      <c r="AL254" s="19" t="e">
        <f t="shared" si="304"/>
        <v>#REF!</v>
      </c>
      <c r="AM254" s="19" t="e">
        <f t="shared" si="305"/>
        <v>#REF!</v>
      </c>
      <c r="AN254" s="19" t="e">
        <f t="shared" si="311"/>
        <v>#REF!</v>
      </c>
      <c r="AO254" s="63">
        <f t="shared" si="312"/>
        <v>-1</v>
      </c>
      <c r="AP254" s="19">
        <f t="shared" si="313"/>
        <v>2545.6059244248449</v>
      </c>
      <c r="AQ254" s="19" t="e">
        <f t="shared" si="306"/>
        <v>#REF!</v>
      </c>
    </row>
    <row r="255" spans="5:43" x14ac:dyDescent="0.25">
      <c r="E255" s="15">
        <f t="shared" si="275"/>
        <v>9.982119442126594</v>
      </c>
      <c r="F255" s="15">
        <f t="shared" si="276"/>
        <v>2.9937418047443081</v>
      </c>
      <c r="G255" s="42">
        <f t="shared" si="277"/>
        <v>-15</v>
      </c>
      <c r="H255" s="19" t="e">
        <f t="shared" si="307"/>
        <v>#REF!</v>
      </c>
      <c r="I255" s="19" t="e">
        <f t="shared" si="278"/>
        <v>#REF!</v>
      </c>
      <c r="J255" s="19" t="e">
        <f t="shared" si="279"/>
        <v>#REF!</v>
      </c>
      <c r="K255" s="19" t="e">
        <f t="shared" si="280"/>
        <v>#REF!</v>
      </c>
      <c r="L255" s="19" t="e">
        <f t="shared" si="281"/>
        <v>#REF!</v>
      </c>
      <c r="M255" s="19" t="e">
        <f t="shared" si="282"/>
        <v>#REF!</v>
      </c>
      <c r="N255" s="19" t="e">
        <f t="shared" si="283"/>
        <v>#REF!</v>
      </c>
      <c r="O255" s="19" t="e">
        <f t="shared" si="284"/>
        <v>#REF!</v>
      </c>
      <c r="P255" s="19" t="e">
        <f t="shared" si="308"/>
        <v>#REF!</v>
      </c>
      <c r="Q255" s="19" t="e">
        <f t="shared" si="285"/>
        <v>#REF!</v>
      </c>
      <c r="R255" s="19" t="e">
        <f t="shared" si="286"/>
        <v>#REF!</v>
      </c>
      <c r="S255" s="19" t="e">
        <f t="shared" si="287"/>
        <v>#REF!</v>
      </c>
      <c r="T255" s="19" t="e">
        <f t="shared" si="288"/>
        <v>#REF!</v>
      </c>
      <c r="U255" s="19" t="e">
        <f t="shared" si="289"/>
        <v>#REF!</v>
      </c>
      <c r="V255" s="70" t="e">
        <f t="shared" si="290"/>
        <v>#REF!</v>
      </c>
      <c r="W255" s="19" t="e">
        <f t="shared" si="291"/>
        <v>#REF!</v>
      </c>
      <c r="X255" s="19" t="e">
        <f t="shared" si="309"/>
        <v>#REF!</v>
      </c>
      <c r="Y255" s="19" t="e">
        <f t="shared" si="292"/>
        <v>#REF!</v>
      </c>
      <c r="Z255" s="19" t="e">
        <f t="shared" si="293"/>
        <v>#REF!</v>
      </c>
      <c r="AA255" s="19" t="e">
        <f t="shared" si="294"/>
        <v>#REF!</v>
      </c>
      <c r="AB255" s="19" t="e">
        <f t="shared" si="295"/>
        <v>#REF!</v>
      </c>
      <c r="AC255" s="19" t="e">
        <f t="shared" si="296"/>
        <v>#REF!</v>
      </c>
      <c r="AD255" s="19" t="e">
        <f t="shared" si="297"/>
        <v>#REF!</v>
      </c>
      <c r="AE255" s="19" t="e">
        <f t="shared" si="298"/>
        <v>#REF!</v>
      </c>
      <c r="AF255" s="19" t="e">
        <f t="shared" si="310"/>
        <v>#REF!</v>
      </c>
      <c r="AG255" s="19" t="e">
        <f t="shared" si="299"/>
        <v>#REF!</v>
      </c>
      <c r="AH255" s="19" t="e">
        <f t="shared" si="300"/>
        <v>#REF!</v>
      </c>
      <c r="AI255" s="19" t="e">
        <f t="shared" si="301"/>
        <v>#REF!</v>
      </c>
      <c r="AJ255" s="19" t="e">
        <f t="shared" si="302"/>
        <v>#REF!</v>
      </c>
      <c r="AK255" s="19" t="e">
        <f t="shared" si="303"/>
        <v>#REF!</v>
      </c>
      <c r="AL255" s="19" t="e">
        <f t="shared" si="304"/>
        <v>#REF!</v>
      </c>
      <c r="AM255" s="19" t="e">
        <f t="shared" si="305"/>
        <v>#REF!</v>
      </c>
      <c r="AN255" s="19" t="e">
        <f t="shared" si="311"/>
        <v>#REF!</v>
      </c>
      <c r="AO255" s="63">
        <f t="shared" si="312"/>
        <v>-1</v>
      </c>
      <c r="AP255" s="19">
        <f t="shared" si="313"/>
        <v>2545.6063475980482</v>
      </c>
      <c r="AQ255" s="19" t="e">
        <f t="shared" si="306"/>
        <v>#REF!</v>
      </c>
    </row>
    <row r="256" spans="5:43" x14ac:dyDescent="0.25">
      <c r="E256" s="15">
        <f t="shared" si="275"/>
        <v>9.9809274049350343</v>
      </c>
      <c r="F256" s="15">
        <f t="shared" si="276"/>
        <v>2.9933245917272617</v>
      </c>
      <c r="G256" s="42">
        <f t="shared" si="277"/>
        <v>-16</v>
      </c>
      <c r="H256" s="19" t="e">
        <f t="shared" si="307"/>
        <v>#REF!</v>
      </c>
      <c r="I256" s="19" t="e">
        <f t="shared" si="278"/>
        <v>#REF!</v>
      </c>
      <c r="J256" s="19" t="e">
        <f t="shared" si="279"/>
        <v>#REF!</v>
      </c>
      <c r="K256" s="19" t="e">
        <f t="shared" si="280"/>
        <v>#REF!</v>
      </c>
      <c r="L256" s="19" t="e">
        <f t="shared" si="281"/>
        <v>#REF!</v>
      </c>
      <c r="M256" s="19" t="e">
        <f t="shared" si="282"/>
        <v>#REF!</v>
      </c>
      <c r="N256" s="19" t="e">
        <f t="shared" si="283"/>
        <v>#REF!</v>
      </c>
      <c r="O256" s="19" t="e">
        <f t="shared" si="284"/>
        <v>#REF!</v>
      </c>
      <c r="P256" s="19" t="e">
        <f t="shared" si="308"/>
        <v>#REF!</v>
      </c>
      <c r="Q256" s="19" t="e">
        <f t="shared" si="285"/>
        <v>#REF!</v>
      </c>
      <c r="R256" s="19" t="e">
        <f t="shared" si="286"/>
        <v>#REF!</v>
      </c>
      <c r="S256" s="19" t="e">
        <f t="shared" si="287"/>
        <v>#REF!</v>
      </c>
      <c r="T256" s="19" t="e">
        <f t="shared" si="288"/>
        <v>#REF!</v>
      </c>
      <c r="U256" s="19" t="e">
        <f t="shared" si="289"/>
        <v>#REF!</v>
      </c>
      <c r="V256" s="70" t="e">
        <f t="shared" si="290"/>
        <v>#REF!</v>
      </c>
      <c r="W256" s="19" t="e">
        <f t="shared" si="291"/>
        <v>#REF!</v>
      </c>
      <c r="X256" s="19" t="e">
        <f t="shared" si="309"/>
        <v>#REF!</v>
      </c>
      <c r="Y256" s="19" t="e">
        <f t="shared" si="292"/>
        <v>#REF!</v>
      </c>
      <c r="Z256" s="19" t="e">
        <f t="shared" si="293"/>
        <v>#REF!</v>
      </c>
      <c r="AA256" s="19" t="e">
        <f t="shared" si="294"/>
        <v>#REF!</v>
      </c>
      <c r="AB256" s="19" t="e">
        <f t="shared" si="295"/>
        <v>#REF!</v>
      </c>
      <c r="AC256" s="19" t="e">
        <f t="shared" si="296"/>
        <v>#REF!</v>
      </c>
      <c r="AD256" s="19" t="e">
        <f t="shared" si="297"/>
        <v>#REF!</v>
      </c>
      <c r="AE256" s="19" t="e">
        <f t="shared" si="298"/>
        <v>#REF!</v>
      </c>
      <c r="AF256" s="19" t="e">
        <f t="shared" si="310"/>
        <v>#REF!</v>
      </c>
      <c r="AG256" s="19" t="e">
        <f t="shared" si="299"/>
        <v>#REF!</v>
      </c>
      <c r="AH256" s="19" t="e">
        <f t="shared" si="300"/>
        <v>#REF!</v>
      </c>
      <c r="AI256" s="19" t="e">
        <f t="shared" si="301"/>
        <v>#REF!</v>
      </c>
      <c r="AJ256" s="19" t="e">
        <f t="shared" si="302"/>
        <v>#REF!</v>
      </c>
      <c r="AK256" s="19" t="e">
        <f t="shared" si="303"/>
        <v>#REF!</v>
      </c>
      <c r="AL256" s="19" t="e">
        <f t="shared" si="304"/>
        <v>#REF!</v>
      </c>
      <c r="AM256" s="19" t="e">
        <f t="shared" si="305"/>
        <v>#REF!</v>
      </c>
      <c r="AN256" s="19" t="e">
        <f t="shared" si="311"/>
        <v>#REF!</v>
      </c>
      <c r="AO256" s="63">
        <f t="shared" si="312"/>
        <v>-1</v>
      </c>
      <c r="AP256" s="19">
        <f t="shared" si="313"/>
        <v>2545.6067707712514</v>
      </c>
      <c r="AQ256" s="19" t="e">
        <f t="shared" si="306"/>
        <v>#REF!</v>
      </c>
    </row>
    <row r="257" spans="5:43" x14ac:dyDescent="0.25">
      <c r="E257" s="15">
        <f t="shared" si="275"/>
        <v>9.9797353677434728</v>
      </c>
      <c r="F257" s="15">
        <f t="shared" si="276"/>
        <v>2.9929073787102158</v>
      </c>
      <c r="G257" s="42">
        <f t="shared" si="277"/>
        <v>-17</v>
      </c>
      <c r="H257" s="19" t="e">
        <f t="shared" si="307"/>
        <v>#REF!</v>
      </c>
      <c r="I257" s="19" t="e">
        <f t="shared" si="278"/>
        <v>#REF!</v>
      </c>
      <c r="J257" s="19" t="e">
        <f t="shared" si="279"/>
        <v>#REF!</v>
      </c>
      <c r="K257" s="19" t="e">
        <f t="shared" si="280"/>
        <v>#REF!</v>
      </c>
      <c r="L257" s="19" t="e">
        <f t="shared" si="281"/>
        <v>#REF!</v>
      </c>
      <c r="M257" s="19" t="e">
        <f t="shared" si="282"/>
        <v>#REF!</v>
      </c>
      <c r="N257" s="19" t="e">
        <f t="shared" si="283"/>
        <v>#REF!</v>
      </c>
      <c r="O257" s="19" t="e">
        <f t="shared" si="284"/>
        <v>#REF!</v>
      </c>
      <c r="P257" s="19" t="e">
        <f t="shared" si="308"/>
        <v>#REF!</v>
      </c>
      <c r="Q257" s="19" t="e">
        <f t="shared" si="285"/>
        <v>#REF!</v>
      </c>
      <c r="R257" s="19" t="e">
        <f t="shared" si="286"/>
        <v>#REF!</v>
      </c>
      <c r="S257" s="19" t="e">
        <f t="shared" si="287"/>
        <v>#REF!</v>
      </c>
      <c r="T257" s="19" t="e">
        <f t="shared" si="288"/>
        <v>#REF!</v>
      </c>
      <c r="U257" s="19" t="e">
        <f t="shared" si="289"/>
        <v>#REF!</v>
      </c>
      <c r="V257" s="70" t="e">
        <f t="shared" si="290"/>
        <v>#REF!</v>
      </c>
      <c r="W257" s="19" t="e">
        <f t="shared" si="291"/>
        <v>#REF!</v>
      </c>
      <c r="X257" s="19" t="e">
        <f t="shared" si="309"/>
        <v>#REF!</v>
      </c>
      <c r="Y257" s="19" t="e">
        <f t="shared" si="292"/>
        <v>#REF!</v>
      </c>
      <c r="Z257" s="19" t="e">
        <f t="shared" si="293"/>
        <v>#REF!</v>
      </c>
      <c r="AA257" s="19" t="e">
        <f t="shared" si="294"/>
        <v>#REF!</v>
      </c>
      <c r="AB257" s="19" t="e">
        <f t="shared" si="295"/>
        <v>#REF!</v>
      </c>
      <c r="AC257" s="19" t="e">
        <f t="shared" si="296"/>
        <v>#REF!</v>
      </c>
      <c r="AD257" s="19" t="e">
        <f t="shared" si="297"/>
        <v>#REF!</v>
      </c>
      <c r="AE257" s="19" t="e">
        <f t="shared" si="298"/>
        <v>#REF!</v>
      </c>
      <c r="AF257" s="19" t="e">
        <f t="shared" si="310"/>
        <v>#REF!</v>
      </c>
      <c r="AG257" s="19" t="e">
        <f t="shared" si="299"/>
        <v>#REF!</v>
      </c>
      <c r="AH257" s="19" t="e">
        <f t="shared" si="300"/>
        <v>#REF!</v>
      </c>
      <c r="AI257" s="19" t="e">
        <f t="shared" si="301"/>
        <v>#REF!</v>
      </c>
      <c r="AJ257" s="19" t="e">
        <f t="shared" si="302"/>
        <v>#REF!</v>
      </c>
      <c r="AK257" s="19" t="e">
        <f t="shared" si="303"/>
        <v>#REF!</v>
      </c>
      <c r="AL257" s="19" t="e">
        <f t="shared" si="304"/>
        <v>#REF!</v>
      </c>
      <c r="AM257" s="19" t="e">
        <f t="shared" si="305"/>
        <v>#REF!</v>
      </c>
      <c r="AN257" s="19" t="e">
        <f t="shared" si="311"/>
        <v>#REF!</v>
      </c>
      <c r="AO257" s="63">
        <f t="shared" si="312"/>
        <v>-1</v>
      </c>
      <c r="AP257" s="19">
        <f t="shared" si="313"/>
        <v>2545.6071939444546</v>
      </c>
      <c r="AQ257" s="19" t="e">
        <f t="shared" si="306"/>
        <v>#REF!</v>
      </c>
    </row>
    <row r="258" spans="5:43" x14ac:dyDescent="0.25">
      <c r="E258" s="15">
        <f t="shared" si="275"/>
        <v>9.9785433305519131</v>
      </c>
      <c r="F258" s="15">
        <f t="shared" si="276"/>
        <v>2.9924901656931695</v>
      </c>
      <c r="G258" s="42">
        <f t="shared" si="277"/>
        <v>-18</v>
      </c>
      <c r="H258" s="19" t="e">
        <f t="shared" si="307"/>
        <v>#REF!</v>
      </c>
      <c r="I258" s="19" t="e">
        <f t="shared" si="278"/>
        <v>#REF!</v>
      </c>
      <c r="J258" s="19" t="e">
        <f t="shared" si="279"/>
        <v>#REF!</v>
      </c>
      <c r="K258" s="19" t="e">
        <f t="shared" si="280"/>
        <v>#REF!</v>
      </c>
      <c r="L258" s="19" t="e">
        <f t="shared" si="281"/>
        <v>#REF!</v>
      </c>
      <c r="M258" s="19" t="e">
        <f t="shared" si="282"/>
        <v>#REF!</v>
      </c>
      <c r="N258" s="19" t="e">
        <f t="shared" si="283"/>
        <v>#REF!</v>
      </c>
      <c r="O258" s="19" t="e">
        <f t="shared" si="284"/>
        <v>#REF!</v>
      </c>
      <c r="P258" s="19" t="e">
        <f t="shared" si="308"/>
        <v>#REF!</v>
      </c>
      <c r="Q258" s="19" t="e">
        <f t="shared" si="285"/>
        <v>#REF!</v>
      </c>
      <c r="R258" s="19" t="e">
        <f t="shared" si="286"/>
        <v>#REF!</v>
      </c>
      <c r="S258" s="19" t="e">
        <f t="shared" si="287"/>
        <v>#REF!</v>
      </c>
      <c r="T258" s="19" t="e">
        <f t="shared" si="288"/>
        <v>#REF!</v>
      </c>
      <c r="U258" s="19" t="e">
        <f t="shared" si="289"/>
        <v>#REF!</v>
      </c>
      <c r="V258" s="70" t="e">
        <f t="shared" si="290"/>
        <v>#REF!</v>
      </c>
      <c r="W258" s="19" t="e">
        <f t="shared" si="291"/>
        <v>#REF!</v>
      </c>
      <c r="X258" s="19" t="e">
        <f t="shared" si="309"/>
        <v>#REF!</v>
      </c>
      <c r="Y258" s="19" t="e">
        <f t="shared" si="292"/>
        <v>#REF!</v>
      </c>
      <c r="Z258" s="19" t="e">
        <f t="shared" si="293"/>
        <v>#REF!</v>
      </c>
      <c r="AA258" s="19" t="e">
        <f t="shared" si="294"/>
        <v>#REF!</v>
      </c>
      <c r="AB258" s="19" t="e">
        <f t="shared" si="295"/>
        <v>#REF!</v>
      </c>
      <c r="AC258" s="19" t="e">
        <f t="shared" si="296"/>
        <v>#REF!</v>
      </c>
      <c r="AD258" s="19" t="e">
        <f t="shared" si="297"/>
        <v>#REF!</v>
      </c>
      <c r="AE258" s="19" t="e">
        <f t="shared" si="298"/>
        <v>#REF!</v>
      </c>
      <c r="AF258" s="19" t="e">
        <f t="shared" si="310"/>
        <v>#REF!</v>
      </c>
      <c r="AG258" s="19" t="e">
        <f t="shared" si="299"/>
        <v>#REF!</v>
      </c>
      <c r="AH258" s="19" t="e">
        <f t="shared" si="300"/>
        <v>#REF!</v>
      </c>
      <c r="AI258" s="19" t="e">
        <f t="shared" si="301"/>
        <v>#REF!</v>
      </c>
      <c r="AJ258" s="19" t="e">
        <f t="shared" si="302"/>
        <v>#REF!</v>
      </c>
      <c r="AK258" s="19" t="e">
        <f t="shared" si="303"/>
        <v>#REF!</v>
      </c>
      <c r="AL258" s="19" t="e">
        <f t="shared" si="304"/>
        <v>#REF!</v>
      </c>
      <c r="AM258" s="19" t="e">
        <f t="shared" si="305"/>
        <v>#REF!</v>
      </c>
      <c r="AN258" s="19" t="e">
        <f t="shared" si="311"/>
        <v>#REF!</v>
      </c>
      <c r="AO258" s="63">
        <f t="shared" si="312"/>
        <v>-1</v>
      </c>
      <c r="AP258" s="19">
        <f t="shared" si="313"/>
        <v>2545.6076171176578</v>
      </c>
      <c r="AQ258" s="19" t="e">
        <f t="shared" si="306"/>
        <v>#REF!</v>
      </c>
    </row>
    <row r="259" spans="5:43" x14ac:dyDescent="0.25">
      <c r="E259" s="15">
        <f t="shared" si="275"/>
        <v>9.9773512933603534</v>
      </c>
      <c r="F259" s="15">
        <f t="shared" si="276"/>
        <v>2.9920729526761236</v>
      </c>
      <c r="G259" s="42">
        <f t="shared" si="277"/>
        <v>-19</v>
      </c>
      <c r="H259" s="19" t="e">
        <f t="shared" si="307"/>
        <v>#REF!</v>
      </c>
      <c r="I259" s="19" t="e">
        <f t="shared" si="278"/>
        <v>#REF!</v>
      </c>
      <c r="J259" s="19" t="e">
        <f t="shared" si="279"/>
        <v>#REF!</v>
      </c>
      <c r="K259" s="19" t="e">
        <f t="shared" si="280"/>
        <v>#REF!</v>
      </c>
      <c r="L259" s="19" t="e">
        <f t="shared" si="281"/>
        <v>#REF!</v>
      </c>
      <c r="M259" s="19" t="e">
        <f t="shared" si="282"/>
        <v>#REF!</v>
      </c>
      <c r="N259" s="19" t="e">
        <f t="shared" si="283"/>
        <v>#REF!</v>
      </c>
      <c r="O259" s="19" t="e">
        <f t="shared" si="284"/>
        <v>#REF!</v>
      </c>
      <c r="P259" s="19" t="e">
        <f t="shared" si="308"/>
        <v>#REF!</v>
      </c>
      <c r="Q259" s="19" t="e">
        <f t="shared" si="285"/>
        <v>#REF!</v>
      </c>
      <c r="R259" s="19" t="e">
        <f t="shared" si="286"/>
        <v>#REF!</v>
      </c>
      <c r="S259" s="19" t="e">
        <f t="shared" si="287"/>
        <v>#REF!</v>
      </c>
      <c r="T259" s="19" t="e">
        <f t="shared" si="288"/>
        <v>#REF!</v>
      </c>
      <c r="U259" s="19" t="e">
        <f t="shared" si="289"/>
        <v>#REF!</v>
      </c>
      <c r="V259" s="70" t="e">
        <f t="shared" si="290"/>
        <v>#REF!</v>
      </c>
      <c r="W259" s="19" t="e">
        <f t="shared" si="291"/>
        <v>#REF!</v>
      </c>
      <c r="X259" s="19" t="e">
        <f t="shared" si="309"/>
        <v>#REF!</v>
      </c>
      <c r="Y259" s="19" t="e">
        <f t="shared" si="292"/>
        <v>#REF!</v>
      </c>
      <c r="Z259" s="19" t="e">
        <f t="shared" si="293"/>
        <v>#REF!</v>
      </c>
      <c r="AA259" s="19" t="e">
        <f t="shared" si="294"/>
        <v>#REF!</v>
      </c>
      <c r="AB259" s="19" t="e">
        <f t="shared" si="295"/>
        <v>#REF!</v>
      </c>
      <c r="AC259" s="19" t="e">
        <f t="shared" si="296"/>
        <v>#REF!</v>
      </c>
      <c r="AD259" s="19" t="e">
        <f t="shared" si="297"/>
        <v>#REF!</v>
      </c>
      <c r="AE259" s="19" t="e">
        <f t="shared" si="298"/>
        <v>#REF!</v>
      </c>
      <c r="AF259" s="19" t="e">
        <f t="shared" si="310"/>
        <v>#REF!</v>
      </c>
      <c r="AG259" s="19" t="e">
        <f t="shared" si="299"/>
        <v>#REF!</v>
      </c>
      <c r="AH259" s="19" t="e">
        <f t="shared" si="300"/>
        <v>#REF!</v>
      </c>
      <c r="AI259" s="19" t="e">
        <f t="shared" si="301"/>
        <v>#REF!</v>
      </c>
      <c r="AJ259" s="19" t="e">
        <f t="shared" si="302"/>
        <v>#REF!</v>
      </c>
      <c r="AK259" s="19" t="e">
        <f t="shared" si="303"/>
        <v>#REF!</v>
      </c>
      <c r="AL259" s="19" t="e">
        <f t="shared" si="304"/>
        <v>#REF!</v>
      </c>
      <c r="AM259" s="19" t="e">
        <f t="shared" si="305"/>
        <v>#REF!</v>
      </c>
      <c r="AN259" s="19" t="e">
        <f t="shared" si="311"/>
        <v>#REF!</v>
      </c>
      <c r="AO259" s="63">
        <f t="shared" si="312"/>
        <v>-1</v>
      </c>
      <c r="AP259" s="19">
        <f t="shared" si="313"/>
        <v>2545.608040290861</v>
      </c>
      <c r="AQ259" s="19" t="e">
        <f t="shared" si="306"/>
        <v>#REF!</v>
      </c>
    </row>
    <row r="260" spans="5:43" x14ac:dyDescent="0.25">
      <c r="E260" s="15">
        <f t="shared" si="275"/>
        <v>9.976159256168792</v>
      </c>
      <c r="F260" s="15">
        <f t="shared" si="276"/>
        <v>2.9916557396590773</v>
      </c>
      <c r="G260" s="42">
        <f t="shared" si="277"/>
        <v>-20</v>
      </c>
      <c r="H260" s="19" t="e">
        <f t="shared" si="307"/>
        <v>#REF!</v>
      </c>
      <c r="I260" s="19" t="e">
        <f t="shared" si="278"/>
        <v>#REF!</v>
      </c>
      <c r="J260" s="19" t="e">
        <f t="shared" si="279"/>
        <v>#REF!</v>
      </c>
      <c r="K260" s="19" t="e">
        <f t="shared" si="280"/>
        <v>#REF!</v>
      </c>
      <c r="L260" s="19" t="e">
        <f t="shared" si="281"/>
        <v>#REF!</v>
      </c>
      <c r="M260" s="19" t="e">
        <f t="shared" si="282"/>
        <v>#REF!</v>
      </c>
      <c r="N260" s="19" t="e">
        <f t="shared" si="283"/>
        <v>#REF!</v>
      </c>
      <c r="O260" s="19" t="e">
        <f t="shared" si="284"/>
        <v>#REF!</v>
      </c>
      <c r="P260" s="19" t="e">
        <f t="shared" si="308"/>
        <v>#REF!</v>
      </c>
      <c r="Q260" s="19" t="e">
        <f t="shared" si="285"/>
        <v>#REF!</v>
      </c>
      <c r="R260" s="19" t="e">
        <f t="shared" si="286"/>
        <v>#REF!</v>
      </c>
      <c r="S260" s="19" t="e">
        <f t="shared" si="287"/>
        <v>#REF!</v>
      </c>
      <c r="T260" s="19" t="e">
        <f t="shared" si="288"/>
        <v>#REF!</v>
      </c>
      <c r="U260" s="19" t="e">
        <f t="shared" si="289"/>
        <v>#REF!</v>
      </c>
      <c r="V260" s="70" t="e">
        <f t="shared" si="290"/>
        <v>#REF!</v>
      </c>
      <c r="W260" s="19" t="e">
        <f t="shared" si="291"/>
        <v>#REF!</v>
      </c>
      <c r="X260" s="19" t="e">
        <f t="shared" si="309"/>
        <v>#REF!</v>
      </c>
      <c r="Y260" s="19" t="e">
        <f t="shared" si="292"/>
        <v>#REF!</v>
      </c>
      <c r="Z260" s="19" t="e">
        <f t="shared" si="293"/>
        <v>#REF!</v>
      </c>
      <c r="AA260" s="19" t="e">
        <f t="shared" si="294"/>
        <v>#REF!</v>
      </c>
      <c r="AB260" s="19" t="e">
        <f t="shared" si="295"/>
        <v>#REF!</v>
      </c>
      <c r="AC260" s="19" t="e">
        <f t="shared" si="296"/>
        <v>#REF!</v>
      </c>
      <c r="AD260" s="19" t="e">
        <f t="shared" si="297"/>
        <v>#REF!</v>
      </c>
      <c r="AE260" s="19" t="e">
        <f t="shared" si="298"/>
        <v>#REF!</v>
      </c>
      <c r="AF260" s="19" t="e">
        <f t="shared" si="310"/>
        <v>#REF!</v>
      </c>
      <c r="AG260" s="19" t="e">
        <f t="shared" si="299"/>
        <v>#REF!</v>
      </c>
      <c r="AH260" s="19" t="e">
        <f t="shared" si="300"/>
        <v>#REF!</v>
      </c>
      <c r="AI260" s="19" t="e">
        <f t="shared" si="301"/>
        <v>#REF!</v>
      </c>
      <c r="AJ260" s="19" t="e">
        <f t="shared" si="302"/>
        <v>#REF!</v>
      </c>
      <c r="AK260" s="19" t="e">
        <f t="shared" si="303"/>
        <v>#REF!</v>
      </c>
      <c r="AL260" s="19" t="e">
        <f t="shared" si="304"/>
        <v>#REF!</v>
      </c>
      <c r="AM260" s="19" t="e">
        <f t="shared" si="305"/>
        <v>#REF!</v>
      </c>
      <c r="AN260" s="19" t="e">
        <f t="shared" si="311"/>
        <v>#REF!</v>
      </c>
      <c r="AO260" s="63">
        <f t="shared" si="312"/>
        <v>-1</v>
      </c>
      <c r="AP260" s="19">
        <f t="shared" si="313"/>
        <v>2545.6084634640642</v>
      </c>
      <c r="AQ260" s="19" t="e">
        <f t="shared" si="306"/>
        <v>#REF!</v>
      </c>
    </row>
    <row r="261" spans="5:43" x14ac:dyDescent="0.25">
      <c r="E261" s="15">
        <f t="shared" si="275"/>
        <v>9.9403981404219817</v>
      </c>
      <c r="F261" s="15">
        <f t="shared" si="276"/>
        <v>2.9791393491476934</v>
      </c>
      <c r="G261" s="42">
        <f t="shared" si="277"/>
        <v>-50</v>
      </c>
      <c r="H261" s="19" t="e">
        <f t="shared" si="307"/>
        <v>#REF!</v>
      </c>
      <c r="I261" s="19" t="e">
        <f t="shared" si="278"/>
        <v>#REF!</v>
      </c>
      <c r="J261" s="19" t="e">
        <f t="shared" si="279"/>
        <v>#REF!</v>
      </c>
      <c r="K261" s="19" t="e">
        <f t="shared" si="280"/>
        <v>#REF!</v>
      </c>
      <c r="L261" s="19" t="e">
        <f t="shared" si="281"/>
        <v>#REF!</v>
      </c>
      <c r="M261" s="19" t="e">
        <f t="shared" si="282"/>
        <v>#REF!</v>
      </c>
      <c r="N261" s="19" t="e">
        <f t="shared" si="283"/>
        <v>#REF!</v>
      </c>
      <c r="O261" s="19" t="e">
        <f t="shared" si="284"/>
        <v>#REF!</v>
      </c>
      <c r="P261" s="19" t="e">
        <f t="shared" si="308"/>
        <v>#REF!</v>
      </c>
      <c r="Q261" s="19" t="e">
        <f t="shared" si="285"/>
        <v>#REF!</v>
      </c>
      <c r="R261" s="19" t="e">
        <f t="shared" si="286"/>
        <v>#REF!</v>
      </c>
      <c r="S261" s="19" t="e">
        <f t="shared" si="287"/>
        <v>#REF!</v>
      </c>
      <c r="T261" s="19" t="e">
        <f t="shared" si="288"/>
        <v>#REF!</v>
      </c>
      <c r="U261" s="19" t="e">
        <f t="shared" si="289"/>
        <v>#REF!</v>
      </c>
      <c r="V261" s="70" t="e">
        <f t="shared" si="290"/>
        <v>#REF!</v>
      </c>
      <c r="W261" s="19" t="e">
        <f t="shared" si="291"/>
        <v>#REF!</v>
      </c>
      <c r="X261" s="19" t="e">
        <f t="shared" si="309"/>
        <v>#REF!</v>
      </c>
      <c r="Y261" s="19" t="e">
        <f t="shared" si="292"/>
        <v>#REF!</v>
      </c>
      <c r="Z261" s="19" t="e">
        <f t="shared" si="293"/>
        <v>#REF!</v>
      </c>
      <c r="AA261" s="19" t="e">
        <f t="shared" si="294"/>
        <v>#REF!</v>
      </c>
      <c r="AB261" s="19" t="e">
        <f t="shared" si="295"/>
        <v>#REF!</v>
      </c>
      <c r="AC261" s="19" t="e">
        <f t="shared" si="296"/>
        <v>#REF!</v>
      </c>
      <c r="AD261" s="19" t="e">
        <f t="shared" si="297"/>
        <v>#REF!</v>
      </c>
      <c r="AE261" s="19" t="e">
        <f t="shared" si="298"/>
        <v>#REF!</v>
      </c>
      <c r="AF261" s="19" t="e">
        <f t="shared" si="310"/>
        <v>#REF!</v>
      </c>
      <c r="AG261" s="19" t="e">
        <f t="shared" si="299"/>
        <v>#REF!</v>
      </c>
      <c r="AH261" s="19" t="e">
        <f t="shared" si="300"/>
        <v>#REF!</v>
      </c>
      <c r="AI261" s="19" t="e">
        <f t="shared" si="301"/>
        <v>#REF!</v>
      </c>
      <c r="AJ261" s="19" t="e">
        <f t="shared" si="302"/>
        <v>#REF!</v>
      </c>
      <c r="AK261" s="19" t="e">
        <f t="shared" si="303"/>
        <v>#REF!</v>
      </c>
      <c r="AL261" s="19" t="e">
        <f t="shared" si="304"/>
        <v>#REF!</v>
      </c>
      <c r="AM261" s="19" t="e">
        <f t="shared" si="305"/>
        <v>#REF!</v>
      </c>
      <c r="AN261" s="19" t="e">
        <f t="shared" si="311"/>
        <v>#REF!</v>
      </c>
      <c r="AO261" s="63">
        <f t="shared" si="312"/>
        <v>-30</v>
      </c>
      <c r="AP261" s="19">
        <f t="shared" si="313"/>
        <v>2545.6211586601544</v>
      </c>
      <c r="AQ261" s="19" t="e">
        <f t="shared" si="306"/>
        <v>#REF!</v>
      </c>
    </row>
    <row r="262" spans="5:43" x14ac:dyDescent="0.25">
      <c r="E262" s="15">
        <f t="shared" si="275"/>
        <v>9.8807962808439616</v>
      </c>
      <c r="F262" s="15">
        <f t="shared" si="276"/>
        <v>2.9582786982953868</v>
      </c>
      <c r="G262" s="42">
        <f t="shared" si="277"/>
        <v>-100</v>
      </c>
      <c r="H262" s="19" t="e">
        <f t="shared" si="307"/>
        <v>#REF!</v>
      </c>
      <c r="I262" s="19" t="e">
        <f t="shared" si="278"/>
        <v>#REF!</v>
      </c>
      <c r="J262" s="19" t="e">
        <f t="shared" si="279"/>
        <v>#REF!</v>
      </c>
      <c r="K262" s="19" t="e">
        <f t="shared" si="280"/>
        <v>#REF!</v>
      </c>
      <c r="L262" s="19" t="e">
        <f t="shared" si="281"/>
        <v>#REF!</v>
      </c>
      <c r="M262" s="19" t="e">
        <f t="shared" si="282"/>
        <v>#REF!</v>
      </c>
      <c r="N262" s="19" t="e">
        <f t="shared" si="283"/>
        <v>#REF!</v>
      </c>
      <c r="O262" s="19" t="e">
        <f t="shared" si="284"/>
        <v>#REF!</v>
      </c>
      <c r="P262" s="19" t="e">
        <f t="shared" si="308"/>
        <v>#REF!</v>
      </c>
      <c r="Q262" s="19" t="e">
        <f t="shared" si="285"/>
        <v>#REF!</v>
      </c>
      <c r="R262" s="19" t="e">
        <f t="shared" si="286"/>
        <v>#REF!</v>
      </c>
      <c r="S262" s="19" t="e">
        <f t="shared" si="287"/>
        <v>#REF!</v>
      </c>
      <c r="T262" s="19" t="e">
        <f t="shared" si="288"/>
        <v>#REF!</v>
      </c>
      <c r="U262" s="19" t="e">
        <f t="shared" si="289"/>
        <v>#REF!</v>
      </c>
      <c r="V262" s="70" t="e">
        <f t="shared" si="290"/>
        <v>#REF!</v>
      </c>
      <c r="W262" s="19" t="e">
        <f t="shared" si="291"/>
        <v>#REF!</v>
      </c>
      <c r="X262" s="19" t="e">
        <f t="shared" si="309"/>
        <v>#REF!</v>
      </c>
      <c r="Y262" s="19" t="e">
        <f t="shared" si="292"/>
        <v>#REF!</v>
      </c>
      <c r="Z262" s="19" t="e">
        <f t="shared" si="293"/>
        <v>#REF!</v>
      </c>
      <c r="AA262" s="19" t="e">
        <f t="shared" si="294"/>
        <v>#REF!</v>
      </c>
      <c r="AB262" s="19" t="e">
        <f t="shared" si="295"/>
        <v>#REF!</v>
      </c>
      <c r="AC262" s="19" t="e">
        <f t="shared" si="296"/>
        <v>#REF!</v>
      </c>
      <c r="AD262" s="19" t="e">
        <f t="shared" si="297"/>
        <v>#REF!</v>
      </c>
      <c r="AE262" s="19" t="e">
        <f t="shared" si="298"/>
        <v>#REF!</v>
      </c>
      <c r="AF262" s="19" t="e">
        <f t="shared" si="310"/>
        <v>#REF!</v>
      </c>
      <c r="AG262" s="19" t="e">
        <f t="shared" si="299"/>
        <v>#REF!</v>
      </c>
      <c r="AH262" s="19" t="e">
        <f t="shared" si="300"/>
        <v>#REF!</v>
      </c>
      <c r="AI262" s="19" t="e">
        <f t="shared" si="301"/>
        <v>#REF!</v>
      </c>
      <c r="AJ262" s="19" t="e">
        <f t="shared" si="302"/>
        <v>#REF!</v>
      </c>
      <c r="AK262" s="19" t="e">
        <f t="shared" si="303"/>
        <v>#REF!</v>
      </c>
      <c r="AL262" s="19" t="e">
        <f t="shared" si="304"/>
        <v>#REF!</v>
      </c>
      <c r="AM262" s="19" t="e">
        <f t="shared" si="305"/>
        <v>#REF!</v>
      </c>
      <c r="AN262" s="19" t="e">
        <f t="shared" si="311"/>
        <v>#REF!</v>
      </c>
      <c r="AO262" s="63">
        <f t="shared" si="312"/>
        <v>-50</v>
      </c>
      <c r="AP262" s="19">
        <f t="shared" si="313"/>
        <v>2545.6423173203048</v>
      </c>
      <c r="AQ262" s="19" t="e">
        <f t="shared" si="306"/>
        <v>#REF!</v>
      </c>
    </row>
    <row r="263" spans="5:43" x14ac:dyDescent="0.25">
      <c r="E263" s="15">
        <f t="shared" si="275"/>
        <v>9.8211944212659432</v>
      </c>
      <c r="F263" s="15">
        <f t="shared" si="276"/>
        <v>2.9374180474430802</v>
      </c>
      <c r="G263" s="42">
        <f t="shared" si="277"/>
        <v>-150</v>
      </c>
      <c r="H263" s="19" t="e">
        <f t="shared" si="307"/>
        <v>#REF!</v>
      </c>
      <c r="I263" s="19" t="e">
        <f t="shared" si="278"/>
        <v>#REF!</v>
      </c>
      <c r="J263" s="19" t="e">
        <f t="shared" si="279"/>
        <v>#REF!</v>
      </c>
      <c r="K263" s="19" t="e">
        <f t="shared" si="280"/>
        <v>#REF!</v>
      </c>
      <c r="L263" s="19" t="e">
        <f t="shared" si="281"/>
        <v>#REF!</v>
      </c>
      <c r="M263" s="19" t="e">
        <f t="shared" si="282"/>
        <v>#REF!</v>
      </c>
      <c r="N263" s="19" t="e">
        <f t="shared" si="283"/>
        <v>#REF!</v>
      </c>
      <c r="O263" s="19" t="e">
        <f t="shared" si="284"/>
        <v>#REF!</v>
      </c>
      <c r="P263" s="19" t="e">
        <f t="shared" si="308"/>
        <v>#REF!</v>
      </c>
      <c r="Q263" s="19" t="e">
        <f t="shared" si="285"/>
        <v>#REF!</v>
      </c>
      <c r="R263" s="19" t="e">
        <f t="shared" si="286"/>
        <v>#REF!</v>
      </c>
      <c r="S263" s="19" t="e">
        <f t="shared" si="287"/>
        <v>#REF!</v>
      </c>
      <c r="T263" s="19" t="e">
        <f t="shared" si="288"/>
        <v>#REF!</v>
      </c>
      <c r="U263" s="19" t="e">
        <f t="shared" si="289"/>
        <v>#REF!</v>
      </c>
      <c r="V263" s="70" t="e">
        <f t="shared" si="290"/>
        <v>#REF!</v>
      </c>
      <c r="W263" s="19" t="e">
        <f t="shared" si="291"/>
        <v>#REF!</v>
      </c>
      <c r="X263" s="19" t="e">
        <f t="shared" si="309"/>
        <v>#REF!</v>
      </c>
      <c r="Y263" s="19" t="e">
        <f t="shared" si="292"/>
        <v>#REF!</v>
      </c>
      <c r="Z263" s="19" t="e">
        <f t="shared" si="293"/>
        <v>#REF!</v>
      </c>
      <c r="AA263" s="19" t="e">
        <f t="shared" si="294"/>
        <v>#REF!</v>
      </c>
      <c r="AB263" s="19" t="e">
        <f t="shared" si="295"/>
        <v>#REF!</v>
      </c>
      <c r="AC263" s="19" t="e">
        <f t="shared" si="296"/>
        <v>#REF!</v>
      </c>
      <c r="AD263" s="19" t="e">
        <f t="shared" si="297"/>
        <v>#REF!</v>
      </c>
      <c r="AE263" s="19" t="e">
        <f t="shared" si="298"/>
        <v>#REF!</v>
      </c>
      <c r="AF263" s="19" t="e">
        <f t="shared" si="310"/>
        <v>#REF!</v>
      </c>
      <c r="AG263" s="19" t="e">
        <f t="shared" si="299"/>
        <v>#REF!</v>
      </c>
      <c r="AH263" s="19" t="e">
        <f t="shared" si="300"/>
        <v>#REF!</v>
      </c>
      <c r="AI263" s="19" t="e">
        <f t="shared" si="301"/>
        <v>#REF!</v>
      </c>
      <c r="AJ263" s="19" t="e">
        <f t="shared" si="302"/>
        <v>#REF!</v>
      </c>
      <c r="AK263" s="19" t="e">
        <f t="shared" si="303"/>
        <v>#REF!</v>
      </c>
      <c r="AL263" s="19" t="e">
        <f t="shared" si="304"/>
        <v>#REF!</v>
      </c>
      <c r="AM263" s="19" t="e">
        <f t="shared" si="305"/>
        <v>#REF!</v>
      </c>
      <c r="AN263" s="19" t="e">
        <f t="shared" si="311"/>
        <v>#REF!</v>
      </c>
      <c r="AO263" s="63">
        <f t="shared" si="312"/>
        <v>-50</v>
      </c>
      <c r="AP263" s="19">
        <f t="shared" si="313"/>
        <v>2545.6634759804551</v>
      </c>
      <c r="AQ263" s="19" t="e">
        <f t="shared" si="306"/>
        <v>#REF!</v>
      </c>
    </row>
    <row r="264" spans="5:43" x14ac:dyDescent="0.25">
      <c r="E264" s="15">
        <f t="shared" si="275"/>
        <v>9.7615925616879249</v>
      </c>
      <c r="F264" s="15">
        <f t="shared" si="276"/>
        <v>2.9165573965907736</v>
      </c>
      <c r="G264" s="42">
        <f t="shared" si="277"/>
        <v>-200</v>
      </c>
      <c r="H264" s="19" t="e">
        <f t="shared" si="307"/>
        <v>#REF!</v>
      </c>
      <c r="I264" s="19" t="e">
        <f t="shared" si="278"/>
        <v>#REF!</v>
      </c>
      <c r="J264" s="19" t="e">
        <f t="shared" si="279"/>
        <v>#REF!</v>
      </c>
      <c r="K264" s="19" t="e">
        <f t="shared" si="280"/>
        <v>#REF!</v>
      </c>
      <c r="L264" s="19" t="e">
        <f t="shared" si="281"/>
        <v>#REF!</v>
      </c>
      <c r="M264" s="19" t="e">
        <f t="shared" si="282"/>
        <v>#REF!</v>
      </c>
      <c r="N264" s="19" t="e">
        <f t="shared" si="283"/>
        <v>#REF!</v>
      </c>
      <c r="O264" s="19" t="e">
        <f t="shared" si="284"/>
        <v>#REF!</v>
      </c>
      <c r="P264" s="19" t="e">
        <f t="shared" si="308"/>
        <v>#REF!</v>
      </c>
      <c r="Q264" s="19" t="e">
        <f t="shared" si="285"/>
        <v>#REF!</v>
      </c>
      <c r="R264" s="19" t="e">
        <f t="shared" si="286"/>
        <v>#REF!</v>
      </c>
      <c r="S264" s="19" t="e">
        <f t="shared" si="287"/>
        <v>#REF!</v>
      </c>
      <c r="T264" s="19" t="e">
        <f t="shared" si="288"/>
        <v>#REF!</v>
      </c>
      <c r="U264" s="19" t="e">
        <f t="shared" si="289"/>
        <v>#REF!</v>
      </c>
      <c r="V264" s="70" t="e">
        <f t="shared" si="290"/>
        <v>#REF!</v>
      </c>
      <c r="W264" s="19" t="e">
        <f t="shared" si="291"/>
        <v>#REF!</v>
      </c>
      <c r="X264" s="19" t="e">
        <f t="shared" si="309"/>
        <v>#REF!</v>
      </c>
      <c r="Y264" s="19" t="e">
        <f t="shared" si="292"/>
        <v>#REF!</v>
      </c>
      <c r="Z264" s="19" t="e">
        <f t="shared" si="293"/>
        <v>#REF!</v>
      </c>
      <c r="AA264" s="19" t="e">
        <f t="shared" si="294"/>
        <v>#REF!</v>
      </c>
      <c r="AB264" s="19" t="e">
        <f t="shared" si="295"/>
        <v>#REF!</v>
      </c>
      <c r="AC264" s="19" t="e">
        <f t="shared" si="296"/>
        <v>#REF!</v>
      </c>
      <c r="AD264" s="19" t="e">
        <f t="shared" si="297"/>
        <v>#REF!</v>
      </c>
      <c r="AE264" s="19" t="e">
        <f t="shared" si="298"/>
        <v>#REF!</v>
      </c>
      <c r="AF264" s="19" t="e">
        <f t="shared" si="310"/>
        <v>#REF!</v>
      </c>
      <c r="AG264" s="19" t="e">
        <f t="shared" si="299"/>
        <v>#REF!</v>
      </c>
      <c r="AH264" s="19" t="e">
        <f t="shared" si="300"/>
        <v>#REF!</v>
      </c>
      <c r="AI264" s="19" t="e">
        <f t="shared" si="301"/>
        <v>#REF!</v>
      </c>
      <c r="AJ264" s="19" t="e">
        <f t="shared" si="302"/>
        <v>#REF!</v>
      </c>
      <c r="AK264" s="19" t="e">
        <f t="shared" si="303"/>
        <v>#REF!</v>
      </c>
      <c r="AL264" s="19" t="e">
        <f t="shared" si="304"/>
        <v>#REF!</v>
      </c>
      <c r="AM264" s="19" t="e">
        <f t="shared" si="305"/>
        <v>#REF!</v>
      </c>
      <c r="AN264" s="19" t="e">
        <f t="shared" si="311"/>
        <v>#REF!</v>
      </c>
      <c r="AO264" s="63">
        <f t="shared" si="312"/>
        <v>-50</v>
      </c>
      <c r="AP264" s="19">
        <f t="shared" si="313"/>
        <v>2545.6846346406055</v>
      </c>
      <c r="AQ264" s="19" t="e">
        <f t="shared" si="306"/>
        <v>#REF!</v>
      </c>
    </row>
    <row r="265" spans="5:43" x14ac:dyDescent="0.25">
      <c r="E265" s="15">
        <f t="shared" si="275"/>
        <v>9.7019907021099066</v>
      </c>
      <c r="F265" s="15">
        <f t="shared" si="276"/>
        <v>2.895696745738467</v>
      </c>
      <c r="G265" s="42">
        <f t="shared" si="277"/>
        <v>-250</v>
      </c>
      <c r="H265" s="19" t="e">
        <f t="shared" si="307"/>
        <v>#REF!</v>
      </c>
      <c r="I265" s="19" t="e">
        <f t="shared" si="278"/>
        <v>#REF!</v>
      </c>
      <c r="J265" s="19" t="e">
        <f t="shared" si="279"/>
        <v>#REF!</v>
      </c>
      <c r="K265" s="19" t="e">
        <f t="shared" si="280"/>
        <v>#REF!</v>
      </c>
      <c r="L265" s="19" t="e">
        <f t="shared" si="281"/>
        <v>#REF!</v>
      </c>
      <c r="M265" s="19" t="e">
        <f t="shared" si="282"/>
        <v>#REF!</v>
      </c>
      <c r="N265" s="19" t="e">
        <f t="shared" si="283"/>
        <v>#REF!</v>
      </c>
      <c r="O265" s="19" t="e">
        <f t="shared" si="284"/>
        <v>#REF!</v>
      </c>
      <c r="P265" s="19" t="e">
        <f t="shared" si="308"/>
        <v>#REF!</v>
      </c>
      <c r="Q265" s="19" t="e">
        <f t="shared" si="285"/>
        <v>#REF!</v>
      </c>
      <c r="R265" s="19" t="e">
        <f t="shared" si="286"/>
        <v>#REF!</v>
      </c>
      <c r="S265" s="19" t="e">
        <f t="shared" si="287"/>
        <v>#REF!</v>
      </c>
      <c r="T265" s="19" t="e">
        <f t="shared" si="288"/>
        <v>#REF!</v>
      </c>
      <c r="U265" s="19" t="e">
        <f t="shared" si="289"/>
        <v>#REF!</v>
      </c>
      <c r="V265" s="70" t="e">
        <f t="shared" si="290"/>
        <v>#REF!</v>
      </c>
      <c r="W265" s="19" t="e">
        <f t="shared" si="291"/>
        <v>#REF!</v>
      </c>
      <c r="X265" s="19" t="e">
        <f t="shared" si="309"/>
        <v>#REF!</v>
      </c>
      <c r="Y265" s="19" t="e">
        <f t="shared" si="292"/>
        <v>#REF!</v>
      </c>
      <c r="Z265" s="19" t="e">
        <f t="shared" si="293"/>
        <v>#REF!</v>
      </c>
      <c r="AA265" s="19" t="e">
        <f t="shared" si="294"/>
        <v>#REF!</v>
      </c>
      <c r="AB265" s="19" t="e">
        <f t="shared" si="295"/>
        <v>#REF!</v>
      </c>
      <c r="AC265" s="19" t="e">
        <f t="shared" si="296"/>
        <v>#REF!</v>
      </c>
      <c r="AD265" s="19" t="e">
        <f t="shared" si="297"/>
        <v>#REF!</v>
      </c>
      <c r="AE265" s="19" t="e">
        <f t="shared" si="298"/>
        <v>#REF!</v>
      </c>
      <c r="AF265" s="19" t="e">
        <f t="shared" si="310"/>
        <v>#REF!</v>
      </c>
      <c r="AG265" s="19" t="e">
        <f t="shared" si="299"/>
        <v>#REF!</v>
      </c>
      <c r="AH265" s="19" t="e">
        <f t="shared" si="300"/>
        <v>#REF!</v>
      </c>
      <c r="AI265" s="19" t="e">
        <f t="shared" si="301"/>
        <v>#REF!</v>
      </c>
      <c r="AJ265" s="19" t="e">
        <f t="shared" si="302"/>
        <v>#REF!</v>
      </c>
      <c r="AK265" s="19" t="e">
        <f t="shared" si="303"/>
        <v>#REF!</v>
      </c>
      <c r="AL265" s="19" t="e">
        <f t="shared" si="304"/>
        <v>#REF!</v>
      </c>
      <c r="AM265" s="19" t="e">
        <f t="shared" si="305"/>
        <v>#REF!</v>
      </c>
      <c r="AN265" s="19" t="e">
        <f t="shared" si="311"/>
        <v>#REF!</v>
      </c>
      <c r="AO265" s="63">
        <f t="shared" si="312"/>
        <v>-50</v>
      </c>
      <c r="AP265" s="19">
        <f t="shared" si="313"/>
        <v>2545.7057933007559</v>
      </c>
      <c r="AQ265" s="19" t="e">
        <f t="shared" si="306"/>
        <v>#REF!</v>
      </c>
    </row>
    <row r="266" spans="5:43" x14ac:dyDescent="0.25">
      <c r="E266" s="15">
        <f t="shared" si="275"/>
        <v>9.6423888425318864</v>
      </c>
      <c r="F266" s="15">
        <f t="shared" si="276"/>
        <v>2.8748360948861604</v>
      </c>
      <c r="G266" s="42">
        <f t="shared" si="277"/>
        <v>-300</v>
      </c>
      <c r="H266" s="19" t="e">
        <f t="shared" si="307"/>
        <v>#REF!</v>
      </c>
      <c r="I266" s="19" t="e">
        <f t="shared" si="278"/>
        <v>#REF!</v>
      </c>
      <c r="J266" s="19" t="e">
        <f t="shared" si="279"/>
        <v>#REF!</v>
      </c>
      <c r="K266" s="19" t="e">
        <f t="shared" si="280"/>
        <v>#REF!</v>
      </c>
      <c r="L266" s="19" t="e">
        <f t="shared" si="281"/>
        <v>#REF!</v>
      </c>
      <c r="M266" s="19" t="e">
        <f t="shared" si="282"/>
        <v>#REF!</v>
      </c>
      <c r="N266" s="19" t="e">
        <f t="shared" si="283"/>
        <v>#REF!</v>
      </c>
      <c r="O266" s="19" t="e">
        <f t="shared" si="284"/>
        <v>#REF!</v>
      </c>
      <c r="P266" s="19" t="e">
        <f t="shared" si="308"/>
        <v>#REF!</v>
      </c>
      <c r="Q266" s="19" t="e">
        <f t="shared" si="285"/>
        <v>#REF!</v>
      </c>
      <c r="R266" s="19" t="e">
        <f t="shared" si="286"/>
        <v>#REF!</v>
      </c>
      <c r="S266" s="19" t="e">
        <f t="shared" si="287"/>
        <v>#REF!</v>
      </c>
      <c r="T266" s="19" t="e">
        <f t="shared" si="288"/>
        <v>#REF!</v>
      </c>
      <c r="U266" s="19" t="e">
        <f t="shared" si="289"/>
        <v>#REF!</v>
      </c>
      <c r="V266" s="70" t="e">
        <f t="shared" si="290"/>
        <v>#REF!</v>
      </c>
      <c r="W266" s="19" t="e">
        <f t="shared" si="291"/>
        <v>#REF!</v>
      </c>
      <c r="X266" s="19" t="e">
        <f t="shared" si="309"/>
        <v>#REF!</v>
      </c>
      <c r="Y266" s="19" t="e">
        <f t="shared" si="292"/>
        <v>#REF!</v>
      </c>
      <c r="Z266" s="19" t="e">
        <f t="shared" si="293"/>
        <v>#REF!</v>
      </c>
      <c r="AA266" s="19" t="e">
        <f t="shared" si="294"/>
        <v>#REF!</v>
      </c>
      <c r="AB266" s="19" t="e">
        <f t="shared" si="295"/>
        <v>#REF!</v>
      </c>
      <c r="AC266" s="19" t="e">
        <f t="shared" si="296"/>
        <v>#REF!</v>
      </c>
      <c r="AD266" s="19" t="e">
        <f t="shared" si="297"/>
        <v>#REF!</v>
      </c>
      <c r="AE266" s="19" t="e">
        <f t="shared" si="298"/>
        <v>#REF!</v>
      </c>
      <c r="AF266" s="19" t="e">
        <f t="shared" si="310"/>
        <v>#REF!</v>
      </c>
      <c r="AG266" s="19" t="e">
        <f t="shared" si="299"/>
        <v>#REF!</v>
      </c>
      <c r="AH266" s="19" t="e">
        <f t="shared" si="300"/>
        <v>#REF!</v>
      </c>
      <c r="AI266" s="19" t="e">
        <f t="shared" si="301"/>
        <v>#REF!</v>
      </c>
      <c r="AJ266" s="19" t="e">
        <f t="shared" si="302"/>
        <v>#REF!</v>
      </c>
      <c r="AK266" s="19" t="e">
        <f t="shared" si="303"/>
        <v>#REF!</v>
      </c>
      <c r="AL266" s="19" t="e">
        <f t="shared" si="304"/>
        <v>#REF!</v>
      </c>
      <c r="AM266" s="19" t="e">
        <f t="shared" si="305"/>
        <v>#REF!</v>
      </c>
      <c r="AN266" s="19" t="e">
        <f t="shared" si="311"/>
        <v>#REF!</v>
      </c>
      <c r="AO266" s="63">
        <f t="shared" si="312"/>
        <v>-50</v>
      </c>
      <c r="AP266" s="19">
        <f t="shared" si="313"/>
        <v>2545.7269519609063</v>
      </c>
      <c r="AQ266" s="19" t="e">
        <f t="shared" si="306"/>
        <v>#REF!</v>
      </c>
    </row>
    <row r="267" spans="5:43" x14ac:dyDescent="0.25">
      <c r="E267" s="15">
        <f t="shared" si="275"/>
        <v>9.5827869829538681</v>
      </c>
      <c r="F267" s="15">
        <f t="shared" si="276"/>
        <v>2.8539754440338538</v>
      </c>
      <c r="G267" s="42">
        <f t="shared" si="277"/>
        <v>-350</v>
      </c>
      <c r="H267" s="19" t="e">
        <f t="shared" si="307"/>
        <v>#REF!</v>
      </c>
      <c r="I267" s="19" t="e">
        <f t="shared" si="278"/>
        <v>#REF!</v>
      </c>
      <c r="J267" s="19" t="e">
        <f t="shared" si="279"/>
        <v>#REF!</v>
      </c>
      <c r="K267" s="19" t="e">
        <f t="shared" si="280"/>
        <v>#REF!</v>
      </c>
      <c r="L267" s="19" t="e">
        <f t="shared" si="281"/>
        <v>#REF!</v>
      </c>
      <c r="M267" s="19" t="e">
        <f t="shared" si="282"/>
        <v>#REF!</v>
      </c>
      <c r="N267" s="19" t="e">
        <f t="shared" si="283"/>
        <v>#REF!</v>
      </c>
      <c r="O267" s="19" t="e">
        <f t="shared" si="284"/>
        <v>#REF!</v>
      </c>
      <c r="P267" s="19" t="e">
        <f t="shared" si="308"/>
        <v>#REF!</v>
      </c>
      <c r="Q267" s="19" t="e">
        <f t="shared" si="285"/>
        <v>#REF!</v>
      </c>
      <c r="R267" s="19" t="e">
        <f t="shared" si="286"/>
        <v>#REF!</v>
      </c>
      <c r="S267" s="19" t="e">
        <f t="shared" si="287"/>
        <v>#REF!</v>
      </c>
      <c r="T267" s="19" t="e">
        <f t="shared" si="288"/>
        <v>#REF!</v>
      </c>
      <c r="U267" s="19" t="e">
        <f t="shared" si="289"/>
        <v>#REF!</v>
      </c>
      <c r="V267" s="70" t="e">
        <f t="shared" si="290"/>
        <v>#REF!</v>
      </c>
      <c r="W267" s="19" t="e">
        <f t="shared" si="291"/>
        <v>#REF!</v>
      </c>
      <c r="X267" s="19" t="e">
        <f t="shared" si="309"/>
        <v>#REF!</v>
      </c>
      <c r="Y267" s="19" t="e">
        <f t="shared" si="292"/>
        <v>#REF!</v>
      </c>
      <c r="Z267" s="19" t="e">
        <f t="shared" si="293"/>
        <v>#REF!</v>
      </c>
      <c r="AA267" s="19" t="e">
        <f t="shared" si="294"/>
        <v>#REF!</v>
      </c>
      <c r="AB267" s="19" t="e">
        <f t="shared" si="295"/>
        <v>#REF!</v>
      </c>
      <c r="AC267" s="19" t="e">
        <f t="shared" si="296"/>
        <v>#REF!</v>
      </c>
      <c r="AD267" s="19" t="e">
        <f t="shared" si="297"/>
        <v>#REF!</v>
      </c>
      <c r="AE267" s="19" t="e">
        <f t="shared" si="298"/>
        <v>#REF!</v>
      </c>
      <c r="AF267" s="19" t="e">
        <f t="shared" si="310"/>
        <v>#REF!</v>
      </c>
      <c r="AG267" s="19" t="e">
        <f t="shared" si="299"/>
        <v>#REF!</v>
      </c>
      <c r="AH267" s="19" t="e">
        <f t="shared" si="300"/>
        <v>#REF!</v>
      </c>
      <c r="AI267" s="19" t="e">
        <f t="shared" si="301"/>
        <v>#REF!</v>
      </c>
      <c r="AJ267" s="19" t="e">
        <f t="shared" si="302"/>
        <v>#REF!</v>
      </c>
      <c r="AK267" s="19" t="e">
        <f t="shared" si="303"/>
        <v>#REF!</v>
      </c>
      <c r="AL267" s="19" t="e">
        <f t="shared" si="304"/>
        <v>#REF!</v>
      </c>
      <c r="AM267" s="19" t="e">
        <f t="shared" si="305"/>
        <v>#REF!</v>
      </c>
      <c r="AN267" s="19" t="e">
        <f t="shared" si="311"/>
        <v>#REF!</v>
      </c>
      <c r="AO267" s="63">
        <f t="shared" si="312"/>
        <v>-50</v>
      </c>
      <c r="AP267" s="19">
        <f t="shared" si="313"/>
        <v>2545.7481106210566</v>
      </c>
      <c r="AQ267" s="19" t="e">
        <f t="shared" si="306"/>
        <v>#REF!</v>
      </c>
    </row>
    <row r="268" spans="5:43" x14ac:dyDescent="0.25">
      <c r="E268" s="15">
        <f t="shared" si="275"/>
        <v>9.5231851233758498</v>
      </c>
      <c r="F268" s="15">
        <f t="shared" si="276"/>
        <v>2.8331147931815472</v>
      </c>
      <c r="G268" s="42">
        <f t="shared" si="277"/>
        <v>-400</v>
      </c>
      <c r="H268" s="19" t="e">
        <f t="shared" si="307"/>
        <v>#REF!</v>
      </c>
      <c r="I268" s="19" t="e">
        <f t="shared" si="278"/>
        <v>#REF!</v>
      </c>
      <c r="J268" s="19" t="e">
        <f t="shared" si="279"/>
        <v>#REF!</v>
      </c>
      <c r="K268" s="19" t="e">
        <f t="shared" si="280"/>
        <v>#REF!</v>
      </c>
      <c r="L268" s="19" t="e">
        <f t="shared" si="281"/>
        <v>#REF!</v>
      </c>
      <c r="M268" s="19" t="e">
        <f t="shared" si="282"/>
        <v>#REF!</v>
      </c>
      <c r="N268" s="19" t="e">
        <f t="shared" si="283"/>
        <v>#REF!</v>
      </c>
      <c r="O268" s="19" t="e">
        <f t="shared" si="284"/>
        <v>#REF!</v>
      </c>
      <c r="P268" s="19" t="e">
        <f t="shared" si="308"/>
        <v>#REF!</v>
      </c>
      <c r="Q268" s="19" t="e">
        <f t="shared" si="285"/>
        <v>#REF!</v>
      </c>
      <c r="R268" s="19" t="e">
        <f t="shared" si="286"/>
        <v>#REF!</v>
      </c>
      <c r="S268" s="19" t="e">
        <f t="shared" si="287"/>
        <v>#REF!</v>
      </c>
      <c r="T268" s="19" t="e">
        <f t="shared" si="288"/>
        <v>#REF!</v>
      </c>
      <c r="U268" s="19" t="e">
        <f t="shared" si="289"/>
        <v>#REF!</v>
      </c>
      <c r="V268" s="70" t="e">
        <f t="shared" si="290"/>
        <v>#REF!</v>
      </c>
      <c r="W268" s="19" t="e">
        <f t="shared" si="291"/>
        <v>#REF!</v>
      </c>
      <c r="X268" s="19" t="e">
        <f t="shared" si="309"/>
        <v>#REF!</v>
      </c>
      <c r="Y268" s="19" t="e">
        <f t="shared" si="292"/>
        <v>#REF!</v>
      </c>
      <c r="Z268" s="19" t="e">
        <f t="shared" si="293"/>
        <v>#REF!</v>
      </c>
      <c r="AA268" s="19" t="e">
        <f t="shared" si="294"/>
        <v>#REF!</v>
      </c>
      <c r="AB268" s="19" t="e">
        <f t="shared" si="295"/>
        <v>#REF!</v>
      </c>
      <c r="AC268" s="19" t="e">
        <f t="shared" si="296"/>
        <v>#REF!</v>
      </c>
      <c r="AD268" s="19" t="e">
        <f t="shared" si="297"/>
        <v>#REF!</v>
      </c>
      <c r="AE268" s="19" t="e">
        <f t="shared" si="298"/>
        <v>#REF!</v>
      </c>
      <c r="AF268" s="19" t="e">
        <f t="shared" si="310"/>
        <v>#REF!</v>
      </c>
      <c r="AG268" s="19" t="e">
        <f t="shared" si="299"/>
        <v>#REF!</v>
      </c>
      <c r="AH268" s="19" t="e">
        <f t="shared" si="300"/>
        <v>#REF!</v>
      </c>
      <c r="AI268" s="19" t="e">
        <f t="shared" si="301"/>
        <v>#REF!</v>
      </c>
      <c r="AJ268" s="19" t="e">
        <f t="shared" si="302"/>
        <v>#REF!</v>
      </c>
      <c r="AK268" s="19" t="e">
        <f t="shared" si="303"/>
        <v>#REF!</v>
      </c>
      <c r="AL268" s="19" t="e">
        <f t="shared" si="304"/>
        <v>#REF!</v>
      </c>
      <c r="AM268" s="19" t="e">
        <f t="shared" si="305"/>
        <v>#REF!</v>
      </c>
      <c r="AN268" s="19" t="e">
        <f t="shared" si="311"/>
        <v>#REF!</v>
      </c>
      <c r="AO268" s="63">
        <f t="shared" si="312"/>
        <v>-50</v>
      </c>
      <c r="AP268" s="19">
        <f t="shared" si="313"/>
        <v>2545.769269281207</v>
      </c>
      <c r="AQ268" s="19" t="e">
        <f t="shared" si="306"/>
        <v>#REF!</v>
      </c>
    </row>
    <row r="269" spans="5:43" x14ac:dyDescent="0.25">
      <c r="E269" s="15">
        <f t="shared" si="275"/>
        <v>9.4635832637978297</v>
      </c>
      <c r="F269" s="15">
        <f t="shared" si="276"/>
        <v>2.8122541423292406</v>
      </c>
      <c r="G269" s="42">
        <f t="shared" si="277"/>
        <v>-450</v>
      </c>
      <c r="H269" s="19" t="e">
        <f t="shared" si="307"/>
        <v>#REF!</v>
      </c>
      <c r="I269" s="19" t="e">
        <f t="shared" si="278"/>
        <v>#REF!</v>
      </c>
      <c r="J269" s="19" t="e">
        <f t="shared" si="279"/>
        <v>#REF!</v>
      </c>
      <c r="K269" s="19" t="e">
        <f t="shared" si="280"/>
        <v>#REF!</v>
      </c>
      <c r="L269" s="19" t="e">
        <f t="shared" si="281"/>
        <v>#REF!</v>
      </c>
      <c r="M269" s="19" t="e">
        <f t="shared" si="282"/>
        <v>#REF!</v>
      </c>
      <c r="N269" s="19" t="e">
        <f t="shared" si="283"/>
        <v>#REF!</v>
      </c>
      <c r="O269" s="19" t="e">
        <f t="shared" si="284"/>
        <v>#REF!</v>
      </c>
      <c r="P269" s="19" t="e">
        <f t="shared" si="308"/>
        <v>#REF!</v>
      </c>
      <c r="Q269" s="19" t="e">
        <f t="shared" si="285"/>
        <v>#REF!</v>
      </c>
      <c r="R269" s="19" t="e">
        <f t="shared" si="286"/>
        <v>#REF!</v>
      </c>
      <c r="S269" s="19" t="e">
        <f t="shared" si="287"/>
        <v>#REF!</v>
      </c>
      <c r="T269" s="19" t="e">
        <f t="shared" si="288"/>
        <v>#REF!</v>
      </c>
      <c r="U269" s="19" t="e">
        <f t="shared" si="289"/>
        <v>#REF!</v>
      </c>
      <c r="V269" s="70" t="e">
        <f t="shared" si="290"/>
        <v>#REF!</v>
      </c>
      <c r="W269" s="19" t="e">
        <f t="shared" si="291"/>
        <v>#REF!</v>
      </c>
      <c r="X269" s="19" t="e">
        <f t="shared" si="309"/>
        <v>#REF!</v>
      </c>
      <c r="Y269" s="19" t="e">
        <f t="shared" si="292"/>
        <v>#REF!</v>
      </c>
      <c r="Z269" s="19" t="e">
        <f t="shared" si="293"/>
        <v>#REF!</v>
      </c>
      <c r="AA269" s="19" t="e">
        <f t="shared" si="294"/>
        <v>#REF!</v>
      </c>
      <c r="AB269" s="19" t="e">
        <f t="shared" si="295"/>
        <v>#REF!</v>
      </c>
      <c r="AC269" s="19" t="e">
        <f t="shared" si="296"/>
        <v>#REF!</v>
      </c>
      <c r="AD269" s="19" t="e">
        <f t="shared" si="297"/>
        <v>#REF!</v>
      </c>
      <c r="AE269" s="19" t="e">
        <f t="shared" si="298"/>
        <v>#REF!</v>
      </c>
      <c r="AF269" s="19" t="e">
        <f t="shared" si="310"/>
        <v>#REF!</v>
      </c>
      <c r="AG269" s="19" t="e">
        <f t="shared" si="299"/>
        <v>#REF!</v>
      </c>
      <c r="AH269" s="19" t="e">
        <f t="shared" si="300"/>
        <v>#REF!</v>
      </c>
      <c r="AI269" s="19" t="e">
        <f t="shared" si="301"/>
        <v>#REF!</v>
      </c>
      <c r="AJ269" s="19" t="e">
        <f t="shared" si="302"/>
        <v>#REF!</v>
      </c>
      <c r="AK269" s="19" t="e">
        <f t="shared" si="303"/>
        <v>#REF!</v>
      </c>
      <c r="AL269" s="19" t="e">
        <f t="shared" si="304"/>
        <v>#REF!</v>
      </c>
      <c r="AM269" s="19" t="e">
        <f t="shared" si="305"/>
        <v>#REF!</v>
      </c>
      <c r="AN269" s="19" t="e">
        <f t="shared" si="311"/>
        <v>#REF!</v>
      </c>
      <c r="AO269" s="63">
        <f t="shared" si="312"/>
        <v>-50</v>
      </c>
      <c r="AP269" s="19">
        <f t="shared" si="313"/>
        <v>2545.7904279413574</v>
      </c>
      <c r="AQ269" s="19" t="e">
        <f t="shared" si="306"/>
        <v>#REF!</v>
      </c>
    </row>
    <row r="270" spans="5:43" x14ac:dyDescent="0.25">
      <c r="E270" s="15">
        <f t="shared" si="275"/>
        <v>9.4039814042198113</v>
      </c>
      <c r="F270" s="15">
        <f t="shared" si="276"/>
        <v>2.7913934914769341</v>
      </c>
      <c r="G270" s="42">
        <f t="shared" si="277"/>
        <v>-500</v>
      </c>
      <c r="H270" s="19" t="e">
        <f t="shared" si="307"/>
        <v>#REF!</v>
      </c>
      <c r="I270" s="19" t="e">
        <f t="shared" si="278"/>
        <v>#REF!</v>
      </c>
      <c r="J270" s="19" t="e">
        <f t="shared" si="279"/>
        <v>#REF!</v>
      </c>
      <c r="K270" s="19" t="e">
        <f t="shared" si="280"/>
        <v>#REF!</v>
      </c>
      <c r="L270" s="19" t="e">
        <f t="shared" si="281"/>
        <v>#REF!</v>
      </c>
      <c r="M270" s="19" t="e">
        <f t="shared" si="282"/>
        <v>#REF!</v>
      </c>
      <c r="N270" s="19" t="e">
        <f t="shared" si="283"/>
        <v>#REF!</v>
      </c>
      <c r="O270" s="19" t="e">
        <f t="shared" si="284"/>
        <v>#REF!</v>
      </c>
      <c r="P270" s="19" t="e">
        <f t="shared" si="308"/>
        <v>#REF!</v>
      </c>
      <c r="Q270" s="19" t="e">
        <f t="shared" si="285"/>
        <v>#REF!</v>
      </c>
      <c r="R270" s="19" t="e">
        <f t="shared" si="286"/>
        <v>#REF!</v>
      </c>
      <c r="S270" s="19" t="e">
        <f t="shared" si="287"/>
        <v>#REF!</v>
      </c>
      <c r="T270" s="19" t="e">
        <f t="shared" si="288"/>
        <v>#REF!</v>
      </c>
      <c r="U270" s="19" t="e">
        <f t="shared" si="289"/>
        <v>#REF!</v>
      </c>
      <c r="V270" s="70" t="e">
        <f t="shared" si="290"/>
        <v>#REF!</v>
      </c>
      <c r="W270" s="19" t="e">
        <f t="shared" si="291"/>
        <v>#REF!</v>
      </c>
      <c r="X270" s="19" t="e">
        <f t="shared" si="309"/>
        <v>#REF!</v>
      </c>
      <c r="Y270" s="19" t="e">
        <f t="shared" si="292"/>
        <v>#REF!</v>
      </c>
      <c r="Z270" s="19" t="e">
        <f t="shared" si="293"/>
        <v>#REF!</v>
      </c>
      <c r="AA270" s="19" t="e">
        <f t="shared" si="294"/>
        <v>#REF!</v>
      </c>
      <c r="AB270" s="19" t="e">
        <f t="shared" si="295"/>
        <v>#REF!</v>
      </c>
      <c r="AC270" s="19" t="e">
        <f t="shared" si="296"/>
        <v>#REF!</v>
      </c>
      <c r="AD270" s="19" t="e">
        <f t="shared" si="297"/>
        <v>#REF!</v>
      </c>
      <c r="AE270" s="19" t="e">
        <f t="shared" si="298"/>
        <v>#REF!</v>
      </c>
      <c r="AF270" s="19" t="e">
        <f t="shared" si="310"/>
        <v>#REF!</v>
      </c>
      <c r="AG270" s="19" t="e">
        <f t="shared" si="299"/>
        <v>#REF!</v>
      </c>
      <c r="AH270" s="19" t="e">
        <f t="shared" si="300"/>
        <v>#REF!</v>
      </c>
      <c r="AI270" s="19" t="e">
        <f t="shared" si="301"/>
        <v>#REF!</v>
      </c>
      <c r="AJ270" s="19" t="e">
        <f t="shared" si="302"/>
        <v>#REF!</v>
      </c>
      <c r="AK270" s="19" t="e">
        <f t="shared" si="303"/>
        <v>#REF!</v>
      </c>
      <c r="AL270" s="19" t="e">
        <f t="shared" si="304"/>
        <v>#REF!</v>
      </c>
      <c r="AM270" s="19" t="e">
        <f t="shared" si="305"/>
        <v>#REF!</v>
      </c>
      <c r="AN270" s="19" t="e">
        <f t="shared" si="311"/>
        <v>#REF!</v>
      </c>
      <c r="AO270" s="63">
        <f t="shared" si="312"/>
        <v>-50</v>
      </c>
      <c r="AP270" s="19">
        <f t="shared" si="313"/>
        <v>2545.8115866015078</v>
      </c>
      <c r="AQ270" s="19" t="e">
        <f t="shared" si="306"/>
        <v>#REF!</v>
      </c>
    </row>
    <row r="271" spans="5:43" x14ac:dyDescent="0.25">
      <c r="E271" s="15">
        <f t="shared" si="275"/>
        <v>9.344379544641793</v>
      </c>
      <c r="F271" s="15">
        <f t="shared" si="276"/>
        <v>2.7705328406246275</v>
      </c>
      <c r="G271" s="42">
        <f t="shared" si="277"/>
        <v>-550</v>
      </c>
      <c r="H271" s="19" t="e">
        <f t="shared" si="307"/>
        <v>#REF!</v>
      </c>
      <c r="I271" s="19" t="e">
        <f t="shared" si="278"/>
        <v>#REF!</v>
      </c>
      <c r="J271" s="19" t="e">
        <f t="shared" si="279"/>
        <v>#REF!</v>
      </c>
      <c r="K271" s="19" t="e">
        <f t="shared" si="280"/>
        <v>#REF!</v>
      </c>
      <c r="L271" s="19" t="e">
        <f t="shared" si="281"/>
        <v>#REF!</v>
      </c>
      <c r="M271" s="19" t="e">
        <f t="shared" si="282"/>
        <v>#REF!</v>
      </c>
      <c r="N271" s="19" t="e">
        <f t="shared" si="283"/>
        <v>#REF!</v>
      </c>
      <c r="O271" s="19" t="e">
        <f t="shared" si="284"/>
        <v>#REF!</v>
      </c>
      <c r="P271" s="19" t="e">
        <f t="shared" si="308"/>
        <v>#REF!</v>
      </c>
      <c r="Q271" s="19" t="e">
        <f t="shared" si="285"/>
        <v>#REF!</v>
      </c>
      <c r="R271" s="19" t="e">
        <f t="shared" si="286"/>
        <v>#REF!</v>
      </c>
      <c r="S271" s="19" t="e">
        <f t="shared" si="287"/>
        <v>#REF!</v>
      </c>
      <c r="T271" s="19" t="e">
        <f t="shared" si="288"/>
        <v>#REF!</v>
      </c>
      <c r="U271" s="19" t="e">
        <f t="shared" si="289"/>
        <v>#REF!</v>
      </c>
      <c r="V271" s="70" t="e">
        <f t="shared" si="290"/>
        <v>#REF!</v>
      </c>
      <c r="W271" s="19" t="e">
        <f t="shared" si="291"/>
        <v>#REF!</v>
      </c>
      <c r="X271" s="19" t="e">
        <f t="shared" si="309"/>
        <v>#REF!</v>
      </c>
      <c r="Y271" s="19" t="e">
        <f t="shared" si="292"/>
        <v>#REF!</v>
      </c>
      <c r="Z271" s="19" t="e">
        <f t="shared" si="293"/>
        <v>#REF!</v>
      </c>
      <c r="AA271" s="19" t="e">
        <f t="shared" si="294"/>
        <v>#REF!</v>
      </c>
      <c r="AB271" s="19" t="e">
        <f t="shared" si="295"/>
        <v>#REF!</v>
      </c>
      <c r="AC271" s="19" t="e">
        <f t="shared" si="296"/>
        <v>#REF!</v>
      </c>
      <c r="AD271" s="19" t="e">
        <f t="shared" si="297"/>
        <v>#REF!</v>
      </c>
      <c r="AE271" s="19" t="e">
        <f t="shared" si="298"/>
        <v>#REF!</v>
      </c>
      <c r="AF271" s="19" t="e">
        <f t="shared" si="310"/>
        <v>#REF!</v>
      </c>
      <c r="AG271" s="19" t="e">
        <f t="shared" si="299"/>
        <v>#REF!</v>
      </c>
      <c r="AH271" s="19" t="e">
        <f t="shared" si="300"/>
        <v>#REF!</v>
      </c>
      <c r="AI271" s="19" t="e">
        <f t="shared" si="301"/>
        <v>#REF!</v>
      </c>
      <c r="AJ271" s="19" t="e">
        <f t="shared" si="302"/>
        <v>#REF!</v>
      </c>
      <c r="AK271" s="19" t="e">
        <f t="shared" si="303"/>
        <v>#REF!</v>
      </c>
      <c r="AL271" s="19" t="e">
        <f t="shared" si="304"/>
        <v>#REF!</v>
      </c>
      <c r="AM271" s="19" t="e">
        <f t="shared" si="305"/>
        <v>#REF!</v>
      </c>
      <c r="AN271" s="19" t="e">
        <f t="shared" si="311"/>
        <v>#REF!</v>
      </c>
      <c r="AO271" s="63">
        <f t="shared" si="312"/>
        <v>-50</v>
      </c>
      <c r="AP271" s="19">
        <f t="shared" si="313"/>
        <v>2545.8327452616581</v>
      </c>
      <c r="AQ271" s="19" t="e">
        <f t="shared" si="306"/>
        <v>#REF!</v>
      </c>
    </row>
    <row r="272" spans="5:43" x14ac:dyDescent="0.25">
      <c r="E272" s="15">
        <f t="shared" si="275"/>
        <v>9.2847776850637747</v>
      </c>
      <c r="F272" s="15">
        <f t="shared" si="276"/>
        <v>2.7496721897723209</v>
      </c>
      <c r="G272" s="42">
        <f t="shared" si="277"/>
        <v>-600</v>
      </c>
      <c r="H272" s="19" t="e">
        <f t="shared" si="307"/>
        <v>#REF!</v>
      </c>
      <c r="I272" s="19" t="e">
        <f t="shared" si="278"/>
        <v>#REF!</v>
      </c>
      <c r="J272" s="19" t="e">
        <f t="shared" si="279"/>
        <v>#REF!</v>
      </c>
      <c r="K272" s="19" t="e">
        <f t="shared" si="280"/>
        <v>#REF!</v>
      </c>
      <c r="L272" s="19" t="e">
        <f t="shared" si="281"/>
        <v>#REF!</v>
      </c>
      <c r="M272" s="19" t="e">
        <f t="shared" si="282"/>
        <v>#REF!</v>
      </c>
      <c r="N272" s="19" t="e">
        <f t="shared" si="283"/>
        <v>#REF!</v>
      </c>
      <c r="O272" s="19" t="e">
        <f t="shared" si="284"/>
        <v>#REF!</v>
      </c>
      <c r="P272" s="19" t="e">
        <f t="shared" si="308"/>
        <v>#REF!</v>
      </c>
      <c r="Q272" s="19" t="e">
        <f t="shared" si="285"/>
        <v>#REF!</v>
      </c>
      <c r="R272" s="19" t="e">
        <f t="shared" si="286"/>
        <v>#REF!</v>
      </c>
      <c r="S272" s="19" t="e">
        <f t="shared" si="287"/>
        <v>#REF!</v>
      </c>
      <c r="T272" s="19" t="e">
        <f t="shared" si="288"/>
        <v>#REF!</v>
      </c>
      <c r="U272" s="19" t="e">
        <f t="shared" si="289"/>
        <v>#REF!</v>
      </c>
      <c r="V272" s="70" t="e">
        <f t="shared" si="290"/>
        <v>#REF!</v>
      </c>
      <c r="W272" s="19" t="e">
        <f t="shared" si="291"/>
        <v>#REF!</v>
      </c>
      <c r="X272" s="19" t="e">
        <f t="shared" si="309"/>
        <v>#REF!</v>
      </c>
      <c r="Y272" s="19" t="e">
        <f t="shared" si="292"/>
        <v>#REF!</v>
      </c>
      <c r="Z272" s="19" t="e">
        <f t="shared" si="293"/>
        <v>#REF!</v>
      </c>
      <c r="AA272" s="19" t="e">
        <f t="shared" si="294"/>
        <v>#REF!</v>
      </c>
      <c r="AB272" s="19" t="e">
        <f t="shared" si="295"/>
        <v>#REF!</v>
      </c>
      <c r="AC272" s="19" t="e">
        <f t="shared" si="296"/>
        <v>#REF!</v>
      </c>
      <c r="AD272" s="19" t="e">
        <f t="shared" si="297"/>
        <v>#REF!</v>
      </c>
      <c r="AE272" s="19" t="e">
        <f t="shared" si="298"/>
        <v>#REF!</v>
      </c>
      <c r="AF272" s="19" t="e">
        <f t="shared" si="310"/>
        <v>#REF!</v>
      </c>
      <c r="AG272" s="19" t="e">
        <f t="shared" si="299"/>
        <v>#REF!</v>
      </c>
      <c r="AH272" s="19" t="e">
        <f t="shared" si="300"/>
        <v>#REF!</v>
      </c>
      <c r="AI272" s="19" t="e">
        <f t="shared" si="301"/>
        <v>#REF!</v>
      </c>
      <c r="AJ272" s="19" t="e">
        <f t="shared" si="302"/>
        <v>#REF!</v>
      </c>
      <c r="AK272" s="19" t="e">
        <f t="shared" si="303"/>
        <v>#REF!</v>
      </c>
      <c r="AL272" s="19" t="e">
        <f t="shared" si="304"/>
        <v>#REF!</v>
      </c>
      <c r="AM272" s="19" t="e">
        <f t="shared" si="305"/>
        <v>#REF!</v>
      </c>
      <c r="AN272" s="19" t="e">
        <f t="shared" si="311"/>
        <v>#REF!</v>
      </c>
      <c r="AO272" s="63">
        <f t="shared" si="312"/>
        <v>-50</v>
      </c>
      <c r="AP272" s="19">
        <f t="shared" si="313"/>
        <v>2545.8539039218085</v>
      </c>
      <c r="AQ272" s="19" t="e">
        <f t="shared" si="306"/>
        <v>#REF!</v>
      </c>
    </row>
    <row r="273" spans="5:43" x14ac:dyDescent="0.25">
      <c r="E273" s="15">
        <f t="shared" si="275"/>
        <v>9.2251758254857545</v>
      </c>
      <c r="F273" s="15">
        <f t="shared" si="276"/>
        <v>2.7288115389200143</v>
      </c>
      <c r="G273" s="42">
        <f t="shared" si="277"/>
        <v>-650</v>
      </c>
      <c r="H273" s="19" t="e">
        <f t="shared" si="307"/>
        <v>#REF!</v>
      </c>
      <c r="I273" s="19" t="e">
        <f t="shared" si="278"/>
        <v>#REF!</v>
      </c>
      <c r="J273" s="19" t="e">
        <f t="shared" si="279"/>
        <v>#REF!</v>
      </c>
      <c r="K273" s="19" t="e">
        <f t="shared" si="280"/>
        <v>#REF!</v>
      </c>
      <c r="L273" s="19" t="e">
        <f t="shared" si="281"/>
        <v>#REF!</v>
      </c>
      <c r="M273" s="19" t="e">
        <f t="shared" si="282"/>
        <v>#REF!</v>
      </c>
      <c r="N273" s="19" t="e">
        <f t="shared" si="283"/>
        <v>#REF!</v>
      </c>
      <c r="O273" s="19" t="e">
        <f t="shared" si="284"/>
        <v>#REF!</v>
      </c>
      <c r="P273" s="19" t="e">
        <f t="shared" si="308"/>
        <v>#REF!</v>
      </c>
      <c r="Q273" s="19" t="e">
        <f t="shared" si="285"/>
        <v>#REF!</v>
      </c>
      <c r="R273" s="19" t="e">
        <f t="shared" si="286"/>
        <v>#REF!</v>
      </c>
      <c r="S273" s="19" t="e">
        <f t="shared" si="287"/>
        <v>#REF!</v>
      </c>
      <c r="T273" s="19" t="e">
        <f t="shared" si="288"/>
        <v>#REF!</v>
      </c>
      <c r="U273" s="19" t="e">
        <f t="shared" si="289"/>
        <v>#REF!</v>
      </c>
      <c r="V273" s="70" t="e">
        <f t="shared" si="290"/>
        <v>#REF!</v>
      </c>
      <c r="W273" s="19" t="e">
        <f t="shared" si="291"/>
        <v>#REF!</v>
      </c>
      <c r="X273" s="19" t="e">
        <f t="shared" si="309"/>
        <v>#REF!</v>
      </c>
      <c r="Y273" s="19" t="e">
        <f t="shared" si="292"/>
        <v>#REF!</v>
      </c>
      <c r="Z273" s="19" t="e">
        <f t="shared" si="293"/>
        <v>#REF!</v>
      </c>
      <c r="AA273" s="19" t="e">
        <f t="shared" si="294"/>
        <v>#REF!</v>
      </c>
      <c r="AB273" s="19" t="e">
        <f t="shared" si="295"/>
        <v>#REF!</v>
      </c>
      <c r="AC273" s="19" t="e">
        <f t="shared" si="296"/>
        <v>#REF!</v>
      </c>
      <c r="AD273" s="19" t="e">
        <f t="shared" si="297"/>
        <v>#REF!</v>
      </c>
      <c r="AE273" s="19" t="e">
        <f t="shared" si="298"/>
        <v>#REF!</v>
      </c>
      <c r="AF273" s="19" t="e">
        <f t="shared" si="310"/>
        <v>#REF!</v>
      </c>
      <c r="AG273" s="19" t="e">
        <f t="shared" si="299"/>
        <v>#REF!</v>
      </c>
      <c r="AH273" s="19" t="e">
        <f t="shared" si="300"/>
        <v>#REF!</v>
      </c>
      <c r="AI273" s="19" t="e">
        <f t="shared" si="301"/>
        <v>#REF!</v>
      </c>
      <c r="AJ273" s="19" t="e">
        <f t="shared" si="302"/>
        <v>#REF!</v>
      </c>
      <c r="AK273" s="19" t="e">
        <f t="shared" si="303"/>
        <v>#REF!</v>
      </c>
      <c r="AL273" s="19" t="e">
        <f t="shared" si="304"/>
        <v>#REF!</v>
      </c>
      <c r="AM273" s="19" t="e">
        <f t="shared" si="305"/>
        <v>#REF!</v>
      </c>
      <c r="AN273" s="19" t="e">
        <f t="shared" si="311"/>
        <v>#REF!</v>
      </c>
      <c r="AO273" s="63">
        <f t="shared" si="312"/>
        <v>-50</v>
      </c>
      <c r="AP273" s="19">
        <f t="shared" si="313"/>
        <v>2545.8750625819589</v>
      </c>
      <c r="AQ273" s="19" t="e">
        <f t="shared" si="306"/>
        <v>#REF!</v>
      </c>
    </row>
    <row r="274" spans="5:43" x14ac:dyDescent="0.25">
      <c r="E274" s="15">
        <f t="shared" si="275"/>
        <v>9.1655739659077362</v>
      </c>
      <c r="F274" s="15">
        <f t="shared" si="276"/>
        <v>2.7079508880677077</v>
      </c>
      <c r="G274" s="42">
        <f t="shared" si="277"/>
        <v>-700</v>
      </c>
      <c r="H274" s="19" t="e">
        <f t="shared" si="307"/>
        <v>#REF!</v>
      </c>
      <c r="I274" s="19" t="e">
        <f t="shared" si="278"/>
        <v>#REF!</v>
      </c>
      <c r="J274" s="19" t="e">
        <f t="shared" si="279"/>
        <v>#REF!</v>
      </c>
      <c r="K274" s="19" t="e">
        <f t="shared" si="280"/>
        <v>#REF!</v>
      </c>
      <c r="L274" s="19" t="e">
        <f t="shared" si="281"/>
        <v>#REF!</v>
      </c>
      <c r="M274" s="19" t="e">
        <f t="shared" si="282"/>
        <v>#REF!</v>
      </c>
      <c r="N274" s="19" t="e">
        <f t="shared" si="283"/>
        <v>#REF!</v>
      </c>
      <c r="O274" s="19" t="e">
        <f t="shared" si="284"/>
        <v>#REF!</v>
      </c>
      <c r="P274" s="19" t="e">
        <f t="shared" si="308"/>
        <v>#REF!</v>
      </c>
      <c r="Q274" s="19" t="e">
        <f t="shared" si="285"/>
        <v>#REF!</v>
      </c>
      <c r="R274" s="19" t="e">
        <f t="shared" si="286"/>
        <v>#REF!</v>
      </c>
      <c r="S274" s="19" t="e">
        <f t="shared" si="287"/>
        <v>#REF!</v>
      </c>
      <c r="T274" s="19" t="e">
        <f t="shared" si="288"/>
        <v>#REF!</v>
      </c>
      <c r="U274" s="19" t="e">
        <f t="shared" si="289"/>
        <v>#REF!</v>
      </c>
      <c r="V274" s="70" t="e">
        <f t="shared" si="290"/>
        <v>#REF!</v>
      </c>
      <c r="W274" s="19" t="e">
        <f t="shared" si="291"/>
        <v>#REF!</v>
      </c>
      <c r="X274" s="19" t="e">
        <f t="shared" si="309"/>
        <v>#REF!</v>
      </c>
      <c r="Y274" s="19" t="e">
        <f t="shared" si="292"/>
        <v>#REF!</v>
      </c>
      <c r="Z274" s="19" t="e">
        <f t="shared" si="293"/>
        <v>#REF!</v>
      </c>
      <c r="AA274" s="19" t="e">
        <f t="shared" si="294"/>
        <v>#REF!</v>
      </c>
      <c r="AB274" s="19" t="e">
        <f t="shared" si="295"/>
        <v>#REF!</v>
      </c>
      <c r="AC274" s="19" t="e">
        <f t="shared" si="296"/>
        <v>#REF!</v>
      </c>
      <c r="AD274" s="19" t="e">
        <f t="shared" si="297"/>
        <v>#REF!</v>
      </c>
      <c r="AE274" s="19" t="e">
        <f t="shared" si="298"/>
        <v>#REF!</v>
      </c>
      <c r="AF274" s="19" t="e">
        <f t="shared" si="310"/>
        <v>#REF!</v>
      </c>
      <c r="AG274" s="19" t="e">
        <f t="shared" si="299"/>
        <v>#REF!</v>
      </c>
      <c r="AH274" s="19" t="e">
        <f t="shared" si="300"/>
        <v>#REF!</v>
      </c>
      <c r="AI274" s="19" t="e">
        <f t="shared" si="301"/>
        <v>#REF!</v>
      </c>
      <c r="AJ274" s="19" t="e">
        <f t="shared" si="302"/>
        <v>#REF!</v>
      </c>
      <c r="AK274" s="19" t="e">
        <f t="shared" si="303"/>
        <v>#REF!</v>
      </c>
      <c r="AL274" s="19" t="e">
        <f t="shared" si="304"/>
        <v>#REF!</v>
      </c>
      <c r="AM274" s="19" t="e">
        <f t="shared" si="305"/>
        <v>#REF!</v>
      </c>
      <c r="AN274" s="19" t="e">
        <f t="shared" si="311"/>
        <v>#REF!</v>
      </c>
      <c r="AO274" s="63">
        <f t="shared" si="312"/>
        <v>-50</v>
      </c>
      <c r="AP274" s="19">
        <f t="shared" si="313"/>
        <v>2545.8962212421093</v>
      </c>
      <c r="AQ274" s="19" t="e">
        <f t="shared" si="306"/>
        <v>#REF!</v>
      </c>
    </row>
    <row r="275" spans="5:43" x14ac:dyDescent="0.25">
      <c r="E275" s="15">
        <f t="shared" si="275"/>
        <v>9.1059721063297179</v>
      </c>
      <c r="F275" s="15">
        <f t="shared" si="276"/>
        <v>2.6870902372154011</v>
      </c>
      <c r="G275" s="42">
        <f t="shared" si="277"/>
        <v>-750</v>
      </c>
      <c r="H275" s="19" t="e">
        <f t="shared" si="307"/>
        <v>#REF!</v>
      </c>
      <c r="I275" s="19" t="e">
        <f t="shared" si="278"/>
        <v>#REF!</v>
      </c>
      <c r="J275" s="19" t="e">
        <f t="shared" si="279"/>
        <v>#REF!</v>
      </c>
      <c r="K275" s="19" t="e">
        <f t="shared" si="280"/>
        <v>#REF!</v>
      </c>
      <c r="L275" s="19" t="e">
        <f t="shared" si="281"/>
        <v>#REF!</v>
      </c>
      <c r="M275" s="19" t="e">
        <f t="shared" si="282"/>
        <v>#REF!</v>
      </c>
      <c r="N275" s="19" t="e">
        <f t="shared" si="283"/>
        <v>#REF!</v>
      </c>
      <c r="O275" s="19" t="e">
        <f t="shared" si="284"/>
        <v>#REF!</v>
      </c>
      <c r="P275" s="19" t="e">
        <f t="shared" si="308"/>
        <v>#REF!</v>
      </c>
      <c r="Q275" s="19" t="e">
        <f t="shared" si="285"/>
        <v>#REF!</v>
      </c>
      <c r="R275" s="19" t="e">
        <f t="shared" si="286"/>
        <v>#REF!</v>
      </c>
      <c r="S275" s="19" t="e">
        <f t="shared" si="287"/>
        <v>#REF!</v>
      </c>
      <c r="T275" s="19" t="e">
        <f t="shared" si="288"/>
        <v>#REF!</v>
      </c>
      <c r="U275" s="19" t="e">
        <f t="shared" si="289"/>
        <v>#REF!</v>
      </c>
      <c r="V275" s="70" t="e">
        <f t="shared" si="290"/>
        <v>#REF!</v>
      </c>
      <c r="W275" s="19" t="e">
        <f t="shared" si="291"/>
        <v>#REF!</v>
      </c>
      <c r="X275" s="19" t="e">
        <f t="shared" si="309"/>
        <v>#REF!</v>
      </c>
      <c r="Y275" s="19" t="e">
        <f t="shared" si="292"/>
        <v>#REF!</v>
      </c>
      <c r="Z275" s="19" t="e">
        <f t="shared" si="293"/>
        <v>#REF!</v>
      </c>
      <c r="AA275" s="19" t="e">
        <f t="shared" si="294"/>
        <v>#REF!</v>
      </c>
      <c r="AB275" s="19" t="e">
        <f t="shared" si="295"/>
        <v>#REF!</v>
      </c>
      <c r="AC275" s="19" t="e">
        <f t="shared" si="296"/>
        <v>#REF!</v>
      </c>
      <c r="AD275" s="19" t="e">
        <f t="shared" si="297"/>
        <v>#REF!</v>
      </c>
      <c r="AE275" s="19" t="e">
        <f t="shared" si="298"/>
        <v>#REF!</v>
      </c>
      <c r="AF275" s="19" t="e">
        <f t="shared" si="310"/>
        <v>#REF!</v>
      </c>
      <c r="AG275" s="19" t="e">
        <f t="shared" si="299"/>
        <v>#REF!</v>
      </c>
      <c r="AH275" s="19" t="e">
        <f t="shared" si="300"/>
        <v>#REF!</v>
      </c>
      <c r="AI275" s="19" t="e">
        <f t="shared" si="301"/>
        <v>#REF!</v>
      </c>
      <c r="AJ275" s="19" t="e">
        <f t="shared" si="302"/>
        <v>#REF!</v>
      </c>
      <c r="AK275" s="19" t="e">
        <f t="shared" si="303"/>
        <v>#REF!</v>
      </c>
      <c r="AL275" s="19" t="e">
        <f t="shared" si="304"/>
        <v>#REF!</v>
      </c>
      <c r="AM275" s="19" t="e">
        <f t="shared" si="305"/>
        <v>#REF!</v>
      </c>
      <c r="AN275" s="19" t="e">
        <f t="shared" si="311"/>
        <v>#REF!</v>
      </c>
      <c r="AO275" s="63">
        <f t="shared" si="312"/>
        <v>-50</v>
      </c>
      <c r="AP275" s="19">
        <f t="shared" si="313"/>
        <v>2545.9173799022597</v>
      </c>
      <c r="AQ275" s="19" t="e">
        <f t="shared" si="306"/>
        <v>#REF!</v>
      </c>
    </row>
    <row r="276" spans="5:43" x14ac:dyDescent="0.25">
      <c r="E276" s="15">
        <f t="shared" si="275"/>
        <v>9.0463702467516995</v>
      </c>
      <c r="F276" s="15">
        <f t="shared" si="276"/>
        <v>2.6662295863630945</v>
      </c>
      <c r="G276" s="42">
        <f t="shared" si="277"/>
        <v>-800</v>
      </c>
      <c r="H276" s="19" t="e">
        <f t="shared" si="307"/>
        <v>#REF!</v>
      </c>
      <c r="I276" s="19" t="e">
        <f t="shared" si="278"/>
        <v>#REF!</v>
      </c>
      <c r="J276" s="19" t="e">
        <f t="shared" si="279"/>
        <v>#REF!</v>
      </c>
      <c r="K276" s="19" t="e">
        <f t="shared" si="280"/>
        <v>#REF!</v>
      </c>
      <c r="L276" s="19" t="e">
        <f t="shared" si="281"/>
        <v>#REF!</v>
      </c>
      <c r="M276" s="19" t="e">
        <f t="shared" si="282"/>
        <v>#REF!</v>
      </c>
      <c r="N276" s="19" t="e">
        <f t="shared" si="283"/>
        <v>#REF!</v>
      </c>
      <c r="O276" s="19" t="e">
        <f t="shared" si="284"/>
        <v>#REF!</v>
      </c>
      <c r="P276" s="19" t="e">
        <f t="shared" si="308"/>
        <v>#REF!</v>
      </c>
      <c r="Q276" s="19" t="e">
        <f t="shared" si="285"/>
        <v>#REF!</v>
      </c>
      <c r="R276" s="19" t="e">
        <f t="shared" si="286"/>
        <v>#REF!</v>
      </c>
      <c r="S276" s="19" t="e">
        <f t="shared" si="287"/>
        <v>#REF!</v>
      </c>
      <c r="T276" s="19" t="e">
        <f t="shared" si="288"/>
        <v>#REF!</v>
      </c>
      <c r="U276" s="19" t="e">
        <f t="shared" si="289"/>
        <v>#REF!</v>
      </c>
      <c r="V276" s="70" t="e">
        <f t="shared" si="290"/>
        <v>#REF!</v>
      </c>
      <c r="W276" s="19" t="e">
        <f t="shared" si="291"/>
        <v>#REF!</v>
      </c>
      <c r="X276" s="19" t="e">
        <f t="shared" si="309"/>
        <v>#REF!</v>
      </c>
      <c r="Y276" s="19" t="e">
        <f t="shared" si="292"/>
        <v>#REF!</v>
      </c>
      <c r="Z276" s="19" t="e">
        <f t="shared" si="293"/>
        <v>#REF!</v>
      </c>
      <c r="AA276" s="19" t="e">
        <f t="shared" si="294"/>
        <v>#REF!</v>
      </c>
      <c r="AB276" s="19" t="e">
        <f t="shared" si="295"/>
        <v>#REF!</v>
      </c>
      <c r="AC276" s="19" t="e">
        <f t="shared" si="296"/>
        <v>#REF!</v>
      </c>
      <c r="AD276" s="19" t="e">
        <f t="shared" si="297"/>
        <v>#REF!</v>
      </c>
      <c r="AE276" s="19" t="e">
        <f t="shared" si="298"/>
        <v>#REF!</v>
      </c>
      <c r="AF276" s="19" t="e">
        <f t="shared" si="310"/>
        <v>#REF!</v>
      </c>
      <c r="AG276" s="19" t="e">
        <f t="shared" si="299"/>
        <v>#REF!</v>
      </c>
      <c r="AH276" s="19" t="e">
        <f t="shared" si="300"/>
        <v>#REF!</v>
      </c>
      <c r="AI276" s="19" t="e">
        <f t="shared" si="301"/>
        <v>#REF!</v>
      </c>
      <c r="AJ276" s="19" t="e">
        <f t="shared" si="302"/>
        <v>#REF!</v>
      </c>
      <c r="AK276" s="19" t="e">
        <f t="shared" si="303"/>
        <v>#REF!</v>
      </c>
      <c r="AL276" s="19" t="e">
        <f t="shared" si="304"/>
        <v>#REF!</v>
      </c>
      <c r="AM276" s="19" t="e">
        <f t="shared" si="305"/>
        <v>#REF!</v>
      </c>
      <c r="AN276" s="19" t="e">
        <f t="shared" si="311"/>
        <v>#REF!</v>
      </c>
      <c r="AO276" s="63">
        <f t="shared" si="312"/>
        <v>-50</v>
      </c>
      <c r="AP276" s="19">
        <f t="shared" si="313"/>
        <v>2545.93853856241</v>
      </c>
      <c r="AQ276" s="19" t="e">
        <f t="shared" si="306"/>
        <v>#REF!</v>
      </c>
    </row>
    <row r="277" spans="5:43" x14ac:dyDescent="0.25">
      <c r="E277" s="15">
        <f t="shared" si="275"/>
        <v>8.9867683871736794</v>
      </c>
      <c r="F277" s="15">
        <f t="shared" si="276"/>
        <v>2.6453689355107879</v>
      </c>
      <c r="G277" s="42">
        <f t="shared" si="277"/>
        <v>-850</v>
      </c>
      <c r="H277" s="19" t="e">
        <f t="shared" si="307"/>
        <v>#REF!</v>
      </c>
      <c r="I277" s="19" t="e">
        <f t="shared" si="278"/>
        <v>#REF!</v>
      </c>
      <c r="J277" s="19" t="e">
        <f t="shared" si="279"/>
        <v>#REF!</v>
      </c>
      <c r="K277" s="19" t="e">
        <f t="shared" si="280"/>
        <v>#REF!</v>
      </c>
      <c r="L277" s="19" t="e">
        <f t="shared" si="281"/>
        <v>#REF!</v>
      </c>
      <c r="M277" s="19" t="e">
        <f t="shared" si="282"/>
        <v>#REF!</v>
      </c>
      <c r="N277" s="19" t="e">
        <f t="shared" si="283"/>
        <v>#REF!</v>
      </c>
      <c r="O277" s="19" t="e">
        <f t="shared" si="284"/>
        <v>#REF!</v>
      </c>
      <c r="P277" s="19" t="e">
        <f t="shared" si="308"/>
        <v>#REF!</v>
      </c>
      <c r="Q277" s="19" t="e">
        <f t="shared" si="285"/>
        <v>#REF!</v>
      </c>
      <c r="R277" s="19" t="e">
        <f t="shared" si="286"/>
        <v>#REF!</v>
      </c>
      <c r="S277" s="19" t="e">
        <f t="shared" si="287"/>
        <v>#REF!</v>
      </c>
      <c r="T277" s="19" t="e">
        <f t="shared" si="288"/>
        <v>#REF!</v>
      </c>
      <c r="U277" s="19" t="e">
        <f t="shared" si="289"/>
        <v>#REF!</v>
      </c>
      <c r="V277" s="70" t="e">
        <f t="shared" si="290"/>
        <v>#REF!</v>
      </c>
      <c r="W277" s="19" t="e">
        <f t="shared" si="291"/>
        <v>#REF!</v>
      </c>
      <c r="X277" s="19" t="e">
        <f t="shared" si="309"/>
        <v>#REF!</v>
      </c>
      <c r="Y277" s="19" t="e">
        <f t="shared" si="292"/>
        <v>#REF!</v>
      </c>
      <c r="Z277" s="19" t="e">
        <f t="shared" si="293"/>
        <v>#REF!</v>
      </c>
      <c r="AA277" s="19" t="e">
        <f t="shared" si="294"/>
        <v>#REF!</v>
      </c>
      <c r="AB277" s="19" t="e">
        <f t="shared" si="295"/>
        <v>#REF!</v>
      </c>
      <c r="AC277" s="19" t="e">
        <f t="shared" si="296"/>
        <v>#REF!</v>
      </c>
      <c r="AD277" s="19" t="e">
        <f t="shared" si="297"/>
        <v>#REF!</v>
      </c>
      <c r="AE277" s="19" t="e">
        <f t="shared" si="298"/>
        <v>#REF!</v>
      </c>
      <c r="AF277" s="19" t="e">
        <f t="shared" si="310"/>
        <v>#REF!</v>
      </c>
      <c r="AG277" s="19" t="e">
        <f t="shared" si="299"/>
        <v>#REF!</v>
      </c>
      <c r="AH277" s="19" t="e">
        <f t="shared" si="300"/>
        <v>#REF!</v>
      </c>
      <c r="AI277" s="19" t="e">
        <f t="shared" si="301"/>
        <v>#REF!</v>
      </c>
      <c r="AJ277" s="19" t="e">
        <f t="shared" si="302"/>
        <v>#REF!</v>
      </c>
      <c r="AK277" s="19" t="e">
        <f t="shared" si="303"/>
        <v>#REF!</v>
      </c>
      <c r="AL277" s="19" t="e">
        <f t="shared" si="304"/>
        <v>#REF!</v>
      </c>
      <c r="AM277" s="19" t="e">
        <f t="shared" si="305"/>
        <v>#REF!</v>
      </c>
      <c r="AN277" s="19" t="e">
        <f t="shared" si="311"/>
        <v>#REF!</v>
      </c>
      <c r="AO277" s="63">
        <f t="shared" si="312"/>
        <v>-50</v>
      </c>
      <c r="AP277" s="19">
        <f t="shared" si="313"/>
        <v>2545.9596972225604</v>
      </c>
      <c r="AQ277" s="19" t="e">
        <f t="shared" si="306"/>
        <v>#REF!</v>
      </c>
    </row>
    <row r="278" spans="5:43" x14ac:dyDescent="0.25">
      <c r="E278" s="15">
        <f t="shared" si="275"/>
        <v>8.9271665275956611</v>
      </c>
      <c r="F278" s="15">
        <f t="shared" si="276"/>
        <v>2.6245082846584813</v>
      </c>
      <c r="G278" s="42">
        <f t="shared" si="277"/>
        <v>-900</v>
      </c>
      <c r="H278" s="19" t="e">
        <f t="shared" si="307"/>
        <v>#REF!</v>
      </c>
      <c r="I278" s="19" t="e">
        <f t="shared" si="278"/>
        <v>#REF!</v>
      </c>
      <c r="J278" s="19" t="e">
        <f t="shared" si="279"/>
        <v>#REF!</v>
      </c>
      <c r="K278" s="19" t="e">
        <f t="shared" si="280"/>
        <v>#REF!</v>
      </c>
      <c r="L278" s="19" t="e">
        <f t="shared" si="281"/>
        <v>#REF!</v>
      </c>
      <c r="M278" s="19" t="e">
        <f t="shared" si="282"/>
        <v>#REF!</v>
      </c>
      <c r="N278" s="19" t="e">
        <f t="shared" si="283"/>
        <v>#REF!</v>
      </c>
      <c r="O278" s="19" t="e">
        <f t="shared" si="284"/>
        <v>#REF!</v>
      </c>
      <c r="P278" s="19" t="e">
        <f t="shared" si="308"/>
        <v>#REF!</v>
      </c>
      <c r="Q278" s="19" t="e">
        <f t="shared" si="285"/>
        <v>#REF!</v>
      </c>
      <c r="R278" s="19" t="e">
        <f t="shared" si="286"/>
        <v>#REF!</v>
      </c>
      <c r="S278" s="19" t="e">
        <f t="shared" si="287"/>
        <v>#REF!</v>
      </c>
      <c r="T278" s="19" t="e">
        <f t="shared" si="288"/>
        <v>#REF!</v>
      </c>
      <c r="U278" s="19" t="e">
        <f t="shared" si="289"/>
        <v>#REF!</v>
      </c>
      <c r="V278" s="70" t="e">
        <f t="shared" si="290"/>
        <v>#REF!</v>
      </c>
      <c r="W278" s="19" t="e">
        <f t="shared" si="291"/>
        <v>#REF!</v>
      </c>
      <c r="X278" s="19" t="e">
        <f t="shared" si="309"/>
        <v>#REF!</v>
      </c>
      <c r="Y278" s="19" t="e">
        <f t="shared" si="292"/>
        <v>#REF!</v>
      </c>
      <c r="Z278" s="19" t="e">
        <f t="shared" si="293"/>
        <v>#REF!</v>
      </c>
      <c r="AA278" s="19" t="e">
        <f t="shared" si="294"/>
        <v>#REF!</v>
      </c>
      <c r="AB278" s="19" t="e">
        <f t="shared" si="295"/>
        <v>#REF!</v>
      </c>
      <c r="AC278" s="19" t="e">
        <f t="shared" si="296"/>
        <v>#REF!</v>
      </c>
      <c r="AD278" s="19" t="e">
        <f t="shared" si="297"/>
        <v>#REF!</v>
      </c>
      <c r="AE278" s="19" t="e">
        <f t="shared" si="298"/>
        <v>#REF!</v>
      </c>
      <c r="AF278" s="19" t="e">
        <f t="shared" si="310"/>
        <v>#REF!</v>
      </c>
      <c r="AG278" s="19" t="e">
        <f t="shared" si="299"/>
        <v>#REF!</v>
      </c>
      <c r="AH278" s="19" t="e">
        <f t="shared" si="300"/>
        <v>#REF!</v>
      </c>
      <c r="AI278" s="19" t="e">
        <f t="shared" si="301"/>
        <v>#REF!</v>
      </c>
      <c r="AJ278" s="19" t="e">
        <f t="shared" si="302"/>
        <v>#REF!</v>
      </c>
      <c r="AK278" s="19" t="e">
        <f t="shared" si="303"/>
        <v>#REF!</v>
      </c>
      <c r="AL278" s="19" t="e">
        <f t="shared" si="304"/>
        <v>#REF!</v>
      </c>
      <c r="AM278" s="19" t="e">
        <f t="shared" si="305"/>
        <v>#REF!</v>
      </c>
      <c r="AN278" s="19" t="e">
        <f t="shared" si="311"/>
        <v>#REF!</v>
      </c>
      <c r="AO278" s="63">
        <f t="shared" si="312"/>
        <v>-50</v>
      </c>
      <c r="AP278" s="19">
        <f t="shared" si="313"/>
        <v>2545.9808558827108</v>
      </c>
      <c r="AQ278" s="19" t="e">
        <f t="shared" si="306"/>
        <v>#REF!</v>
      </c>
    </row>
    <row r="279" spans="5:43" x14ac:dyDescent="0.25">
      <c r="E279" s="15">
        <f t="shared" si="275"/>
        <v>8.8675646680176428</v>
      </c>
      <c r="F279" s="15">
        <f t="shared" si="276"/>
        <v>2.6036476338061747</v>
      </c>
      <c r="G279" s="42">
        <f t="shared" si="277"/>
        <v>-950</v>
      </c>
      <c r="H279" s="19" t="e">
        <f t="shared" si="307"/>
        <v>#REF!</v>
      </c>
      <c r="I279" s="19" t="e">
        <f t="shared" si="278"/>
        <v>#REF!</v>
      </c>
      <c r="J279" s="19" t="e">
        <f t="shared" si="279"/>
        <v>#REF!</v>
      </c>
      <c r="K279" s="19" t="e">
        <f t="shared" si="280"/>
        <v>#REF!</v>
      </c>
      <c r="L279" s="19" t="e">
        <f t="shared" si="281"/>
        <v>#REF!</v>
      </c>
      <c r="M279" s="19" t="e">
        <f t="shared" si="282"/>
        <v>#REF!</v>
      </c>
      <c r="N279" s="19" t="e">
        <f t="shared" si="283"/>
        <v>#REF!</v>
      </c>
      <c r="O279" s="19" t="e">
        <f t="shared" si="284"/>
        <v>#REF!</v>
      </c>
      <c r="P279" s="19" t="e">
        <f t="shared" si="308"/>
        <v>#REF!</v>
      </c>
      <c r="Q279" s="19" t="e">
        <f t="shared" si="285"/>
        <v>#REF!</v>
      </c>
      <c r="R279" s="19" t="e">
        <f t="shared" si="286"/>
        <v>#REF!</v>
      </c>
      <c r="S279" s="19" t="e">
        <f t="shared" si="287"/>
        <v>#REF!</v>
      </c>
      <c r="T279" s="19" t="e">
        <f t="shared" si="288"/>
        <v>#REF!</v>
      </c>
      <c r="U279" s="19" t="e">
        <f t="shared" si="289"/>
        <v>#REF!</v>
      </c>
      <c r="V279" s="70" t="e">
        <f t="shared" si="290"/>
        <v>#REF!</v>
      </c>
      <c r="W279" s="19" t="e">
        <f t="shared" si="291"/>
        <v>#REF!</v>
      </c>
      <c r="X279" s="19" t="e">
        <f t="shared" si="309"/>
        <v>#REF!</v>
      </c>
      <c r="Y279" s="19" t="e">
        <f t="shared" si="292"/>
        <v>#REF!</v>
      </c>
      <c r="Z279" s="19" t="e">
        <f t="shared" si="293"/>
        <v>#REF!</v>
      </c>
      <c r="AA279" s="19" t="e">
        <f t="shared" si="294"/>
        <v>#REF!</v>
      </c>
      <c r="AB279" s="19" t="e">
        <f t="shared" si="295"/>
        <v>#REF!</v>
      </c>
      <c r="AC279" s="19" t="e">
        <f t="shared" si="296"/>
        <v>#REF!</v>
      </c>
      <c r="AD279" s="19" t="e">
        <f t="shared" si="297"/>
        <v>#REF!</v>
      </c>
      <c r="AE279" s="19" t="e">
        <f t="shared" si="298"/>
        <v>#REF!</v>
      </c>
      <c r="AF279" s="19" t="e">
        <f t="shared" si="310"/>
        <v>#REF!</v>
      </c>
      <c r="AG279" s="19" t="e">
        <f t="shared" si="299"/>
        <v>#REF!</v>
      </c>
      <c r="AH279" s="19" t="e">
        <f t="shared" si="300"/>
        <v>#REF!</v>
      </c>
      <c r="AI279" s="19" t="e">
        <f t="shared" si="301"/>
        <v>#REF!</v>
      </c>
      <c r="AJ279" s="19" t="e">
        <f t="shared" si="302"/>
        <v>#REF!</v>
      </c>
      <c r="AK279" s="19" t="e">
        <f t="shared" si="303"/>
        <v>#REF!</v>
      </c>
      <c r="AL279" s="19" t="e">
        <f t="shared" si="304"/>
        <v>#REF!</v>
      </c>
      <c r="AM279" s="19" t="e">
        <f t="shared" si="305"/>
        <v>#REF!</v>
      </c>
      <c r="AN279" s="19" t="e">
        <f t="shared" si="311"/>
        <v>#REF!</v>
      </c>
      <c r="AO279" s="63">
        <f t="shared" si="312"/>
        <v>-50</v>
      </c>
      <c r="AP279" s="19">
        <f t="shared" si="313"/>
        <v>2546.0020145428612</v>
      </c>
      <c r="AQ279" s="19" t="e">
        <f t="shared" si="306"/>
        <v>#REF!</v>
      </c>
    </row>
    <row r="280" spans="5:43" x14ac:dyDescent="0.25">
      <c r="E280" s="15">
        <f t="shared" si="275"/>
        <v>8.8079628084396226</v>
      </c>
      <c r="F280" s="15">
        <f t="shared" si="276"/>
        <v>2.5827869829538681</v>
      </c>
      <c r="G280" s="42">
        <f t="shared" si="277"/>
        <v>-1000</v>
      </c>
      <c r="H280" s="19" t="e">
        <f t="shared" si="307"/>
        <v>#REF!</v>
      </c>
      <c r="I280" s="19" t="e">
        <f t="shared" si="278"/>
        <v>#REF!</v>
      </c>
      <c r="J280" s="19" t="e">
        <f t="shared" si="279"/>
        <v>#REF!</v>
      </c>
      <c r="K280" s="19" t="e">
        <f t="shared" si="280"/>
        <v>#REF!</v>
      </c>
      <c r="L280" s="19" t="e">
        <f t="shared" si="281"/>
        <v>#REF!</v>
      </c>
      <c r="M280" s="19" t="e">
        <f t="shared" si="282"/>
        <v>#REF!</v>
      </c>
      <c r="N280" s="19" t="e">
        <f t="shared" si="283"/>
        <v>#REF!</v>
      </c>
      <c r="O280" s="19" t="e">
        <f t="shared" si="284"/>
        <v>#REF!</v>
      </c>
      <c r="P280" s="19" t="e">
        <f t="shared" si="308"/>
        <v>#REF!</v>
      </c>
      <c r="Q280" s="19" t="e">
        <f t="shared" si="285"/>
        <v>#REF!</v>
      </c>
      <c r="R280" s="19" t="e">
        <f t="shared" si="286"/>
        <v>#REF!</v>
      </c>
      <c r="S280" s="19" t="e">
        <f t="shared" si="287"/>
        <v>#REF!</v>
      </c>
      <c r="T280" s="19" t="e">
        <f t="shared" si="288"/>
        <v>#REF!</v>
      </c>
      <c r="U280" s="19" t="e">
        <f t="shared" si="289"/>
        <v>#REF!</v>
      </c>
      <c r="V280" s="70" t="e">
        <f t="shared" si="290"/>
        <v>#REF!</v>
      </c>
      <c r="W280" s="19" t="e">
        <f t="shared" si="291"/>
        <v>#REF!</v>
      </c>
      <c r="X280" s="19" t="e">
        <f t="shared" si="309"/>
        <v>#REF!</v>
      </c>
      <c r="Y280" s="19" t="e">
        <f t="shared" si="292"/>
        <v>#REF!</v>
      </c>
      <c r="Z280" s="19" t="e">
        <f t="shared" si="293"/>
        <v>#REF!</v>
      </c>
      <c r="AA280" s="19" t="e">
        <f t="shared" si="294"/>
        <v>#REF!</v>
      </c>
      <c r="AB280" s="19" t="e">
        <f t="shared" si="295"/>
        <v>#REF!</v>
      </c>
      <c r="AC280" s="19" t="e">
        <f t="shared" si="296"/>
        <v>#REF!</v>
      </c>
      <c r="AD280" s="19" t="e">
        <f t="shared" si="297"/>
        <v>#REF!</v>
      </c>
      <c r="AE280" s="19" t="e">
        <f t="shared" si="298"/>
        <v>#REF!</v>
      </c>
      <c r="AF280" s="19" t="e">
        <f t="shared" si="310"/>
        <v>#REF!</v>
      </c>
      <c r="AG280" s="19" t="e">
        <f t="shared" si="299"/>
        <v>#REF!</v>
      </c>
      <c r="AH280" s="19" t="e">
        <f t="shared" si="300"/>
        <v>#REF!</v>
      </c>
      <c r="AI280" s="19" t="e">
        <f t="shared" si="301"/>
        <v>#REF!</v>
      </c>
      <c r="AJ280" s="19" t="e">
        <f t="shared" si="302"/>
        <v>#REF!</v>
      </c>
      <c r="AK280" s="19" t="e">
        <f t="shared" si="303"/>
        <v>#REF!</v>
      </c>
      <c r="AL280" s="19" t="e">
        <f t="shared" si="304"/>
        <v>#REF!</v>
      </c>
      <c r="AM280" s="19" t="e">
        <f t="shared" si="305"/>
        <v>#REF!</v>
      </c>
      <c r="AN280" s="19" t="e">
        <f t="shared" si="311"/>
        <v>#REF!</v>
      </c>
      <c r="AO280" s="63">
        <f t="shared" si="312"/>
        <v>-50</v>
      </c>
      <c r="AP280" s="19">
        <f t="shared" si="313"/>
        <v>2546.0231732030115</v>
      </c>
      <c r="AQ280" s="19" t="e">
        <f t="shared" si="306"/>
        <v>#REF!</v>
      </c>
    </row>
    <row r="281" spans="5:43" x14ac:dyDescent="0.25">
      <c r="E281" s="15">
        <f t="shared" si="275"/>
        <v>8.7483609488616043</v>
      </c>
      <c r="F281" s="15">
        <f t="shared" si="276"/>
        <v>2.5619263321015615</v>
      </c>
      <c r="G281" s="42">
        <f t="shared" si="277"/>
        <v>-1050</v>
      </c>
      <c r="H281" s="19" t="e">
        <f t="shared" si="307"/>
        <v>#REF!</v>
      </c>
      <c r="I281" s="19" t="e">
        <f t="shared" si="278"/>
        <v>#REF!</v>
      </c>
      <c r="J281" s="19" t="e">
        <f t="shared" si="279"/>
        <v>#REF!</v>
      </c>
      <c r="K281" s="19" t="e">
        <f t="shared" si="280"/>
        <v>#REF!</v>
      </c>
      <c r="L281" s="19" t="e">
        <f t="shared" si="281"/>
        <v>#REF!</v>
      </c>
      <c r="M281" s="19" t="e">
        <f t="shared" si="282"/>
        <v>#REF!</v>
      </c>
      <c r="N281" s="19" t="e">
        <f t="shared" si="283"/>
        <v>#REF!</v>
      </c>
      <c r="O281" s="19" t="e">
        <f t="shared" si="284"/>
        <v>#REF!</v>
      </c>
      <c r="P281" s="19" t="e">
        <f t="shared" si="308"/>
        <v>#REF!</v>
      </c>
      <c r="Q281" s="19" t="e">
        <f t="shared" si="285"/>
        <v>#REF!</v>
      </c>
      <c r="R281" s="19" t="e">
        <f t="shared" si="286"/>
        <v>#REF!</v>
      </c>
      <c r="S281" s="19" t="e">
        <f t="shared" si="287"/>
        <v>#REF!</v>
      </c>
      <c r="T281" s="19" t="e">
        <f t="shared" si="288"/>
        <v>#REF!</v>
      </c>
      <c r="U281" s="19" t="e">
        <f t="shared" si="289"/>
        <v>#REF!</v>
      </c>
      <c r="V281" s="70" t="e">
        <f t="shared" si="290"/>
        <v>#REF!</v>
      </c>
      <c r="W281" s="19" t="e">
        <f t="shared" si="291"/>
        <v>#REF!</v>
      </c>
      <c r="X281" s="19" t="e">
        <f t="shared" si="309"/>
        <v>#REF!</v>
      </c>
      <c r="Y281" s="19" t="e">
        <f t="shared" si="292"/>
        <v>#REF!</v>
      </c>
      <c r="Z281" s="19" t="e">
        <f t="shared" si="293"/>
        <v>#REF!</v>
      </c>
      <c r="AA281" s="19" t="e">
        <f t="shared" si="294"/>
        <v>#REF!</v>
      </c>
      <c r="AB281" s="19" t="e">
        <f t="shared" si="295"/>
        <v>#REF!</v>
      </c>
      <c r="AC281" s="19" t="e">
        <f t="shared" si="296"/>
        <v>#REF!</v>
      </c>
      <c r="AD281" s="19" t="e">
        <f t="shared" si="297"/>
        <v>#REF!</v>
      </c>
      <c r="AE281" s="19" t="e">
        <f t="shared" si="298"/>
        <v>#REF!</v>
      </c>
      <c r="AF281" s="19" t="e">
        <f t="shared" si="310"/>
        <v>#REF!</v>
      </c>
      <c r="AG281" s="19" t="e">
        <f t="shared" si="299"/>
        <v>#REF!</v>
      </c>
      <c r="AH281" s="19" t="e">
        <f t="shared" si="300"/>
        <v>#REF!</v>
      </c>
      <c r="AI281" s="19" t="e">
        <f t="shared" si="301"/>
        <v>#REF!</v>
      </c>
      <c r="AJ281" s="19" t="e">
        <f t="shared" si="302"/>
        <v>#REF!</v>
      </c>
      <c r="AK281" s="19" t="e">
        <f t="shared" si="303"/>
        <v>#REF!</v>
      </c>
      <c r="AL281" s="19" t="e">
        <f t="shared" si="304"/>
        <v>#REF!</v>
      </c>
      <c r="AM281" s="19" t="e">
        <f t="shared" si="305"/>
        <v>#REF!</v>
      </c>
      <c r="AN281" s="19" t="e">
        <f t="shared" si="311"/>
        <v>#REF!</v>
      </c>
      <c r="AO281" s="63">
        <f t="shared" si="312"/>
        <v>-50</v>
      </c>
      <c r="AP281" s="19">
        <f t="shared" si="313"/>
        <v>2546.0443318631619</v>
      </c>
      <c r="AQ281" s="19" t="e">
        <f t="shared" si="306"/>
        <v>#REF!</v>
      </c>
    </row>
    <row r="282" spans="5:43" x14ac:dyDescent="0.25">
      <c r="E282" s="15">
        <f t="shared" si="275"/>
        <v>8.688759089283586</v>
      </c>
      <c r="F282" s="15">
        <f t="shared" si="276"/>
        <v>2.5410656812492549</v>
      </c>
      <c r="G282" s="42">
        <f t="shared" si="277"/>
        <v>-1100</v>
      </c>
      <c r="H282" s="19" t="e">
        <f t="shared" si="307"/>
        <v>#REF!</v>
      </c>
      <c r="I282" s="19" t="e">
        <f t="shared" si="278"/>
        <v>#REF!</v>
      </c>
      <c r="J282" s="19" t="e">
        <f t="shared" si="279"/>
        <v>#REF!</v>
      </c>
      <c r="K282" s="19" t="e">
        <f t="shared" si="280"/>
        <v>#REF!</v>
      </c>
      <c r="L282" s="19" t="e">
        <f t="shared" si="281"/>
        <v>#REF!</v>
      </c>
      <c r="M282" s="19" t="e">
        <f t="shared" si="282"/>
        <v>#REF!</v>
      </c>
      <c r="N282" s="19" t="e">
        <f t="shared" si="283"/>
        <v>#REF!</v>
      </c>
      <c r="O282" s="19" t="e">
        <f t="shared" si="284"/>
        <v>#REF!</v>
      </c>
      <c r="P282" s="19" t="e">
        <f t="shared" si="308"/>
        <v>#REF!</v>
      </c>
      <c r="Q282" s="19" t="e">
        <f t="shared" si="285"/>
        <v>#REF!</v>
      </c>
      <c r="R282" s="19" t="e">
        <f t="shared" si="286"/>
        <v>#REF!</v>
      </c>
      <c r="S282" s="19" t="e">
        <f t="shared" si="287"/>
        <v>#REF!</v>
      </c>
      <c r="T282" s="19" t="e">
        <f t="shared" si="288"/>
        <v>#REF!</v>
      </c>
      <c r="U282" s="19" t="e">
        <f t="shared" si="289"/>
        <v>#REF!</v>
      </c>
      <c r="V282" s="70" t="e">
        <f t="shared" si="290"/>
        <v>#REF!</v>
      </c>
      <c r="W282" s="19" t="e">
        <f t="shared" si="291"/>
        <v>#REF!</v>
      </c>
      <c r="X282" s="19" t="e">
        <f t="shared" si="309"/>
        <v>#REF!</v>
      </c>
      <c r="Y282" s="19" t="e">
        <f t="shared" si="292"/>
        <v>#REF!</v>
      </c>
      <c r="Z282" s="19" t="e">
        <f t="shared" si="293"/>
        <v>#REF!</v>
      </c>
      <c r="AA282" s="19" t="e">
        <f t="shared" si="294"/>
        <v>#REF!</v>
      </c>
      <c r="AB282" s="19" t="e">
        <f t="shared" si="295"/>
        <v>#REF!</v>
      </c>
      <c r="AC282" s="19" t="e">
        <f t="shared" si="296"/>
        <v>#REF!</v>
      </c>
      <c r="AD282" s="19" t="e">
        <f t="shared" si="297"/>
        <v>#REF!</v>
      </c>
      <c r="AE282" s="19" t="e">
        <f t="shared" si="298"/>
        <v>#REF!</v>
      </c>
      <c r="AF282" s="19" t="e">
        <f t="shared" si="310"/>
        <v>#REF!</v>
      </c>
      <c r="AG282" s="19" t="e">
        <f t="shared" si="299"/>
        <v>#REF!</v>
      </c>
      <c r="AH282" s="19" t="e">
        <f t="shared" si="300"/>
        <v>#REF!</v>
      </c>
      <c r="AI282" s="19" t="e">
        <f t="shared" si="301"/>
        <v>#REF!</v>
      </c>
      <c r="AJ282" s="19" t="e">
        <f t="shared" si="302"/>
        <v>#REF!</v>
      </c>
      <c r="AK282" s="19" t="e">
        <f t="shared" si="303"/>
        <v>#REF!</v>
      </c>
      <c r="AL282" s="19" t="e">
        <f t="shared" si="304"/>
        <v>#REF!</v>
      </c>
      <c r="AM282" s="19" t="e">
        <f t="shared" si="305"/>
        <v>#REF!</v>
      </c>
      <c r="AN282" s="19" t="e">
        <f t="shared" si="311"/>
        <v>#REF!</v>
      </c>
      <c r="AO282" s="63">
        <f t="shared" si="312"/>
        <v>-50</v>
      </c>
      <c r="AP282" s="19">
        <f t="shared" si="313"/>
        <v>2546.0654905233123</v>
      </c>
      <c r="AQ282" s="19" t="e">
        <f t="shared" si="306"/>
        <v>#REF!</v>
      </c>
    </row>
    <row r="283" spans="5:43" x14ac:dyDescent="0.25">
      <c r="E283" s="15">
        <f t="shared" si="275"/>
        <v>8.6291572297055659</v>
      </c>
      <c r="F283" s="15">
        <f t="shared" si="276"/>
        <v>2.5202050303969483</v>
      </c>
      <c r="G283" s="42">
        <f t="shared" si="277"/>
        <v>-1150</v>
      </c>
      <c r="H283" s="19" t="e">
        <f t="shared" si="307"/>
        <v>#REF!</v>
      </c>
      <c r="I283" s="19" t="e">
        <f t="shared" si="278"/>
        <v>#REF!</v>
      </c>
      <c r="J283" s="19" t="e">
        <f t="shared" si="279"/>
        <v>#REF!</v>
      </c>
      <c r="K283" s="19" t="e">
        <f t="shared" si="280"/>
        <v>#REF!</v>
      </c>
      <c r="L283" s="19" t="e">
        <f t="shared" si="281"/>
        <v>#REF!</v>
      </c>
      <c r="M283" s="19" t="e">
        <f t="shared" si="282"/>
        <v>#REF!</v>
      </c>
      <c r="N283" s="19" t="e">
        <f t="shared" si="283"/>
        <v>#REF!</v>
      </c>
      <c r="O283" s="19" t="e">
        <f t="shared" si="284"/>
        <v>#REF!</v>
      </c>
      <c r="P283" s="19" t="e">
        <f t="shared" si="308"/>
        <v>#REF!</v>
      </c>
      <c r="Q283" s="19" t="e">
        <f t="shared" si="285"/>
        <v>#REF!</v>
      </c>
      <c r="R283" s="19" t="e">
        <f t="shared" si="286"/>
        <v>#REF!</v>
      </c>
      <c r="S283" s="19" t="e">
        <f t="shared" si="287"/>
        <v>#REF!</v>
      </c>
      <c r="T283" s="19" t="e">
        <f t="shared" si="288"/>
        <v>#REF!</v>
      </c>
      <c r="U283" s="19" t="e">
        <f t="shared" si="289"/>
        <v>#REF!</v>
      </c>
      <c r="V283" s="70" t="e">
        <f t="shared" si="290"/>
        <v>#REF!</v>
      </c>
      <c r="W283" s="19" t="e">
        <f t="shared" si="291"/>
        <v>#REF!</v>
      </c>
      <c r="X283" s="19" t="e">
        <f t="shared" si="309"/>
        <v>#REF!</v>
      </c>
      <c r="Y283" s="19" t="e">
        <f t="shared" si="292"/>
        <v>#REF!</v>
      </c>
      <c r="Z283" s="19" t="e">
        <f t="shared" si="293"/>
        <v>#REF!</v>
      </c>
      <c r="AA283" s="19" t="e">
        <f t="shared" si="294"/>
        <v>#REF!</v>
      </c>
      <c r="AB283" s="19" t="e">
        <f t="shared" si="295"/>
        <v>#REF!</v>
      </c>
      <c r="AC283" s="19" t="e">
        <f t="shared" si="296"/>
        <v>#REF!</v>
      </c>
      <c r="AD283" s="19" t="e">
        <f t="shared" si="297"/>
        <v>#REF!</v>
      </c>
      <c r="AE283" s="19" t="e">
        <f t="shared" si="298"/>
        <v>#REF!</v>
      </c>
      <c r="AF283" s="19" t="e">
        <f t="shared" si="310"/>
        <v>#REF!</v>
      </c>
      <c r="AG283" s="19" t="e">
        <f t="shared" si="299"/>
        <v>#REF!</v>
      </c>
      <c r="AH283" s="19" t="e">
        <f t="shared" si="300"/>
        <v>#REF!</v>
      </c>
      <c r="AI283" s="19" t="e">
        <f t="shared" si="301"/>
        <v>#REF!</v>
      </c>
      <c r="AJ283" s="19" t="e">
        <f t="shared" si="302"/>
        <v>#REF!</v>
      </c>
      <c r="AK283" s="19" t="e">
        <f t="shared" si="303"/>
        <v>#REF!</v>
      </c>
      <c r="AL283" s="19" t="e">
        <f t="shared" si="304"/>
        <v>#REF!</v>
      </c>
      <c r="AM283" s="19" t="e">
        <f t="shared" si="305"/>
        <v>#REF!</v>
      </c>
      <c r="AN283" s="19" t="e">
        <f t="shared" si="311"/>
        <v>#REF!</v>
      </c>
      <c r="AO283" s="63">
        <f t="shared" si="312"/>
        <v>-50</v>
      </c>
      <c r="AP283" s="19">
        <f t="shared" si="313"/>
        <v>2546.0866491834627</v>
      </c>
      <c r="AQ283" s="19" t="e">
        <f t="shared" si="306"/>
        <v>#REF!</v>
      </c>
    </row>
    <row r="284" spans="5:43" x14ac:dyDescent="0.25">
      <c r="E284" s="15">
        <f t="shared" si="275"/>
        <v>8.5695553701275475</v>
      </c>
      <c r="F284" s="15">
        <f t="shared" si="276"/>
        <v>2.4993443795446417</v>
      </c>
      <c r="G284" s="42">
        <f t="shared" si="277"/>
        <v>-1200</v>
      </c>
      <c r="H284" s="19" t="e">
        <f t="shared" si="307"/>
        <v>#REF!</v>
      </c>
      <c r="I284" s="19" t="e">
        <f t="shared" si="278"/>
        <v>#REF!</v>
      </c>
      <c r="J284" s="19" t="e">
        <f t="shared" si="279"/>
        <v>#REF!</v>
      </c>
      <c r="K284" s="19" t="e">
        <f t="shared" si="280"/>
        <v>#REF!</v>
      </c>
      <c r="L284" s="19" t="e">
        <f t="shared" si="281"/>
        <v>#REF!</v>
      </c>
      <c r="M284" s="19" t="e">
        <f t="shared" si="282"/>
        <v>#REF!</v>
      </c>
      <c r="N284" s="19" t="e">
        <f t="shared" si="283"/>
        <v>#REF!</v>
      </c>
      <c r="O284" s="19" t="e">
        <f t="shared" si="284"/>
        <v>#REF!</v>
      </c>
      <c r="P284" s="19" t="e">
        <f t="shared" si="308"/>
        <v>#REF!</v>
      </c>
      <c r="Q284" s="19" t="e">
        <f t="shared" si="285"/>
        <v>#REF!</v>
      </c>
      <c r="R284" s="19" t="e">
        <f t="shared" si="286"/>
        <v>#REF!</v>
      </c>
      <c r="S284" s="19" t="e">
        <f t="shared" si="287"/>
        <v>#REF!</v>
      </c>
      <c r="T284" s="19" t="e">
        <f t="shared" si="288"/>
        <v>#REF!</v>
      </c>
      <c r="U284" s="19" t="e">
        <f t="shared" si="289"/>
        <v>#REF!</v>
      </c>
      <c r="V284" s="70" t="e">
        <f t="shared" si="290"/>
        <v>#REF!</v>
      </c>
      <c r="W284" s="19" t="e">
        <f t="shared" si="291"/>
        <v>#REF!</v>
      </c>
      <c r="X284" s="19" t="e">
        <f t="shared" si="309"/>
        <v>#REF!</v>
      </c>
      <c r="Y284" s="19" t="e">
        <f t="shared" si="292"/>
        <v>#REF!</v>
      </c>
      <c r="Z284" s="19" t="e">
        <f t="shared" si="293"/>
        <v>#REF!</v>
      </c>
      <c r="AA284" s="19" t="e">
        <f t="shared" si="294"/>
        <v>#REF!</v>
      </c>
      <c r="AB284" s="19" t="e">
        <f t="shared" si="295"/>
        <v>#REF!</v>
      </c>
      <c r="AC284" s="19" t="e">
        <f t="shared" si="296"/>
        <v>#REF!</v>
      </c>
      <c r="AD284" s="19" t="e">
        <f t="shared" si="297"/>
        <v>#REF!</v>
      </c>
      <c r="AE284" s="19" t="e">
        <f t="shared" si="298"/>
        <v>#REF!</v>
      </c>
      <c r="AF284" s="19" t="e">
        <f t="shared" si="310"/>
        <v>#REF!</v>
      </c>
      <c r="AG284" s="19" t="e">
        <f t="shared" si="299"/>
        <v>#REF!</v>
      </c>
      <c r="AH284" s="19" t="e">
        <f t="shared" si="300"/>
        <v>#REF!</v>
      </c>
      <c r="AI284" s="19" t="e">
        <f t="shared" si="301"/>
        <v>#REF!</v>
      </c>
      <c r="AJ284" s="19" t="e">
        <f t="shared" si="302"/>
        <v>#REF!</v>
      </c>
      <c r="AK284" s="19" t="e">
        <f t="shared" si="303"/>
        <v>#REF!</v>
      </c>
      <c r="AL284" s="19" t="e">
        <f t="shared" si="304"/>
        <v>#REF!</v>
      </c>
      <c r="AM284" s="19" t="e">
        <f t="shared" si="305"/>
        <v>#REF!</v>
      </c>
      <c r="AN284" s="19" t="e">
        <f t="shared" si="311"/>
        <v>#REF!</v>
      </c>
      <c r="AO284" s="63">
        <f t="shared" si="312"/>
        <v>-50</v>
      </c>
      <c r="AP284" s="19">
        <f t="shared" si="313"/>
        <v>2546.107807843613</v>
      </c>
      <c r="AQ284" s="19" t="e">
        <f t="shared" si="306"/>
        <v>#REF!</v>
      </c>
    </row>
    <row r="285" spans="5:43" x14ac:dyDescent="0.25">
      <c r="E285" s="15">
        <f t="shared" si="275"/>
        <v>8.5099535105495292</v>
      </c>
      <c r="F285" s="15">
        <f t="shared" si="276"/>
        <v>2.4784837286923351</v>
      </c>
      <c r="G285" s="42">
        <f t="shared" si="277"/>
        <v>-1250</v>
      </c>
      <c r="H285" s="19" t="e">
        <f t="shared" si="307"/>
        <v>#REF!</v>
      </c>
      <c r="I285" s="19" t="e">
        <f t="shared" si="278"/>
        <v>#REF!</v>
      </c>
      <c r="J285" s="19" t="e">
        <f t="shared" si="279"/>
        <v>#REF!</v>
      </c>
      <c r="K285" s="19" t="e">
        <f t="shared" si="280"/>
        <v>#REF!</v>
      </c>
      <c r="L285" s="19" t="e">
        <f t="shared" si="281"/>
        <v>#REF!</v>
      </c>
      <c r="M285" s="19" t="e">
        <f t="shared" si="282"/>
        <v>#REF!</v>
      </c>
      <c r="N285" s="19" t="e">
        <f t="shared" si="283"/>
        <v>#REF!</v>
      </c>
      <c r="O285" s="19" t="e">
        <f t="shared" si="284"/>
        <v>#REF!</v>
      </c>
      <c r="P285" s="19" t="e">
        <f t="shared" si="308"/>
        <v>#REF!</v>
      </c>
      <c r="Q285" s="19" t="e">
        <f t="shared" si="285"/>
        <v>#REF!</v>
      </c>
      <c r="R285" s="19" t="e">
        <f t="shared" si="286"/>
        <v>#REF!</v>
      </c>
      <c r="S285" s="19" t="e">
        <f t="shared" si="287"/>
        <v>#REF!</v>
      </c>
      <c r="T285" s="19" t="e">
        <f t="shared" si="288"/>
        <v>#REF!</v>
      </c>
      <c r="U285" s="19" t="e">
        <f t="shared" si="289"/>
        <v>#REF!</v>
      </c>
      <c r="V285" s="70" t="e">
        <f t="shared" si="290"/>
        <v>#REF!</v>
      </c>
      <c r="W285" s="19" t="e">
        <f t="shared" si="291"/>
        <v>#REF!</v>
      </c>
      <c r="X285" s="19" t="e">
        <f t="shared" si="309"/>
        <v>#REF!</v>
      </c>
      <c r="Y285" s="19" t="e">
        <f t="shared" si="292"/>
        <v>#REF!</v>
      </c>
      <c r="Z285" s="19" t="e">
        <f t="shared" si="293"/>
        <v>#REF!</v>
      </c>
      <c r="AA285" s="19" t="e">
        <f t="shared" si="294"/>
        <v>#REF!</v>
      </c>
      <c r="AB285" s="19" t="e">
        <f t="shared" si="295"/>
        <v>#REF!</v>
      </c>
      <c r="AC285" s="19" t="e">
        <f t="shared" si="296"/>
        <v>#REF!</v>
      </c>
      <c r="AD285" s="19" t="e">
        <f t="shared" si="297"/>
        <v>#REF!</v>
      </c>
      <c r="AE285" s="19" t="e">
        <f t="shared" si="298"/>
        <v>#REF!</v>
      </c>
      <c r="AF285" s="19" t="e">
        <f t="shared" si="310"/>
        <v>#REF!</v>
      </c>
      <c r="AG285" s="19" t="e">
        <f t="shared" si="299"/>
        <v>#REF!</v>
      </c>
      <c r="AH285" s="19" t="e">
        <f t="shared" si="300"/>
        <v>#REF!</v>
      </c>
      <c r="AI285" s="19" t="e">
        <f t="shared" si="301"/>
        <v>#REF!</v>
      </c>
      <c r="AJ285" s="19" t="e">
        <f t="shared" si="302"/>
        <v>#REF!</v>
      </c>
      <c r="AK285" s="19" t="e">
        <f t="shared" si="303"/>
        <v>#REF!</v>
      </c>
      <c r="AL285" s="19" t="e">
        <f t="shared" si="304"/>
        <v>#REF!</v>
      </c>
      <c r="AM285" s="19" t="e">
        <f t="shared" si="305"/>
        <v>#REF!</v>
      </c>
      <c r="AN285" s="19" t="e">
        <f t="shared" si="311"/>
        <v>#REF!</v>
      </c>
      <c r="AO285" s="63">
        <f t="shared" si="312"/>
        <v>-50</v>
      </c>
      <c r="AP285" s="19">
        <f t="shared" si="313"/>
        <v>2546.1289665037634</v>
      </c>
      <c r="AQ285" s="19" t="e">
        <f t="shared" si="306"/>
        <v>#REF!</v>
      </c>
    </row>
  </sheetData>
  <mergeCells count="35">
    <mergeCell ref="Q113:R113"/>
    <mergeCell ref="Q116:S116"/>
    <mergeCell ref="R117:S117"/>
    <mergeCell ref="Z117:AH118"/>
    <mergeCell ref="Q119:S119"/>
    <mergeCell ref="Q12:R12"/>
    <mergeCell ref="AK14:AM14"/>
    <mergeCell ref="Q15:R15"/>
    <mergeCell ref="V16:W17"/>
    <mergeCell ref="Y16:AG17"/>
    <mergeCell ref="AK109:AM109"/>
    <mergeCell ref="Q110:R110"/>
    <mergeCell ref="Q18:R18"/>
    <mergeCell ref="Q21:S21"/>
    <mergeCell ref="R22:S22"/>
    <mergeCell ref="Q24:S24"/>
    <mergeCell ref="Q97:R98"/>
    <mergeCell ref="V111:W112"/>
    <mergeCell ref="Z111:AH112"/>
    <mergeCell ref="V99:W100"/>
    <mergeCell ref="Z99:AH100"/>
    <mergeCell ref="F101:F102"/>
    <mergeCell ref="G101:G102"/>
    <mergeCell ref="H101:H102"/>
    <mergeCell ref="I101:I102"/>
    <mergeCell ref="Z105:AH106"/>
    <mergeCell ref="Q107:R107"/>
    <mergeCell ref="Q2:R3"/>
    <mergeCell ref="V7:W8"/>
    <mergeCell ref="Y7:AG8"/>
    <mergeCell ref="F6:F7"/>
    <mergeCell ref="G6:G7"/>
    <mergeCell ref="H6:H7"/>
    <mergeCell ref="I6:I7"/>
    <mergeCell ref="V4:AG5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CA16-155E-4405-8C05-0C1D0B8FDC34}">
  <dimension ref="C2:AQ118"/>
  <sheetViews>
    <sheetView zoomScale="40" zoomScaleNormal="40" workbookViewId="0">
      <selection activeCell="Z19" sqref="Z19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4" width="11" style="17" bestFit="1"/>
    <col min="5" max="5" width="13" style="17" bestFit="1" customWidth="1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 bestFit="1"/>
    <col min="22" max="22" width="16.7109375" style="17" customWidth="1"/>
    <col min="23" max="35" width="11" style="17" bestFit="1"/>
    <col min="36" max="36" width="14.85546875" style="17" customWidth="1"/>
    <col min="37" max="37" width="17.140625" style="17" customWidth="1"/>
    <col min="38" max="41" width="15.28515625" style="17" customWidth="1"/>
    <col min="42" max="42" width="16.2851562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 bestFit="1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inciales'!L5</f>
        <v>538.29999999999995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2</v>
      </c>
      <c r="D6" s="10">
        <f>+'Datos inciales'!E5</f>
        <v>8</v>
      </c>
      <c r="E6" s="10">
        <f>+'Datos inciales'!F5</f>
        <v>2.2999999999999998</v>
      </c>
      <c r="F6" s="121">
        <f>+'Datos inciales'!M4</f>
        <v>1.4999999999999999E-2</v>
      </c>
      <c r="G6" s="121">
        <f>+'Datos inciales'!N5</f>
        <v>3.5296303176677424E-4</v>
      </c>
      <c r="H6" s="122">
        <f>+'Datos inciales'!O5</f>
        <v>39.58</v>
      </c>
      <c r="I6" s="122" t="e">
        <f>+'Datos inciales'!#REF!</f>
        <v>#REF!</v>
      </c>
      <c r="Q6" s="23" t="s">
        <v>47</v>
      </c>
      <c r="R6" s="18">
        <f>+G6</f>
        <v>3.5296303176677424E-4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3</v>
      </c>
      <c r="D7" s="10">
        <f>+'Datos inciales'!E6</f>
        <v>14</v>
      </c>
      <c r="E7" s="10">
        <f>+'Datos inciales'!F6</f>
        <v>0.4</v>
      </c>
      <c r="F7" s="121"/>
      <c r="G7" s="121"/>
      <c r="H7" s="121"/>
      <c r="I7" s="121"/>
      <c r="Q7" s="23" t="s">
        <v>57</v>
      </c>
      <c r="R7" s="63">
        <f>+H6</f>
        <v>39.58</v>
      </c>
      <c r="T7"/>
      <c r="U7"/>
      <c r="V7" s="21" t="s">
        <v>57</v>
      </c>
      <c r="W7" s="22">
        <f>+H6</f>
        <v>39.58</v>
      </c>
      <c r="X7"/>
      <c r="Z7" s="26">
        <f>+W11</f>
        <v>2.2999999999999998</v>
      </c>
      <c r="AA7" s="26">
        <f>+($W$7*$W$9)/SQRT($W$8)</f>
        <v>31.601117329259228</v>
      </c>
      <c r="AB7" s="26">
        <f>+(AC7*($W$10+(Z7*AC7)))^(5/3)/($W$10+(2*AC7*SQRT(1+(Z7*Z7))))^(2/3)</f>
        <v>31.601090041679214</v>
      </c>
      <c r="AC7" s="27">
        <v>2.0033792444455174</v>
      </c>
      <c r="AD7" s="26">
        <f>+AC7*($W$10+(Z7*AC7))</f>
        <v>25.258149268836849</v>
      </c>
      <c r="AE7" s="26">
        <f>+$W$10+(2*AC7*SQRT(1+(Z7*Z7)))</f>
        <v>18.048899167093346</v>
      </c>
      <c r="AF7" s="26">
        <f>+AA7-AB7</f>
        <v>2.7287580014245805E-5</v>
      </c>
      <c r="AG7" s="28">
        <f>+($W$7)/(SQRT(9.81*((AD7)^3/($W$10+(2*Z7*AC7)))))</f>
        <v>0.41304691223739221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8</v>
      </c>
      <c r="T8"/>
      <c r="U8"/>
      <c r="V8" s="23" t="s">
        <v>47</v>
      </c>
      <c r="W8" s="22">
        <f>+G6</f>
        <v>3.5296303176677424E-4</v>
      </c>
      <c r="X8"/>
    </row>
    <row r="9" spans="3:39" ht="15.75" customHeight="1" x14ac:dyDescent="0.25">
      <c r="Q9" s="23" t="s">
        <v>59</v>
      </c>
      <c r="R9" s="18">
        <f>+E6</f>
        <v>2.2999999999999998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1-2'!AN84</f>
        <v>1.9295287855997181</v>
      </c>
      <c r="T10"/>
      <c r="U10"/>
      <c r="V10" s="21" t="s">
        <v>61</v>
      </c>
      <c r="W10" s="22">
        <f>+D6</f>
        <v>8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2.2999999999999998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2.0033792444455174</v>
      </c>
      <c r="Z13" s="19">
        <f>+$W$11</f>
        <v>2.2999999999999998</v>
      </c>
      <c r="AA13" s="18" t="s">
        <v>11</v>
      </c>
      <c r="AB13" s="18" t="s">
        <v>11</v>
      </c>
      <c r="AC13" s="31">
        <v>1.200911990005826</v>
      </c>
      <c r="AD13" s="19">
        <f>+AC13*($W$10+(Z13*AC13))</f>
        <v>12.924332017848041</v>
      </c>
      <c r="AE13" s="19">
        <f>+$W$10+(2*AC13*SQRT(1+(Z13^2)))</f>
        <v>14.023743896509229</v>
      </c>
      <c r="AF13" s="18" t="s">
        <v>11</v>
      </c>
      <c r="AG13" s="19">
        <f>+($W$7)/(SQRT(9.81*((AD13)^3/($W$10+(2*Z13*AC13)))))</f>
        <v>1.0001953734576947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1.200911990005826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-1677.8</v>
      </c>
      <c r="AL16" s="63">
        <f>+AP30+AC7</f>
        <v>2548.3133792444555</v>
      </c>
      <c r="AM16" s="63">
        <f>+AP30+AC13</f>
        <v>2547.5109119900158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18">
        <f>+D41</f>
        <v>-2216.1</v>
      </c>
      <c r="AL17" s="19">
        <f>+AP41+AC19</f>
        <v>2548.2059493842389</v>
      </c>
      <c r="AM17" s="63">
        <f>+AP41+AC25</f>
        <v>2547.4256832138567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39.58</v>
      </c>
      <c r="X19" s="85"/>
      <c r="Z19" s="26">
        <f>+W23</f>
        <v>0.4</v>
      </c>
      <c r="AA19" s="26">
        <f>+($W$19*$W$21)/SQRT($W$20)</f>
        <v>31.601117329259228</v>
      </c>
      <c r="AB19" s="26">
        <f>+(AC19*($W$22+(Z19*AC19)))^(5/3)/($W$22+(2*AC19*SQRT(1+(Z19*Z19))))^(2/3)</f>
        <v>31.601122311404936</v>
      </c>
      <c r="AC19" s="27">
        <v>1.7059493842301234</v>
      </c>
      <c r="AD19" s="26">
        <f>+AC19*($W$22+(Z19*AC19))</f>
        <v>25.047396699843784</v>
      </c>
      <c r="AE19" s="26">
        <f>+$W$22+(2*AC19*SQRT(1+(Z19*Z19)))</f>
        <v>17.674727434683536</v>
      </c>
      <c r="AF19" s="26">
        <f>+AA19-AB19</f>
        <v>-4.9821457075438502E-6</v>
      </c>
      <c r="AG19" s="28">
        <f>+($W$19)/(SQRT(9.81*((AD19)^3/($W$22+(2*Z19*AC19)))))</f>
        <v>0.39514844607571387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3.5296303176677424E-4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H22" s="17" t="s">
        <v>109</v>
      </c>
      <c r="Q22" s="18" t="s">
        <v>71</v>
      </c>
      <c r="R22" s="124" t="s">
        <v>72</v>
      </c>
      <c r="S22" s="125"/>
      <c r="V22" s="21" t="s">
        <v>61</v>
      </c>
      <c r="W22" s="22">
        <f>+D7</f>
        <v>14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0.4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8</v>
      </c>
      <c r="E25" s="18">
        <f>+D30</f>
        <v>-1677.8</v>
      </c>
      <c r="F25" s="18">
        <f>+E6</f>
        <v>2.2999999999999998</v>
      </c>
      <c r="Q25" s="18" t="s">
        <v>74</v>
      </c>
      <c r="R25" s="18" t="s">
        <v>159</v>
      </c>
      <c r="S25" s="18" t="s">
        <v>160</v>
      </c>
      <c r="Z25" s="19">
        <f>+$W$23</f>
        <v>0.4</v>
      </c>
      <c r="AA25" s="18" t="s">
        <v>11</v>
      </c>
      <c r="AB25" s="18" t="s">
        <v>11</v>
      </c>
      <c r="AC25" s="31">
        <v>0.92568321384784269</v>
      </c>
      <c r="AD25" s="19">
        <f>+AC25*($W$22+(Z25*AC25))</f>
        <v>13.302320758829666</v>
      </c>
      <c r="AE25" s="19">
        <f>+$W$22+(2*AC25*SQRT(1+(Z25*Z25)))</f>
        <v>15.993982666307426</v>
      </c>
      <c r="AF25" s="18" t="s">
        <v>11</v>
      </c>
      <c r="AG25" s="19">
        <f>+($W$19)/(SQRT(9.81*((AD25)^3/($W$22+(2*Z25*AC25)))))</f>
        <v>1.0000160172278856</v>
      </c>
      <c r="AH25" s="18" t="s">
        <v>11</v>
      </c>
      <c r="AQ25" s="32"/>
    </row>
    <row r="26" spans="4:43" x14ac:dyDescent="0.25">
      <c r="D26" s="18">
        <f>+D7</f>
        <v>14</v>
      </c>
      <c r="E26" s="18">
        <f>-(1)*D3+E25</f>
        <v>-2216.1</v>
      </c>
      <c r="F26" s="18">
        <f>+E7</f>
        <v>0.4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10">
        <f>+'De 1-2'!D84</f>
        <v>-1677.8</v>
      </c>
      <c r="E30" s="15">
        <f>+FORECAST(D30,$D$25:$D$26,$E$25:$E$26)</f>
        <v>8</v>
      </c>
      <c r="F30" s="15">
        <f>+FORECAST(D30,$F$25:$F$26,$E$25:$E$26)</f>
        <v>2.2999999999999998</v>
      </c>
      <c r="G30" s="69">
        <f>+'De 1-2'!G84</f>
        <v>-1677.8</v>
      </c>
      <c r="H30" s="19">
        <f>+R10</f>
        <v>1.9295287855997181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1.9295287855997181</v>
      </c>
      <c r="AO30" s="18"/>
      <c r="AP30" s="19">
        <f>+'De 1-2'!AP84</f>
        <v>2546.3100000000099</v>
      </c>
      <c r="AQ30" s="19">
        <f t="shared" ref="AQ30:AQ41" si="0">+AP30+AN30</f>
        <v>2548.2395287856098</v>
      </c>
    </row>
    <row r="31" spans="4:43" x14ac:dyDescent="0.25">
      <c r="D31" s="10">
        <f>+D30-50</f>
        <v>-1727.8</v>
      </c>
      <c r="E31" s="15">
        <f t="shared" ref="E31:E41" si="1">+FORECAST(D31,$D$25:$D$26,$E$25:$E$26)</f>
        <v>8.5573100501579056</v>
      </c>
      <c r="F31" s="15">
        <f t="shared" ref="F31:F41" si="2">+FORECAST(D31,$F$25:$F$26,$E$25:$E$26)</f>
        <v>2.1235184841166639</v>
      </c>
      <c r="G31" s="10">
        <f>+G30-50</f>
        <v>-1727.8</v>
      </c>
      <c r="H31" s="19">
        <f t="shared" ref="H31:H40" si="3">+AN30</f>
        <v>1.9295287855997181</v>
      </c>
      <c r="I31" s="19">
        <f t="shared" ref="I31:I40" si="4">E31+(2*H31*SQRT(1+(F31*F31)))</f>
        <v>17.615275934297706</v>
      </c>
      <c r="J31" s="19">
        <f t="shared" ref="J31:J40" si="5">+H31*(E31+(F31*H31))</f>
        <v>24.417608100672577</v>
      </c>
      <c r="K31" s="19">
        <f t="shared" ref="K31:K40" si="6">+J31/I31</f>
        <v>1.3861609770829895</v>
      </c>
      <c r="L31" s="38">
        <f>+((2*F31*H31)+E31)</f>
        <v>16.752090133870269</v>
      </c>
      <c r="M31" s="19">
        <f t="shared" ref="M31:M40" si="7">+(($R$5^2)*($R$7^2))/((J31^2)*(K31)^(4/3))</f>
        <v>3.8251015402834712E-4</v>
      </c>
      <c r="N31" s="19">
        <f t="shared" ref="N31:N40" si="8">+$R$7/(SQRT(9.81*((J31^3)/((2*F31*H31)+E31))))</f>
        <v>0.42866804280570536</v>
      </c>
      <c r="O31" s="39">
        <f t="shared" ref="O31:O40" si="9">($R$6-M31)/(1-(N31^2))</f>
        <v>-3.6198897379533741E-5</v>
      </c>
      <c r="P31" s="39">
        <f t="shared" ref="P31:P40" si="10">+H31+0.5*(G31-G30)*O31</f>
        <v>1.9304337580342064</v>
      </c>
      <c r="Q31" s="19">
        <f t="shared" ref="Q31:Q40" si="11">E31+(2*P31*SQRT(1+(F31*F31)))</f>
        <v>17.619524230305963</v>
      </c>
      <c r="R31" s="19">
        <f t="shared" ref="R31:R40" si="12">+P31*(E31+(F31*P31))</f>
        <v>24.432770019572573</v>
      </c>
      <c r="S31" s="19">
        <f t="shared" ref="S31:S40" si="13">+R31/Q31</f>
        <v>1.3866872737430491</v>
      </c>
      <c r="T31" s="38">
        <f>+((2*F31*P31)+E31)</f>
        <v>16.755933585254773</v>
      </c>
      <c r="U31" s="19">
        <f t="shared" ref="U31:U40" si="14">+(($R$5^2)*($R$7^2))/((R31^2)*(S31)^(4/3))</f>
        <v>3.8184224715373847E-4</v>
      </c>
      <c r="V31" s="19">
        <f t="shared" ref="V31:V40" si="15">+$R$7/(SQRT(9.81*((R31^3)/((2*F31*P31)+E31))))</f>
        <v>0.42831821180056007</v>
      </c>
      <c r="W31" s="39">
        <f t="shared" ref="W31:W40" si="16">($R$6-U31)/(1-(V31^2))</f>
        <v>-3.5367638163912592E-5</v>
      </c>
      <c r="X31" s="39">
        <f t="shared" ref="X31:X40" si="17">+H31+0.5*(G31-G30)*W31</f>
        <v>1.9304129765538158</v>
      </c>
      <c r="Y31" s="19">
        <f t="shared" ref="Y31:Y40" si="18">E31+(2*X31*SQRT(1+(F31*F31)))</f>
        <v>17.619426673875708</v>
      </c>
      <c r="Z31" s="19">
        <f t="shared" ref="Z31:Z40" si="19">+X31*(E31+(F31*X31))</f>
        <v>24.432421807384433</v>
      </c>
      <c r="AA31" s="19">
        <f t="shared" ref="AA31:AA40" si="20">+Z31/Y31</f>
        <v>1.3866751886774125</v>
      </c>
      <c r="AB31" s="38">
        <f>+((2*F31*X31)+E31)</f>
        <v>16.755845325539298</v>
      </c>
      <c r="AC31" s="19">
        <f t="shared" ref="AC31:AC40" si="21">+(($R$5^2)*($R$7^2))/((Z31^2)*(AA31)^(4/3))</f>
        <v>3.818575685138317E-4</v>
      </c>
      <c r="AD31" s="19">
        <f t="shared" ref="AD31:AD40" si="22">+$R$7/(SQRT(9.81*((Z31^3)/((2*F31*X31)+E31))))</f>
        <v>0.42832624037340711</v>
      </c>
      <c r="AE31" s="39">
        <f t="shared" ref="AE31:AE40" si="23">($R$6-AC31)/(1-(AD31^2))</f>
        <v>-3.5386699899909062E-5</v>
      </c>
      <c r="AF31" s="39">
        <f t="shared" ref="AF31:AF40" si="24">H31+(G31-G30)*AE31</f>
        <v>1.9312981205947135</v>
      </c>
      <c r="AG31" s="19">
        <f t="shared" ref="AG31:AG40" si="25">E31+(2*AF31*SQRT(1+(F31*F31)))</f>
        <v>17.623581887617441</v>
      </c>
      <c r="AH31" s="19">
        <f t="shared" ref="AH31:AH40" si="26">+AF31*(E31+(F31*AF31))</f>
        <v>24.447254807758739</v>
      </c>
      <c r="AI31" s="19">
        <f t="shared" ref="AI31:AI40" si="27">+AH31/AG31</f>
        <v>1.3871899006487269</v>
      </c>
      <c r="AJ31" s="38">
        <f>+((2*F31*AF31)+E31)</f>
        <v>16.759604565003201</v>
      </c>
      <c r="AK31" s="19">
        <f>+(($R$5^2)*($R$7^2))/((AH31^2)*(AI31)^(4/3))</f>
        <v>3.8120566148424549E-4</v>
      </c>
      <c r="AL31" s="19">
        <f t="shared" ref="AL31:AL40" si="28">+$R$7/(SQRT(9.81*((AH31^3)/((2*F31*AF31)+E31))))</f>
        <v>0.42798448077160872</v>
      </c>
      <c r="AM31" s="39">
        <f t="shared" ref="AM31:AM40" si="29">($R$6-AK31)/(1-(AL31^2))</f>
        <v>-3.4575927018198085E-5</v>
      </c>
      <c r="AN31" s="19">
        <f t="shared" ref="AN31:AN40" si="30">H31+(1/6)*(O31+2*W31+2*AE31+AM31)*(G31-G30)</f>
        <v>1.9312978147707629</v>
      </c>
      <c r="AO31" s="18">
        <f>+(-1)*ABS((ABS(G30)-ABS(G31)))</f>
        <v>-50</v>
      </c>
      <c r="AP31" s="19">
        <f t="shared" ref="AP31:AP40" si="31">+AP30-(AO31*$R$6)</f>
        <v>2546.3276481515982</v>
      </c>
      <c r="AQ31" s="19">
        <f t="shared" si="0"/>
        <v>2548.2589459663691</v>
      </c>
    </row>
    <row r="32" spans="4:43" x14ac:dyDescent="0.25">
      <c r="D32" s="10">
        <f t="shared" ref="D32:D40" si="32">+D31-50</f>
        <v>-1777.8</v>
      </c>
      <c r="E32" s="15">
        <f t="shared" si="1"/>
        <v>9.1146201003158112</v>
      </c>
      <c r="F32" s="15">
        <f t="shared" si="2"/>
        <v>1.9470369682333271</v>
      </c>
      <c r="G32" s="10">
        <f t="shared" ref="G32:G40" si="33">+G31-50</f>
        <v>-1777.8</v>
      </c>
      <c r="H32" s="19">
        <f t="shared" si="3"/>
        <v>1.9312978147707629</v>
      </c>
      <c r="I32" s="19">
        <f t="shared" si="4"/>
        <v>17.569164280670869</v>
      </c>
      <c r="J32" s="19">
        <f t="shared" si="5"/>
        <v>24.865320972896669</v>
      </c>
      <c r="K32" s="19">
        <f t="shared" si="6"/>
        <v>1.4152819437321125</v>
      </c>
      <c r="L32" s="38">
        <f t="shared" ref="L32:L41" si="34">+((2*F32*H32)+E32)</f>
        <v>16.635236584369643</v>
      </c>
      <c r="M32" s="19">
        <f t="shared" si="7"/>
        <v>3.5877486021922763E-4</v>
      </c>
      <c r="N32" s="19">
        <f t="shared" si="8"/>
        <v>0.41568530558785594</v>
      </c>
      <c r="O32" s="39">
        <f t="shared" si="9"/>
        <v>-7.0258561621785655E-6</v>
      </c>
      <c r="P32" s="39">
        <f t="shared" si="10"/>
        <v>1.9314734611748174</v>
      </c>
      <c r="Q32" s="19">
        <f t="shared" si="11"/>
        <v>17.569933198997106</v>
      </c>
      <c r="R32" s="19">
        <f t="shared" si="12"/>
        <v>24.868242952452633</v>
      </c>
      <c r="S32" s="19">
        <f t="shared" si="13"/>
        <v>1.4153863119907659</v>
      </c>
      <c r="T32" s="38">
        <f t="shared" ref="T32:T41" si="35">+((2*F32*P32)+E32)</f>
        <v>16.635920564453706</v>
      </c>
      <c r="U32" s="19">
        <f t="shared" si="14"/>
        <v>3.5865528897007003E-4</v>
      </c>
      <c r="V32" s="19">
        <f t="shared" si="15"/>
        <v>0.41562058831824822</v>
      </c>
      <c r="W32" s="39">
        <f t="shared" si="16"/>
        <v>-6.8808602627094601E-6</v>
      </c>
      <c r="X32" s="39">
        <f t="shared" si="17"/>
        <v>1.9314698362773306</v>
      </c>
      <c r="Y32" s="19">
        <f t="shared" si="18"/>
        <v>17.56991733046781</v>
      </c>
      <c r="Z32" s="19">
        <f t="shared" si="19"/>
        <v>24.868182648971572</v>
      </c>
      <c r="AA32" s="19">
        <f t="shared" si="20"/>
        <v>1.4153841581171198</v>
      </c>
      <c r="AB32" s="38">
        <f t="shared" ref="AB32:AB41" si="36">+((2*F32*X32)+E32)</f>
        <v>16.635906448834881</v>
      </c>
      <c r="AC32" s="19">
        <f t="shared" si="21"/>
        <v>3.58657756116247E-4</v>
      </c>
      <c r="AD32" s="19">
        <f t="shared" si="22"/>
        <v>0.41562192376416301</v>
      </c>
      <c r="AE32" s="39">
        <f t="shared" si="23"/>
        <v>-6.8838518121805785E-6</v>
      </c>
      <c r="AF32" s="39">
        <f t="shared" si="24"/>
        <v>1.931642007361372</v>
      </c>
      <c r="AG32" s="19">
        <f t="shared" si="25"/>
        <v>17.570671035062446</v>
      </c>
      <c r="AH32" s="19">
        <f t="shared" si="26"/>
        <v>24.871046928734668</v>
      </c>
      <c r="AI32" s="19">
        <f t="shared" si="27"/>
        <v>1.4154864591741687</v>
      </c>
      <c r="AJ32" s="38">
        <f t="shared" ref="AJ32:AJ41" si="37">+((2*F32*AF32)+E32)</f>
        <v>16.63657689576586</v>
      </c>
      <c r="AK32" s="19">
        <f t="shared" ref="AK32:AK40" si="38">+(($R$5^2)*($R$7^2))/((AH32^2)*(AI32)^(4/3))</f>
        <v>3.5854059788345625E-4</v>
      </c>
      <c r="AL32" s="19">
        <f t="shared" si="28"/>
        <v>0.41555850154088603</v>
      </c>
      <c r="AM32" s="39">
        <f t="shared" si="29"/>
        <v>-6.7417999133728109E-6</v>
      </c>
      <c r="AN32" s="19">
        <f t="shared" si="30"/>
        <v>1.931641957105974</v>
      </c>
      <c r="AO32" s="18">
        <f t="shared" ref="AO32:AO40" si="39">+(-1)*ABS((ABS(G31)-ABS(G32)))</f>
        <v>-50</v>
      </c>
      <c r="AP32" s="19">
        <f t="shared" si="31"/>
        <v>2546.3452963031864</v>
      </c>
      <c r="AQ32" s="19">
        <f t="shared" si="0"/>
        <v>2548.2769382602924</v>
      </c>
    </row>
    <row r="33" spans="4:43" x14ac:dyDescent="0.25">
      <c r="D33" s="10">
        <f t="shared" si="32"/>
        <v>-1827.8</v>
      </c>
      <c r="E33" s="15">
        <f t="shared" si="1"/>
        <v>9.6719301504737132</v>
      </c>
      <c r="F33" s="15">
        <f t="shared" si="2"/>
        <v>1.7705554523499911</v>
      </c>
      <c r="G33" s="10">
        <f t="shared" si="33"/>
        <v>-1827.8</v>
      </c>
      <c r="H33" s="19">
        <f t="shared" si="3"/>
        <v>1.931641957105974</v>
      </c>
      <c r="I33" s="19">
        <f t="shared" si="4"/>
        <v>17.527675151135561</v>
      </c>
      <c r="J33" s="19">
        <f t="shared" si="5"/>
        <v>25.289074562541384</v>
      </c>
      <c r="K33" s="19">
        <f t="shared" si="6"/>
        <v>1.4428082643295101</v>
      </c>
      <c r="L33" s="38">
        <f t="shared" si="34"/>
        <v>16.512088548757692</v>
      </c>
      <c r="M33" s="19">
        <f t="shared" si="7"/>
        <v>3.3805710059490513E-4</v>
      </c>
      <c r="N33" s="19">
        <f t="shared" si="8"/>
        <v>0.40377821638021777</v>
      </c>
      <c r="O33" s="39">
        <f t="shared" si="9"/>
        <v>1.7809542913165327E-5</v>
      </c>
      <c r="P33" s="39">
        <f t="shared" si="10"/>
        <v>1.9311967185331449</v>
      </c>
      <c r="Q33" s="19">
        <f t="shared" si="11"/>
        <v>17.525864421833614</v>
      </c>
      <c r="R33" s="19">
        <f t="shared" si="12"/>
        <v>25.281723094791793</v>
      </c>
      <c r="S33" s="19">
        <f t="shared" si="13"/>
        <v>1.4425378678210006</v>
      </c>
      <c r="T33" s="38">
        <f t="shared" si="35"/>
        <v>16.510511909592253</v>
      </c>
      <c r="U33" s="19">
        <f t="shared" si="14"/>
        <v>3.3833827222610948E-4</v>
      </c>
      <c r="V33" s="19">
        <f t="shared" si="15"/>
        <v>0.40393506024909381</v>
      </c>
      <c r="W33" s="39">
        <f t="shared" si="16"/>
        <v>1.7476245497903073E-5</v>
      </c>
      <c r="X33" s="39">
        <f t="shared" si="17"/>
        <v>1.9312050509685263</v>
      </c>
      <c r="Y33" s="19">
        <f t="shared" si="18"/>
        <v>17.525898308800787</v>
      </c>
      <c r="Z33" s="19">
        <f t="shared" si="19"/>
        <v>25.281860667688328</v>
      </c>
      <c r="AA33" s="19">
        <f t="shared" si="20"/>
        <v>1.4425429283127138</v>
      </c>
      <c r="AB33" s="38">
        <f t="shared" si="36"/>
        <v>16.510541415670048</v>
      </c>
      <c r="AC33" s="19">
        <f t="shared" si="21"/>
        <v>3.3833300753778557E-4</v>
      </c>
      <c r="AD33" s="19">
        <f t="shared" si="22"/>
        <v>0.40393212412985113</v>
      </c>
      <c r="AE33" s="39">
        <f t="shared" si="23"/>
        <v>1.7482487123558677E-5</v>
      </c>
      <c r="AF33" s="39">
        <f t="shared" si="24"/>
        <v>1.9307678327497961</v>
      </c>
      <c r="AG33" s="19">
        <f t="shared" si="25"/>
        <v>17.524120197270669</v>
      </c>
      <c r="AH33" s="19">
        <f t="shared" si="26"/>
        <v>25.274642296639268</v>
      </c>
      <c r="AI33" s="19">
        <f t="shared" si="27"/>
        <v>1.4422773875161916</v>
      </c>
      <c r="AJ33" s="38">
        <f t="shared" si="37"/>
        <v>16.508993177467968</v>
      </c>
      <c r="AK33" s="19">
        <f t="shared" si="38"/>
        <v>3.3860939411559684E-4</v>
      </c>
      <c r="AL33" s="19">
        <f t="shared" si="28"/>
        <v>0.40408623194226656</v>
      </c>
      <c r="AM33" s="39">
        <f t="shared" si="29"/>
        <v>1.7154765201087798E-5</v>
      </c>
      <c r="AN33" s="19">
        <f t="shared" si="30"/>
        <v>1.9307679423279975</v>
      </c>
      <c r="AO33" s="18">
        <f t="shared" si="39"/>
        <v>-50</v>
      </c>
      <c r="AP33" s="19">
        <f t="shared" si="31"/>
        <v>2546.3629444547746</v>
      </c>
      <c r="AQ33" s="19">
        <f t="shared" si="0"/>
        <v>2548.2937123971028</v>
      </c>
    </row>
    <row r="34" spans="4:43" x14ac:dyDescent="0.25">
      <c r="D34" s="10">
        <f t="shared" si="32"/>
        <v>-1877.8</v>
      </c>
      <c r="E34" s="15">
        <f>+FORECAST(D34,$D$25:$D$26,$E$25:$E$26)</f>
        <v>10.229240200631619</v>
      </c>
      <c r="F34" s="15">
        <f t="shared" si="2"/>
        <v>1.5940739364666543</v>
      </c>
      <c r="G34" s="10">
        <f>+G33-50</f>
        <v>-1877.8</v>
      </c>
      <c r="H34" s="19">
        <f t="shared" si="3"/>
        <v>1.9307679423279975</v>
      </c>
      <c r="I34" s="19">
        <f t="shared" si="4"/>
        <v>17.495776312754103</v>
      </c>
      <c r="J34" s="19">
        <f t="shared" si="5"/>
        <v>25.69278124521896</v>
      </c>
      <c r="K34" s="19">
        <f t="shared" si="6"/>
        <v>1.4685133592208417</v>
      </c>
      <c r="L34" s="38">
        <f t="shared" si="34"/>
        <v>16.384813909092443</v>
      </c>
      <c r="M34" s="19">
        <f t="shared" si="7"/>
        <v>3.1989539659826378E-4</v>
      </c>
      <c r="N34" s="19">
        <f t="shared" si="8"/>
        <v>0.39277638072910925</v>
      </c>
      <c r="O34" s="39">
        <f t="shared" si="9"/>
        <v>3.909966965939336E-5</v>
      </c>
      <c r="P34" s="39">
        <f t="shared" si="10"/>
        <v>1.9297904505865127</v>
      </c>
      <c r="Q34" s="19">
        <f t="shared" si="11"/>
        <v>17.492097476534024</v>
      </c>
      <c r="R34" s="19">
        <f t="shared" si="12"/>
        <v>25.676766748058927</v>
      </c>
      <c r="S34" s="19">
        <f t="shared" si="13"/>
        <v>1.4679066808600163</v>
      </c>
      <c r="T34" s="38">
        <f t="shared" si="35"/>
        <v>16.38169752087602</v>
      </c>
      <c r="U34" s="19">
        <f t="shared" si="14"/>
        <v>3.2047106964291076E-4</v>
      </c>
      <c r="V34" s="19">
        <f t="shared" si="15"/>
        <v>0.39310650789353319</v>
      </c>
      <c r="W34" s="39">
        <f t="shared" si="16"/>
        <v>3.843077448901127E-5</v>
      </c>
      <c r="X34" s="39">
        <f t="shared" si="17"/>
        <v>1.9298071729657722</v>
      </c>
      <c r="Y34" s="19">
        <f t="shared" si="18"/>
        <v>17.492160411996181</v>
      </c>
      <c r="Z34" s="19">
        <f t="shared" si="19"/>
        <v>25.677040689463549</v>
      </c>
      <c r="AA34" s="19">
        <f t="shared" si="20"/>
        <v>1.4679170602536979</v>
      </c>
      <c r="AB34" s="38">
        <f t="shared" si="36"/>
        <v>16.381750834293886</v>
      </c>
      <c r="AC34" s="19">
        <f t="shared" si="21"/>
        <v>3.2046121037992954E-4</v>
      </c>
      <c r="AD34" s="19">
        <f t="shared" si="22"/>
        <v>0.39310085665175248</v>
      </c>
      <c r="AE34" s="39">
        <f t="shared" si="23"/>
        <v>3.8442233788027426E-5</v>
      </c>
      <c r="AF34" s="39">
        <f t="shared" si="24"/>
        <v>1.9288458306385963</v>
      </c>
      <c r="AG34" s="19">
        <f t="shared" si="25"/>
        <v>17.488542354857678</v>
      </c>
      <c r="AH34" s="19">
        <f t="shared" si="26"/>
        <v>25.661293692203063</v>
      </c>
      <c r="AI34" s="19">
        <f t="shared" si="27"/>
        <v>1.4673203273041959</v>
      </c>
      <c r="AJ34" s="38">
        <f t="shared" si="37"/>
        <v>16.378685932798341</v>
      </c>
      <c r="AK34" s="19">
        <f t="shared" si="38"/>
        <v>3.2102862462469198E-4</v>
      </c>
      <c r="AL34" s="19">
        <f t="shared" si="28"/>
        <v>0.39342594171763945</v>
      </c>
      <c r="AM34" s="39">
        <f t="shared" si="29"/>
        <v>3.7782538510485172E-5</v>
      </c>
      <c r="AN34" s="19">
        <f t="shared" si="30"/>
        <v>1.9288460404552978</v>
      </c>
      <c r="AO34" s="18">
        <f t="shared" si="39"/>
        <v>-50</v>
      </c>
      <c r="AP34" s="19">
        <f t="shared" si="31"/>
        <v>2546.3805926063628</v>
      </c>
      <c r="AQ34" s="19">
        <f t="shared" si="0"/>
        <v>2548.3094386468183</v>
      </c>
    </row>
    <row r="35" spans="4:43" x14ac:dyDescent="0.25">
      <c r="D35" s="10">
        <f t="shared" si="32"/>
        <v>-1927.8</v>
      </c>
      <c r="E35" s="15">
        <f t="shared" si="1"/>
        <v>10.786550250789524</v>
      </c>
      <c r="F35" s="15">
        <f t="shared" si="2"/>
        <v>1.4175924205833184</v>
      </c>
      <c r="G35" s="10">
        <f t="shared" si="33"/>
        <v>-1927.8</v>
      </c>
      <c r="H35" s="19">
        <f t="shared" si="3"/>
        <v>1.9288460404552978</v>
      </c>
      <c r="I35" s="19">
        <f t="shared" si="4"/>
        <v>17.478915867981975</v>
      </c>
      <c r="J35" s="19">
        <f t="shared" si="5"/>
        <v>26.079672277522096</v>
      </c>
      <c r="K35" s="19">
        <f t="shared" si="6"/>
        <v>1.4920646380188292</v>
      </c>
      <c r="L35" s="38">
        <f t="shared" si="34"/>
        <v>16.255185305632672</v>
      </c>
      <c r="M35" s="19">
        <f t="shared" si="7"/>
        <v>3.0395758707431781E-4</v>
      </c>
      <c r="N35" s="19">
        <f t="shared" si="8"/>
        <v>0.38254634249254837</v>
      </c>
      <c r="O35" s="39">
        <f t="shared" si="9"/>
        <v>5.7406394257452971E-5</v>
      </c>
      <c r="P35" s="39">
        <f t="shared" si="10"/>
        <v>1.9274108805988615</v>
      </c>
      <c r="Q35" s="19">
        <f t="shared" si="11"/>
        <v>17.47393640654392</v>
      </c>
      <c r="R35" s="19">
        <f t="shared" si="12"/>
        <v>26.05634640790468</v>
      </c>
      <c r="S35" s="19">
        <f t="shared" si="13"/>
        <v>1.491154929357914</v>
      </c>
      <c r="T35" s="38">
        <f t="shared" si="35"/>
        <v>16.251116362163053</v>
      </c>
      <c r="U35" s="19">
        <f t="shared" si="14"/>
        <v>3.0474975685642762E-4</v>
      </c>
      <c r="V35" s="19">
        <f t="shared" si="15"/>
        <v>0.3830121995305189</v>
      </c>
      <c r="W35" s="39">
        <f t="shared" si="16"/>
        <v>5.6502029062321162E-5</v>
      </c>
      <c r="X35" s="39">
        <f t="shared" si="17"/>
        <v>1.9274334897287397</v>
      </c>
      <c r="Y35" s="19">
        <f t="shared" si="18"/>
        <v>17.474014851666162</v>
      </c>
      <c r="Z35" s="19">
        <f t="shared" si="19"/>
        <v>26.056713832229814</v>
      </c>
      <c r="AA35" s="19">
        <f t="shared" si="20"/>
        <v>1.4911692620969292</v>
      </c>
      <c r="AB35" s="38">
        <f t="shared" si="36"/>
        <v>16.251180463225356</v>
      </c>
      <c r="AC35" s="19">
        <f t="shared" si="21"/>
        <v>3.0473725694409379E-4</v>
      </c>
      <c r="AD35" s="19">
        <f t="shared" si="22"/>
        <v>0.38300485366914361</v>
      </c>
      <c r="AE35" s="39">
        <f t="shared" si="23"/>
        <v>5.6516305246950043E-5</v>
      </c>
      <c r="AF35" s="39">
        <f t="shared" si="24"/>
        <v>1.9260202251929504</v>
      </c>
      <c r="AG35" s="19">
        <f t="shared" si="25"/>
        <v>17.469111358702524</v>
      </c>
      <c r="AH35" s="19">
        <f t="shared" si="26"/>
        <v>26.033749446597369</v>
      </c>
      <c r="AI35" s="19">
        <f t="shared" si="27"/>
        <v>1.4902732550060842</v>
      </c>
      <c r="AJ35" s="38">
        <f t="shared" si="37"/>
        <v>16.24717359703693</v>
      </c>
      <c r="AK35" s="19">
        <f t="shared" si="38"/>
        <v>3.0551985990547411E-4</v>
      </c>
      <c r="AL35" s="19">
        <f t="shared" si="28"/>
        <v>0.38346445666917978</v>
      </c>
      <c r="AM35" s="39">
        <f t="shared" si="29"/>
        <v>5.5622126933845274E-5</v>
      </c>
      <c r="AN35" s="19">
        <f t="shared" si="30"/>
        <v>1.9260204972068824</v>
      </c>
      <c r="AO35" s="18">
        <f t="shared" si="39"/>
        <v>-50</v>
      </c>
      <c r="AP35" s="19">
        <f t="shared" si="31"/>
        <v>2546.398240757951</v>
      </c>
      <c r="AQ35" s="19">
        <f t="shared" si="0"/>
        <v>2548.324261255158</v>
      </c>
    </row>
    <row r="36" spans="4:43" x14ac:dyDescent="0.25">
      <c r="D36" s="10">
        <f t="shared" si="32"/>
        <v>-1977.8</v>
      </c>
      <c r="E36" s="15">
        <f t="shared" si="1"/>
        <v>11.34386030094743</v>
      </c>
      <c r="F36" s="15">
        <f t="shared" si="2"/>
        <v>1.2411109046999815</v>
      </c>
      <c r="G36" s="10">
        <f t="shared" si="33"/>
        <v>-1977.8</v>
      </c>
      <c r="H36" s="19">
        <f t="shared" si="3"/>
        <v>1.9260204972068824</v>
      </c>
      <c r="I36" s="19">
        <f t="shared" si="4"/>
        <v>17.483433973224216</v>
      </c>
      <c r="J36" s="19">
        <f t="shared" si="5"/>
        <v>26.452476564130965</v>
      </c>
      <c r="K36" s="19">
        <f t="shared" si="6"/>
        <v>1.5130023429403394</v>
      </c>
      <c r="L36" s="38">
        <f t="shared" si="34"/>
        <v>16.124670384465716</v>
      </c>
      <c r="M36" s="19">
        <f t="shared" si="7"/>
        <v>2.900115451615091E-4</v>
      </c>
      <c r="N36" s="19">
        <f t="shared" si="8"/>
        <v>0.37298142303754611</v>
      </c>
      <c r="O36" s="39">
        <f t="shared" si="9"/>
        <v>7.3124165229803404E-5</v>
      </c>
      <c r="P36" s="39">
        <f t="shared" si="10"/>
        <v>1.9241923930761373</v>
      </c>
      <c r="Q36" s="19">
        <f t="shared" si="11"/>
        <v>17.477606527458413</v>
      </c>
      <c r="R36" s="19">
        <f t="shared" si="12"/>
        <v>26.423003135343066</v>
      </c>
      <c r="S36" s="19">
        <f t="shared" si="13"/>
        <v>1.5118204597311924</v>
      </c>
      <c r="T36" s="38">
        <f t="shared" si="35"/>
        <v>16.120132624522526</v>
      </c>
      <c r="U36" s="19">
        <f t="shared" si="14"/>
        <v>2.9096189776020982E-4</v>
      </c>
      <c r="V36" s="19">
        <f t="shared" si="15"/>
        <v>0.37355308466168385</v>
      </c>
      <c r="W36" s="39">
        <f t="shared" si="16"/>
        <v>7.2055960092999501E-5</v>
      </c>
      <c r="X36" s="39">
        <f t="shared" si="17"/>
        <v>1.9242190982045575</v>
      </c>
      <c r="Y36" s="19">
        <f t="shared" si="18"/>
        <v>17.477691655370396</v>
      </c>
      <c r="Z36" s="19">
        <f t="shared" si="19"/>
        <v>26.423433626440072</v>
      </c>
      <c r="AA36" s="19">
        <f t="shared" si="20"/>
        <v>1.5118377270559584</v>
      </c>
      <c r="AB36" s="38">
        <f t="shared" si="36"/>
        <v>16.120198912574711</v>
      </c>
      <c r="AC36" s="19">
        <f t="shared" si="21"/>
        <v>2.9094798634796457E-4</v>
      </c>
      <c r="AD36" s="19">
        <f t="shared" si="22"/>
        <v>0.37354472382716358</v>
      </c>
      <c r="AE36" s="39">
        <f t="shared" si="23"/>
        <v>7.2071604349339786E-5</v>
      </c>
      <c r="AF36" s="39">
        <f t="shared" si="24"/>
        <v>1.9224169169894154</v>
      </c>
      <c r="AG36" s="19">
        <f t="shared" si="25"/>
        <v>17.471946844057534</v>
      </c>
      <c r="AH36" s="19">
        <f t="shared" si="26"/>
        <v>26.394386137726379</v>
      </c>
      <c r="AI36" s="19">
        <f t="shared" si="27"/>
        <v>1.5106723007632945</v>
      </c>
      <c r="AJ36" s="38">
        <f t="shared" si="37"/>
        <v>16.115725499057994</v>
      </c>
      <c r="AK36" s="19">
        <f t="shared" si="38"/>
        <v>2.9188869692594368E-4</v>
      </c>
      <c r="AL36" s="19">
        <f t="shared" si="28"/>
        <v>0.37410961312167923</v>
      </c>
      <c r="AM36" s="39">
        <f t="shared" si="29"/>
        <v>7.1013200550204542E-5</v>
      </c>
      <c r="AN36" s="19">
        <f t="shared" si="30"/>
        <v>1.9224172264180099</v>
      </c>
      <c r="AO36" s="18">
        <f t="shared" si="39"/>
        <v>-50</v>
      </c>
      <c r="AP36" s="19">
        <f t="shared" si="31"/>
        <v>2546.4158889095393</v>
      </c>
      <c r="AQ36" s="19">
        <f t="shared" si="0"/>
        <v>2548.3383061359573</v>
      </c>
    </row>
    <row r="37" spans="4:43" x14ac:dyDescent="0.25">
      <c r="D37" s="10">
        <f t="shared" si="32"/>
        <v>-2027.8</v>
      </c>
      <c r="E37" s="15">
        <f t="shared" si="1"/>
        <v>11.901170351105332</v>
      </c>
      <c r="F37" s="15">
        <f t="shared" si="2"/>
        <v>1.0646293888166456</v>
      </c>
      <c r="G37" s="10">
        <f t="shared" si="33"/>
        <v>-2027.8</v>
      </c>
      <c r="H37" s="19">
        <f t="shared" si="3"/>
        <v>1.9224172264180099</v>
      </c>
      <c r="I37" s="19">
        <f t="shared" si="4"/>
        <v>17.517045289322642</v>
      </c>
      <c r="J37" s="19">
        <f t="shared" si="5"/>
        <v>26.813552946136564</v>
      </c>
      <c r="K37" s="19">
        <f t="shared" si="6"/>
        <v>1.5307120866143176</v>
      </c>
      <c r="L37" s="38">
        <f t="shared" si="34"/>
        <v>15.994494104729327</v>
      </c>
      <c r="M37" s="19">
        <f t="shared" si="7"/>
        <v>2.7790776877738331E-4</v>
      </c>
      <c r="N37" s="19">
        <f t="shared" si="8"/>
        <v>0.36399464452901148</v>
      </c>
      <c r="O37" s="39">
        <f t="shared" si="9"/>
        <v>8.6518247381004245E-5</v>
      </c>
      <c r="P37" s="39">
        <f t="shared" si="10"/>
        <v>1.9202542702334848</v>
      </c>
      <c r="Q37" s="19">
        <f t="shared" si="11"/>
        <v>17.510726738249435</v>
      </c>
      <c r="R37" s="19">
        <f t="shared" si="12"/>
        <v>26.77896253693465</v>
      </c>
      <c r="S37" s="19">
        <f t="shared" si="13"/>
        <v>1.529289043066397</v>
      </c>
      <c r="T37" s="38">
        <f t="shared" si="35"/>
        <v>15.989888611287789</v>
      </c>
      <c r="U37" s="19">
        <f t="shared" si="14"/>
        <v>2.7897192543232759E-4</v>
      </c>
      <c r="V37" s="19">
        <f t="shared" si="15"/>
        <v>0.36464762042362919</v>
      </c>
      <c r="W37" s="39">
        <f t="shared" si="16"/>
        <v>8.5338368939197771E-5</v>
      </c>
      <c r="X37" s="39">
        <f t="shared" si="17"/>
        <v>1.9202837671945301</v>
      </c>
      <c r="Y37" s="19">
        <f t="shared" si="18"/>
        <v>17.510812906455801</v>
      </c>
      <c r="Z37" s="19">
        <f t="shared" si="19"/>
        <v>26.779434190982439</v>
      </c>
      <c r="AA37" s="19">
        <f t="shared" si="20"/>
        <v>1.5293084526709511</v>
      </c>
      <c r="AB37" s="38">
        <f t="shared" si="36"/>
        <v>15.989951417951008</v>
      </c>
      <c r="AC37" s="19">
        <f t="shared" si="21"/>
        <v>2.7895737802586661E-4</v>
      </c>
      <c r="AD37" s="19">
        <f t="shared" si="22"/>
        <v>0.3646387030357664</v>
      </c>
      <c r="AE37" s="39">
        <f t="shared" si="23"/>
        <v>8.535450711656201E-5</v>
      </c>
      <c r="AF37" s="39">
        <f t="shared" si="24"/>
        <v>1.9181495010621818</v>
      </c>
      <c r="AG37" s="19">
        <f t="shared" si="25"/>
        <v>17.504578166400712</v>
      </c>
      <c r="AH37" s="19">
        <f t="shared" si="26"/>
        <v>26.745312228697941</v>
      </c>
      <c r="AI37" s="19">
        <f t="shared" si="27"/>
        <v>1.5279038417523492</v>
      </c>
      <c r="AJ37" s="38">
        <f t="shared" si="37"/>
        <v>15.9854070130549</v>
      </c>
      <c r="AK37" s="19">
        <f t="shared" si="38"/>
        <v>2.8001248091124496E-4</v>
      </c>
      <c r="AL37" s="19">
        <f t="shared" si="28"/>
        <v>0.36528482190190759</v>
      </c>
      <c r="AM37" s="39">
        <f t="shared" si="29"/>
        <v>8.4183393723893823E-5</v>
      </c>
      <c r="AN37" s="19">
        <f t="shared" si="30"/>
        <v>1.9181498314745398</v>
      </c>
      <c r="AO37" s="18">
        <f t="shared" si="39"/>
        <v>-50</v>
      </c>
      <c r="AP37" s="19">
        <f t="shared" si="31"/>
        <v>2546.4335370611275</v>
      </c>
      <c r="AQ37" s="19">
        <f t="shared" si="0"/>
        <v>2548.3516868926022</v>
      </c>
    </row>
    <row r="38" spans="4:43" x14ac:dyDescent="0.25">
      <c r="D38" s="10">
        <f t="shared" si="32"/>
        <v>-2077.8000000000002</v>
      </c>
      <c r="E38" s="15">
        <f t="shared" si="1"/>
        <v>12.458480401263241</v>
      </c>
      <c r="F38" s="15">
        <f t="shared" si="2"/>
        <v>0.88814787293330788</v>
      </c>
      <c r="G38" s="10">
        <f t="shared" si="33"/>
        <v>-2077.8000000000002</v>
      </c>
      <c r="H38" s="19">
        <f t="shared" si="3"/>
        <v>1.9181498314745398</v>
      </c>
      <c r="I38" s="19">
        <f t="shared" si="4"/>
        <v>17.589388350726171</v>
      </c>
      <c r="J38" s="19">
        <f t="shared" si="5"/>
        <v>27.164993463889857</v>
      </c>
      <c r="K38" s="19">
        <f t="shared" si="6"/>
        <v>1.5443967079599081</v>
      </c>
      <c r="L38" s="38">
        <f t="shared" si="34"/>
        <v>15.865681786846231</v>
      </c>
      <c r="M38" s="19">
        <f t="shared" si="7"/>
        <v>2.6756937148029471E-4</v>
      </c>
      <c r="N38" s="19">
        <f t="shared" si="8"/>
        <v>0.35551362416706828</v>
      </c>
      <c r="O38" s="39">
        <f t="shared" si="9"/>
        <v>9.7748027295091995E-5</v>
      </c>
      <c r="P38" s="39">
        <f t="shared" si="10"/>
        <v>1.9157061307921626</v>
      </c>
      <c r="Q38" s="19">
        <f t="shared" si="11"/>
        <v>17.582851633389716</v>
      </c>
      <c r="R38" s="19">
        <f t="shared" si="12"/>
        <v>27.126227790209658</v>
      </c>
      <c r="S38" s="19">
        <f t="shared" si="13"/>
        <v>1.5427661198424227</v>
      </c>
      <c r="T38" s="38">
        <f t="shared" si="35"/>
        <v>15.861341051719954</v>
      </c>
      <c r="U38" s="19">
        <f t="shared" si="14"/>
        <v>2.6871288923035168E-4</v>
      </c>
      <c r="V38" s="19">
        <f t="shared" si="15"/>
        <v>0.35622724433569036</v>
      </c>
      <c r="W38" s="39">
        <f t="shared" si="16"/>
        <v>9.6495172413101879E-5</v>
      </c>
      <c r="X38" s="39">
        <f t="shared" si="17"/>
        <v>1.9157374521642123</v>
      </c>
      <c r="Y38" s="19">
        <f t="shared" si="18"/>
        <v>17.582935415727363</v>
      </c>
      <c r="Z38" s="19">
        <f t="shared" si="19"/>
        <v>27.126724590045246</v>
      </c>
      <c r="AA38" s="19">
        <f t="shared" si="20"/>
        <v>1.5427870232510366</v>
      </c>
      <c r="AB38" s="38">
        <f t="shared" si="36"/>
        <v>15.86139668773988</v>
      </c>
      <c r="AC38" s="19">
        <f t="shared" si="21"/>
        <v>2.6869819264230374E-4</v>
      </c>
      <c r="AD38" s="19">
        <f t="shared" si="22"/>
        <v>0.35621808318453008</v>
      </c>
      <c r="AE38" s="39">
        <f t="shared" si="23"/>
        <v>9.6511283559237124E-5</v>
      </c>
      <c r="AF38" s="39">
        <f t="shared" si="24"/>
        <v>1.9133242672965778</v>
      </c>
      <c r="AG38" s="19">
        <f t="shared" si="25"/>
        <v>17.576480325922752</v>
      </c>
      <c r="AH38" s="19">
        <f t="shared" si="26"/>
        <v>27.088453279673526</v>
      </c>
      <c r="AI38" s="19">
        <f t="shared" si="27"/>
        <v>1.5411762069179458</v>
      </c>
      <c r="AJ38" s="38">
        <f t="shared" si="37"/>
        <v>15.857110157725511</v>
      </c>
      <c r="AK38" s="19">
        <f t="shared" si="38"/>
        <v>2.6983355448132774E-4</v>
      </c>
      <c r="AL38" s="19">
        <f t="shared" si="28"/>
        <v>0.35692502265967868</v>
      </c>
      <c r="AM38" s="39">
        <f t="shared" si="29"/>
        <v>9.5265924710456729E-5</v>
      </c>
      <c r="AN38" s="19">
        <f t="shared" si="30"/>
        <v>1.9133246076082879</v>
      </c>
      <c r="AO38" s="18">
        <f t="shared" si="39"/>
        <v>-50.000000000000227</v>
      </c>
      <c r="AP38" s="19">
        <f t="shared" si="31"/>
        <v>2546.4511852127157</v>
      </c>
      <c r="AQ38" s="19">
        <f t="shared" si="0"/>
        <v>2548.3645098203242</v>
      </c>
    </row>
    <row r="39" spans="4:43" ht="15.75" customHeight="1" x14ac:dyDescent="0.25">
      <c r="D39" s="10">
        <f t="shared" si="32"/>
        <v>-2127.8000000000002</v>
      </c>
      <c r="E39" s="15">
        <f t="shared" si="1"/>
        <v>13.015790451421143</v>
      </c>
      <c r="F39" s="15">
        <f t="shared" si="2"/>
        <v>0.71166635704997194</v>
      </c>
      <c r="G39" s="10">
        <f t="shared" si="33"/>
        <v>-2127.8000000000002</v>
      </c>
      <c r="H39" s="19">
        <f t="shared" si="3"/>
        <v>1.9133246076082879</v>
      </c>
      <c r="I39" s="19">
        <f t="shared" si="4"/>
        <v>17.712554606275337</v>
      </c>
      <c r="J39" s="19">
        <f t="shared" si="5"/>
        <v>27.508708224882021</v>
      </c>
      <c r="K39" s="19">
        <f t="shared" si="6"/>
        <v>1.5530627194304332</v>
      </c>
      <c r="L39" s="38">
        <f t="shared" si="34"/>
        <v>15.739087958122457</v>
      </c>
      <c r="M39" s="19">
        <f t="shared" si="7"/>
        <v>2.5898525827917061E-4</v>
      </c>
      <c r="N39" s="19">
        <f t="shared" si="8"/>
        <v>0.34747676693024371</v>
      </c>
      <c r="O39" s="39">
        <f t="shared" si="9"/>
        <v>1.0688281572685215E-4</v>
      </c>
      <c r="P39" s="39">
        <f t="shared" si="10"/>
        <v>1.9106525372151166</v>
      </c>
      <c r="Q39" s="19">
        <f t="shared" si="11"/>
        <v>17.705995298778852</v>
      </c>
      <c r="R39" s="19">
        <f t="shared" si="12"/>
        <v>27.466657355203058</v>
      </c>
      <c r="S39" s="19">
        <f t="shared" si="13"/>
        <v>1.5512631112636397</v>
      </c>
      <c r="T39" s="38">
        <f t="shared" si="35"/>
        <v>15.73528471291748</v>
      </c>
      <c r="U39" s="19">
        <f t="shared" si="14"/>
        <v>2.6018076809198698E-4</v>
      </c>
      <c r="V39" s="19">
        <f t="shared" si="15"/>
        <v>0.34823295989995895</v>
      </c>
      <c r="W39" s="39">
        <f t="shared" si="16"/>
        <v>1.0558631417085917E-4</v>
      </c>
      <c r="X39" s="39">
        <f t="shared" si="17"/>
        <v>1.9106849497540164</v>
      </c>
      <c r="Y39" s="19">
        <f t="shared" si="18"/>
        <v>17.70607486397666</v>
      </c>
      <c r="Z39" s="19">
        <f t="shared" si="19"/>
        <v>27.467167376478571</v>
      </c>
      <c r="AA39" s="19">
        <f t="shared" si="20"/>
        <v>1.551284945279489</v>
      </c>
      <c r="AB39" s="38">
        <f t="shared" si="36"/>
        <v>15.735330846744443</v>
      </c>
      <c r="AC39" s="19">
        <f t="shared" si="21"/>
        <v>2.6016622344050529E-4</v>
      </c>
      <c r="AD39" s="19">
        <f t="shared" si="22"/>
        <v>0.34822377122556314</v>
      </c>
      <c r="AE39" s="39">
        <f t="shared" si="23"/>
        <v>1.0560209693610714E-4</v>
      </c>
      <c r="AF39" s="39">
        <f t="shared" si="24"/>
        <v>1.9080445027614825</v>
      </c>
      <c r="AG39" s="19">
        <f t="shared" si="25"/>
        <v>17.699593184528219</v>
      </c>
      <c r="AH39" s="19">
        <f t="shared" si="26"/>
        <v>27.42562403117736</v>
      </c>
      <c r="AI39" s="19">
        <f t="shared" si="27"/>
        <v>1.5495058979745917</v>
      </c>
      <c r="AJ39" s="38">
        <f t="shared" si="37"/>
        <v>15.731572612160122</v>
      </c>
      <c r="AK39" s="19">
        <f t="shared" si="38"/>
        <v>2.6135456092198328E-4</v>
      </c>
      <c r="AL39" s="19">
        <f t="shared" si="28"/>
        <v>0.34897360398928901</v>
      </c>
      <c r="AM39" s="39">
        <f t="shared" si="29"/>
        <v>1.0431183482660108E-4</v>
      </c>
      <c r="AN39" s="19">
        <f t="shared" si="30"/>
        <v>1.9080448453352263</v>
      </c>
      <c r="AO39" s="18">
        <f t="shared" si="39"/>
        <v>-50</v>
      </c>
      <c r="AP39" s="19">
        <f t="shared" si="31"/>
        <v>2546.4688333643039</v>
      </c>
      <c r="AQ39" s="19">
        <f t="shared" si="0"/>
        <v>2548.376878209639</v>
      </c>
    </row>
    <row r="40" spans="4:43" ht="15.75" customHeight="1" x14ac:dyDescent="0.25">
      <c r="D40" s="10">
        <f t="shared" si="32"/>
        <v>-2177.8000000000002</v>
      </c>
      <c r="E40" s="15">
        <f t="shared" si="1"/>
        <v>13.573100501579049</v>
      </c>
      <c r="F40" s="15">
        <f t="shared" si="2"/>
        <v>0.53518484116663512</v>
      </c>
      <c r="G40" s="10">
        <f t="shared" si="33"/>
        <v>-2177.8000000000002</v>
      </c>
      <c r="H40" s="19">
        <f t="shared" si="3"/>
        <v>1.9080448453352263</v>
      </c>
      <c r="I40" s="19">
        <f t="shared" si="4"/>
        <v>17.901331591431727</v>
      </c>
      <c r="J40" s="19">
        <f t="shared" si="5"/>
        <v>27.84649718201846</v>
      </c>
      <c r="K40" s="19">
        <f t="shared" si="6"/>
        <v>1.5555545150254004</v>
      </c>
      <c r="L40" s="38">
        <f t="shared" si="34"/>
        <v>15.615413856558149</v>
      </c>
      <c r="M40" s="19">
        <f t="shared" si="7"/>
        <v>2.5220051612158368E-4</v>
      </c>
      <c r="N40" s="19">
        <f t="shared" si="8"/>
        <v>0.33983036050495613</v>
      </c>
      <c r="O40" s="39">
        <f t="shared" si="9"/>
        <v>1.1391833773175668E-4</v>
      </c>
      <c r="P40" s="39">
        <f t="shared" si="10"/>
        <v>1.9051968868919325</v>
      </c>
      <c r="Q40" s="19">
        <f t="shared" si="11"/>
        <v>17.894871249418795</v>
      </c>
      <c r="R40" s="19">
        <f t="shared" si="12"/>
        <v>27.802029473093373</v>
      </c>
      <c r="S40" s="19">
        <f t="shared" si="13"/>
        <v>1.5536311541775609</v>
      </c>
      <c r="T40" s="38">
        <f t="shared" si="35"/>
        <v>15.612365488183901</v>
      </c>
      <c r="U40" s="19">
        <f t="shared" si="14"/>
        <v>2.5342563144224479E-4</v>
      </c>
      <c r="V40" s="19">
        <f t="shared" si="15"/>
        <v>0.34061274311650419</v>
      </c>
      <c r="W40" s="39">
        <f t="shared" si="16"/>
        <v>1.1260103974358219E-4</v>
      </c>
      <c r="X40" s="39">
        <f t="shared" si="17"/>
        <v>1.9052298193416368</v>
      </c>
      <c r="Y40" s="19">
        <f t="shared" si="18"/>
        <v>17.894945953770229</v>
      </c>
      <c r="Z40" s="19">
        <f t="shared" si="19"/>
        <v>27.802543627115011</v>
      </c>
      <c r="AA40" s="19">
        <f t="shared" si="20"/>
        <v>1.5536534001801432</v>
      </c>
      <c r="AB40" s="38">
        <f t="shared" si="36"/>
        <v>15.61240073807963</v>
      </c>
      <c r="AC40" s="19">
        <f t="shared" si="21"/>
        <v>2.5341142025338921E-4</v>
      </c>
      <c r="AD40" s="19">
        <f t="shared" si="22"/>
        <v>0.34060367921400236</v>
      </c>
      <c r="AE40" s="39">
        <f t="shared" si="23"/>
        <v>1.1261632945197175E-4</v>
      </c>
      <c r="AF40" s="39">
        <f t="shared" si="24"/>
        <v>1.9024140288626277</v>
      </c>
      <c r="AG40" s="19">
        <f t="shared" si="25"/>
        <v>17.888558581941126</v>
      </c>
      <c r="AH40" s="19">
        <f t="shared" si="26"/>
        <v>27.758586621069469</v>
      </c>
      <c r="AI40" s="19">
        <f t="shared" si="27"/>
        <v>1.551750885568407</v>
      </c>
      <c r="AJ40" s="38">
        <f t="shared" si="37"/>
        <v>15.609386801319097</v>
      </c>
      <c r="AK40" s="19">
        <f t="shared" si="38"/>
        <v>2.5463028906750826E-4</v>
      </c>
      <c r="AL40" s="19">
        <f t="shared" si="28"/>
        <v>0.34138008586476987</v>
      </c>
      <c r="AM40" s="39">
        <f t="shared" si="29"/>
        <v>1.1130417121937263E-4</v>
      </c>
      <c r="AN40" s="19">
        <f t="shared" si="30"/>
        <v>1.9024143682740411</v>
      </c>
      <c r="AO40" s="18">
        <f t="shared" si="39"/>
        <v>-50</v>
      </c>
      <c r="AP40" s="19">
        <f t="shared" si="31"/>
        <v>2546.4864815158921</v>
      </c>
      <c r="AQ40" s="19">
        <f t="shared" si="0"/>
        <v>2548.3888958841662</v>
      </c>
    </row>
    <row r="41" spans="4:43" x14ac:dyDescent="0.25">
      <c r="D41" s="10">
        <f>-'Datos inciales'!P5</f>
        <v>-2216.1</v>
      </c>
      <c r="E41" s="15">
        <f t="shared" si="1"/>
        <v>14</v>
      </c>
      <c r="F41" s="15">
        <f t="shared" si="2"/>
        <v>0.40000000000000036</v>
      </c>
      <c r="G41" s="10">
        <f>+D41</f>
        <v>-2216.1</v>
      </c>
      <c r="H41" s="19">
        <f t="shared" ref="H41" si="40">+AN40</f>
        <v>1.9024143682740411</v>
      </c>
      <c r="I41" s="19">
        <f t="shared" ref="I41" si="41">E41+(2*H41*SQRT(1+(F41*F41)))</f>
        <v>18.097925961846556</v>
      </c>
      <c r="J41" s="19">
        <f t="shared" ref="J41" si="42">+H41*(E41+(F41*H41))</f>
        <v>28.081473327282783</v>
      </c>
      <c r="K41" s="19">
        <f t="shared" ref="K41" si="43">+J41/I41</f>
        <v>1.5516404137404036</v>
      </c>
      <c r="L41" s="38">
        <f t="shared" si="34"/>
        <v>15.521931494619235</v>
      </c>
      <c r="M41" s="19">
        <f t="shared" ref="M41" si="44">+(($R$5^2)*($R$7^2))/((J41^2)*(K41)^(4/3))</f>
        <v>2.4883198727826053E-4</v>
      </c>
      <c r="N41" s="19">
        <f t="shared" ref="N41" si="45">+$R$7/(SQRT(9.81*((J41^3)/((2*F41*H41)+E41))))</f>
        <v>0.33456794794445177</v>
      </c>
      <c r="O41" s="39">
        <f t="shared" ref="O41" si="46">($R$6-M41)/(1-(N41^2))</f>
        <v>1.1725620078542833E-4</v>
      </c>
      <c r="P41" s="39">
        <f t="shared" ref="P41" si="47">+H41+0.5*(G41-G40)*O41</f>
        <v>1.9001689120290002</v>
      </c>
      <c r="Q41" s="19">
        <f t="shared" ref="Q41" si="48">E41+(2*P41*SQRT(1+(F41*F41)))</f>
        <v>18.093089101067854</v>
      </c>
      <c r="R41" s="19">
        <f t="shared" ref="R41" si="49">+P41*(E41+(F41*P41))</f>
        <v>28.046621526102594</v>
      </c>
      <c r="S41" s="19">
        <f t="shared" ref="S41" si="50">+R41/Q41</f>
        <v>1.5501289674435574</v>
      </c>
      <c r="T41" s="38">
        <f t="shared" si="35"/>
        <v>15.520135129623201</v>
      </c>
      <c r="U41" s="19">
        <f t="shared" ref="U41" si="51">+(($R$5^2)*($R$7^2))/((R41^2)*(S41)^(4/3))</f>
        <v>2.4977514159244473E-4</v>
      </c>
      <c r="V41" s="19">
        <f t="shared" ref="V41" si="52">+$R$7/(SQRT(9.81*((R41^3)/((2*F41*P41)+E41))))</f>
        <v>0.33517236540850598</v>
      </c>
      <c r="W41" s="39">
        <f t="shared" ref="W41" si="53">($R$6-U41)/(1-(V41^2))</f>
        <v>1.1624715542819221E-4</v>
      </c>
      <c r="X41" s="39">
        <f t="shared" ref="X41" si="54">+H41+0.5*(G41-G40)*W41</f>
        <v>1.9001882352475912</v>
      </c>
      <c r="Y41" s="19">
        <f t="shared" ref="Y41" si="55">E41+(2*X41*SQRT(1+(F41*F41)))</f>
        <v>18.093130724554541</v>
      </c>
      <c r="Z41" s="19">
        <f t="shared" ref="Z41" si="56">+X41*(E41+(F41*X41))</f>
        <v>28.046921425215618</v>
      </c>
      <c r="AA41" s="19">
        <f t="shared" ref="AA41" si="57">+Z41/Y41</f>
        <v>1.550141976653747</v>
      </c>
      <c r="AB41" s="38">
        <f t="shared" si="36"/>
        <v>15.520150588198074</v>
      </c>
      <c r="AC41" s="19">
        <f t="shared" ref="AC41" si="58">+(($R$5^2)*($R$7^2))/((Z41^2)*(AA41)^(4/3))</f>
        <v>2.4976700520409884E-4</v>
      </c>
      <c r="AD41" s="19">
        <f t="shared" ref="AD41" si="59">+$R$7/(SQRT(9.81*((Z41^3)/((2*F41*X41)+E41))))</f>
        <v>0.33516715646308665</v>
      </c>
      <c r="AE41" s="39">
        <f t="shared" ref="AE41" si="60">($R$6-AC41)/(1-(AD41^2))</f>
        <v>1.162558642300082E-4</v>
      </c>
      <c r="AF41" s="39">
        <f t="shared" ref="AF41" si="61">H41+(G41-G40)*AE41</f>
        <v>1.8979617686740318</v>
      </c>
      <c r="AG41" s="19">
        <f t="shared" ref="AG41" si="62">E41+(2*AF41*SQRT(1+(F41*F41)))</f>
        <v>18.088334768780062</v>
      </c>
      <c r="AH41" s="19">
        <f t="shared" ref="AH41" si="63">+AF41*(E41+(F41*AF41))</f>
        <v>28.012368311575749</v>
      </c>
      <c r="AI41" s="19">
        <f t="shared" ref="AI41" si="64">+AH41/AG41</f>
        <v>1.5486427396248923</v>
      </c>
      <c r="AJ41" s="38">
        <f t="shared" si="37"/>
        <v>15.518369414939226</v>
      </c>
      <c r="AK41" s="19">
        <f t="shared" ref="AK41" si="65">+(($R$5^2)*($R$7^2))/((AH41^2)*(AI41)^(4/3))</f>
        <v>2.507068042533041E-4</v>
      </c>
      <c r="AL41" s="19">
        <f t="shared" ref="AL41" si="66">+$R$7/(SQRT(9.81*((AH41^3)/((2*F41*AF41)+E41))))</f>
        <v>0.33576821921668915</v>
      </c>
      <c r="AM41" s="39">
        <f t="shared" ref="AM41" si="67">($R$6-AK41)/(1-(AL41^2))</f>
        <v>1.1524948915392472E-4</v>
      </c>
      <c r="AN41" s="19">
        <f t="shared" ref="AN41" si="68">H41+(1/6)*(O41+2*W41+2*AE41+AM41)*(G41-G40)</f>
        <v>1.897961918402292</v>
      </c>
      <c r="AO41" s="18">
        <f>+(-1)*ABS((ABS(G40)-ABS(G41)))</f>
        <v>-38.299999999999727</v>
      </c>
      <c r="AP41" s="68">
        <f>+AP40-(AO41*$R$6)</f>
        <v>2546.5000000000086</v>
      </c>
      <c r="AQ41" s="19">
        <f t="shared" si="0"/>
        <v>2548.3979619184111</v>
      </c>
    </row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28.15" customHeight="1" x14ac:dyDescent="0.25"/>
    <row r="77" customFormat="1" ht="30.4" customHeight="1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.6" customHeight="1" x14ac:dyDescent="0.25"/>
    <row r="83" customFormat="1" ht="15.6" customHeight="1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</sheetData>
  <mergeCells count="18">
    <mergeCell ref="Q24:S24"/>
    <mergeCell ref="R22:S22"/>
    <mergeCell ref="Q2:R3"/>
    <mergeCell ref="V4:W5"/>
    <mergeCell ref="Z4:AH5"/>
    <mergeCell ref="F6:F7"/>
    <mergeCell ref="G6:G7"/>
    <mergeCell ref="H6:H7"/>
    <mergeCell ref="I6:I7"/>
    <mergeCell ref="Z10:AH11"/>
    <mergeCell ref="Q12:R12"/>
    <mergeCell ref="Q15:R15"/>
    <mergeCell ref="Q18:R18"/>
    <mergeCell ref="Q21:S21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00C1-395C-4D59-AC6E-E90CD3017770}">
  <dimension ref="A2:AT121"/>
  <sheetViews>
    <sheetView topLeftCell="K1" zoomScale="50" zoomScaleNormal="50" workbookViewId="0">
      <selection activeCell="AS37" sqref="AS37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6.710937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inciales'!L6</f>
        <v>443.7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3</v>
      </c>
      <c r="D6" s="10">
        <f>+'Datos inciales'!E6</f>
        <v>14</v>
      </c>
      <c r="E6" s="10">
        <f>+'Datos inciales'!F6</f>
        <v>0.4</v>
      </c>
      <c r="F6" s="121">
        <f>+'Datos inciales'!M6</f>
        <v>1.4999999999999999E-2</v>
      </c>
      <c r="G6" s="121">
        <f>+'Datos inciales'!N6</f>
        <v>1.3071895424834961E-3</v>
      </c>
      <c r="H6" s="122">
        <f>+'Datos inciales'!O6</f>
        <v>37.19</v>
      </c>
      <c r="I6" s="122" t="e">
        <f>+'Datos inciales'!#REF!</f>
        <v>#REF!</v>
      </c>
      <c r="Q6" s="23" t="s">
        <v>47</v>
      </c>
      <c r="R6" s="18">
        <f>+G6</f>
        <v>1.3071895424834961E-3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4</v>
      </c>
      <c r="D7" s="10">
        <f>+'Datos inciales'!E7</f>
        <v>8</v>
      </c>
      <c r="E7" s="10">
        <f>+'Datos inciales'!F7</f>
        <v>1.8</v>
      </c>
      <c r="F7" s="121"/>
      <c r="G7" s="121"/>
      <c r="H7" s="121"/>
      <c r="I7" s="121"/>
      <c r="Q7" s="23" t="s">
        <v>57</v>
      </c>
      <c r="R7" s="63">
        <f>+H6</f>
        <v>37.19</v>
      </c>
      <c r="T7"/>
      <c r="U7"/>
      <c r="V7" s="21" t="s">
        <v>57</v>
      </c>
      <c r="W7" s="22">
        <f>+H6</f>
        <v>37.19</v>
      </c>
      <c r="X7"/>
      <c r="Z7" s="26">
        <f>+W11</f>
        <v>0.4</v>
      </c>
      <c r="AA7" s="26">
        <f>+($W$7*$W$9)/SQRT($W$8)</f>
        <v>15.429368626503477</v>
      </c>
      <c r="AB7" s="26">
        <f>+(AC7*($W$10+(Z7*AC7)))^(5/3)/($W$10+(2*AC7*SQRT(1+(Z7*Z7))))^(2/3)</f>
        <v>15.430019932643349</v>
      </c>
      <c r="AC7" s="27">
        <v>1.0939591526614996</v>
      </c>
      <c r="AD7" s="26">
        <f>+AC7*($W$10+(Z7*AC7))</f>
        <v>15.79412678833774</v>
      </c>
      <c r="AE7" s="26">
        <f>+$W$10+(2*AC7*SQRT(1+(Z7*Z7)))</f>
        <v>16.356460131742157</v>
      </c>
      <c r="AF7" s="26">
        <f>+AA7-AB7</f>
        <v>-6.5130613987207653E-4</v>
      </c>
      <c r="AG7" s="28">
        <f>+($W$7)/(SQRT(9.81*((AD7)^3/($W$10+(2*Z7*AC7)))))</f>
        <v>0.72959050674212422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14</v>
      </c>
      <c r="T8"/>
      <c r="U8"/>
      <c r="V8" s="23" t="s">
        <v>47</v>
      </c>
      <c r="W8" s="22">
        <f>+G6</f>
        <v>1.3071895424834961E-3</v>
      </c>
      <c r="X8"/>
    </row>
    <row r="9" spans="3:39" ht="15.75" customHeight="1" x14ac:dyDescent="0.25">
      <c r="Q9" s="23" t="s">
        <v>59</v>
      </c>
      <c r="R9" s="18">
        <f>+E6</f>
        <v>0.4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2-3'!AN41</f>
        <v>1.897961918402292</v>
      </c>
      <c r="T10"/>
      <c r="U10"/>
      <c r="V10" s="21" t="s">
        <v>61</v>
      </c>
      <c r="W10" s="22">
        <f>+D6</f>
        <v>14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0.4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1.0939591526614996</v>
      </c>
      <c r="Z13" s="19">
        <f>+$W$11</f>
        <v>0.4</v>
      </c>
      <c r="AA13" s="18" t="s">
        <v>11</v>
      </c>
      <c r="AB13" s="18" t="s">
        <v>11</v>
      </c>
      <c r="AC13" s="31">
        <v>0.88833797002717763</v>
      </c>
      <c r="AD13" s="19">
        <f>+AC13*($W$10+(Z13*AC13))</f>
        <v>12.75238931997729</v>
      </c>
      <c r="AE13" s="19">
        <f>+$W$10+(2*AC13*SQRT(1+(Z13*AR46)))</f>
        <v>15.776675940054355</v>
      </c>
      <c r="AF13" s="18" t="s">
        <v>11</v>
      </c>
      <c r="AG13" s="19">
        <f>+($W$7)/(SQRT(9.81*((AD13)^3/($W$10+(2*Z13*AC13)))))</f>
        <v>1.0000473479217837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0.88833797002717763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-2216.1</v>
      </c>
      <c r="AL16" s="63">
        <f>+AP30+AC7</f>
        <v>2547.5939591526703</v>
      </c>
      <c r="AM16" s="63">
        <f>+AP30+AC13</f>
        <v>2547.388337970036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18">
        <f>+D39</f>
        <v>-2659.7999999999997</v>
      </c>
      <c r="AL17" s="19">
        <f>+AP39+AC19</f>
        <v>2548.4811518316528</v>
      </c>
      <c r="AM17" s="63">
        <f>+AP39+AC25</f>
        <v>2548.2642997054786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37.19</v>
      </c>
      <c r="X19" s="85"/>
      <c r="Z19" s="26">
        <f>+W23</f>
        <v>1.8</v>
      </c>
      <c r="AA19" s="26">
        <f>+($W$19*$W$21)/SQRT($W$20)</f>
        <v>15.429368626503477</v>
      </c>
      <c r="AB19" s="26">
        <f>+(AC19*($W$22+(Z19*AC19)))^(5/3)/($W$22+(2*AC19*SQRT(1+(Z19*Z19))))^(2/3)</f>
        <v>15.429387168562934</v>
      </c>
      <c r="AC19" s="27">
        <v>1.4011518316431701</v>
      </c>
      <c r="AD19" s="26">
        <f>+AC19*($W$22+(Z19*AC19))</f>
        <v>14.743022272715981</v>
      </c>
      <c r="AE19" s="26">
        <f>+$W$22+(2*AC19*SQRT(1+(Z19*Z19)))</f>
        <v>13.770296411985825</v>
      </c>
      <c r="AF19" s="26">
        <f>+AA19-AB19</f>
        <v>-1.8542059457615778E-5</v>
      </c>
      <c r="AG19" s="28">
        <f>+($W$19)/(SQRT(9.81*((AD19)^3/($W$22+(2*Z19*AC19)))))</f>
        <v>0.75756469628531875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1.3071895424834961E-3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8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1.8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14</v>
      </c>
      <c r="E25" s="18">
        <f>+D30</f>
        <v>-2216.1</v>
      </c>
      <c r="F25" s="18">
        <f>+E6</f>
        <v>0.4</v>
      </c>
      <c r="Q25" s="18" t="s">
        <v>74</v>
      </c>
      <c r="R25" s="18" t="s">
        <v>158</v>
      </c>
      <c r="S25" s="18" t="s">
        <v>161</v>
      </c>
      <c r="Z25" s="19">
        <f>+$W$23</f>
        <v>1.8</v>
      </c>
      <c r="AA25" s="18" t="s">
        <v>11</v>
      </c>
      <c r="AB25" s="18" t="s">
        <v>11</v>
      </c>
      <c r="AC25" s="31">
        <v>1.184299705469273</v>
      </c>
      <c r="AD25" s="19">
        <f>+AC25*($W$22+(Z25*AC25))</f>
        <v>11.999016070028478</v>
      </c>
      <c r="AE25" s="19">
        <f>+$W$22+(2*AC25*SQRT(1+(Z25*Z25)))</f>
        <v>12.87724469743659</v>
      </c>
      <c r="AF25" s="18" t="s">
        <v>11</v>
      </c>
      <c r="AG25" s="19">
        <f>+($W$19)/(SQRT(9.81*((AD25)^3/($W$22+(2*Z25*AC25)))))</f>
        <v>1.0004147055658783</v>
      </c>
      <c r="AH25" s="18" t="s">
        <v>11</v>
      </c>
      <c r="AQ25" s="32"/>
    </row>
    <row r="26" spans="4:43" x14ac:dyDescent="0.25">
      <c r="D26" s="18">
        <f>+D7</f>
        <v>8</v>
      </c>
      <c r="E26" s="18">
        <f>-(1)*D3+E25</f>
        <v>-2659.7999999999997</v>
      </c>
      <c r="F26" s="18">
        <f>+E7</f>
        <v>1.8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10">
        <f>+'De 2-3'!D41</f>
        <v>-2216.1</v>
      </c>
      <c r="E30" s="15">
        <f>+FORECAST(D30,$D$25:$D$26,$E$25:$E$26)</f>
        <v>14</v>
      </c>
      <c r="F30" s="15">
        <f>+FORECAST(D30,$F$25:$F$26,$E$25:$E$26)</f>
        <v>0.40000000000000036</v>
      </c>
      <c r="G30" s="10">
        <f>+D30</f>
        <v>-2216.1</v>
      </c>
      <c r="H30" s="19">
        <f>+R10</f>
        <v>1.897961918402292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1.897961918402292</v>
      </c>
      <c r="AO30" s="18"/>
      <c r="AP30" s="19">
        <f>+'De 2-3'!AP41</f>
        <v>2546.5000000000086</v>
      </c>
      <c r="AQ30" s="19">
        <f t="shared" ref="AQ30:AQ38" si="0">+AP30+AN30</f>
        <v>2548.3979619184111</v>
      </c>
    </row>
    <row r="31" spans="4:43" x14ac:dyDescent="0.25">
      <c r="D31" s="10">
        <f>+D30-50</f>
        <v>-2266.1</v>
      </c>
      <c r="E31" s="15">
        <f t="shared" ref="E31:E39" si="1">+FORECAST(D31,$D$25:$D$26,$E$25:$E$26)</f>
        <v>13.323867478025694</v>
      </c>
      <c r="F31" s="15">
        <f>+FORECAST(D31,$F$25:$F$26,$E$25:$E$26)</f>
        <v>0.5577642551273394</v>
      </c>
      <c r="G31" s="10">
        <f t="shared" ref="G31:G39" si="2">+D31</f>
        <v>-2266.1</v>
      </c>
      <c r="H31" s="19">
        <f t="shared" ref="H31:H38" si="3">+AN30</f>
        <v>1.897961918402292</v>
      </c>
      <c r="I31" s="19">
        <f t="shared" ref="I31:I38" si="4">E31+(2*H31*SQRT(1+(F31*F31)))</f>
        <v>17.670326188420965</v>
      </c>
      <c r="J31" s="19">
        <f t="shared" ref="J31:J38" si="5">+H31*(E31+(F31*H31))</f>
        <v>27.297404634525272</v>
      </c>
      <c r="K31" s="19">
        <f t="shared" ref="K31:K38" si="6">+J31/I31</f>
        <v>1.5448161139443339</v>
      </c>
      <c r="L31" s="38">
        <f>+((2*F31*H31)+E31)</f>
        <v>15.441098109381114</v>
      </c>
      <c r="M31" s="19">
        <f t="shared" ref="M31:M38" si="7">+(($R$5^2)*($R$7^2))/((J31^2)*(K31)^(4/3))</f>
        <v>2.3386026569639036E-4</v>
      </c>
      <c r="N31" s="19">
        <f t="shared" ref="N31:N38" si="8">+$R$7/(SQRT(9.81*((J31^3)/((2*F31*H31)+E31))))</f>
        <v>0.32715135976145321</v>
      </c>
      <c r="O31" s="39">
        <f t="shared" ref="O31:O38" si="9">($R$6-M31)/(1-(N31^2))</f>
        <v>1.2019741844578552E-3</v>
      </c>
      <c r="P31" s="39">
        <f t="shared" ref="P31:P38" si="10">+H31+0.5*(G31-G30)*O31</f>
        <v>1.8679125637908456</v>
      </c>
      <c r="Q31" s="19">
        <f t="shared" ref="Q31:Q38" si="11">E31+(2*P31*SQRT(1+(F31*F31)))</f>
        <v>17.601511172784285</v>
      </c>
      <c r="R31" s="19">
        <f t="shared" ref="R31:R38" si="12">+P31*(E31+(F31*P31))</f>
        <v>26.833913242728887</v>
      </c>
      <c r="S31" s="19">
        <f t="shared" ref="S31:S38" si="13">+R31/Q31</f>
        <v>1.5245232627650673</v>
      </c>
      <c r="T31" s="38">
        <f>+((2*F31*P31)+E31)</f>
        <v>15.407577197597293</v>
      </c>
      <c r="U31" s="19">
        <f t="shared" ref="U31:U38" si="14">+(($R$5^2)*($R$7^2))/((R31^2)*(S31)^(4/3))</f>
        <v>2.4631344096732939E-4</v>
      </c>
      <c r="V31" s="19">
        <f t="shared" ref="V31:V38" si="15">+$R$7/(SQRT(9.81*((R31^3)/((2*F31*P31)+E31))))</f>
        <v>0.3352994444736962</v>
      </c>
      <c r="W31" s="39">
        <f t="shared" ref="W31:W38" si="16">($R$6-U31)/(1-(V31^2))</f>
        <v>1.1952533127542245E-3</v>
      </c>
      <c r="X31" s="39">
        <f t="shared" ref="X31:X38" si="17">+H31+0.5*(G31-G30)*W31</f>
        <v>1.8680805855834364</v>
      </c>
      <c r="Y31" s="19">
        <f t="shared" ref="Y31:Y38" si="18">E31+(2*X31*SQRT(1+(F31*F31)))</f>
        <v>17.601895953836454</v>
      </c>
      <c r="Z31" s="19">
        <f t="shared" ref="Z31:Z38" si="19">+X31*(E31+(F31*X31))</f>
        <v>26.83650206721553</v>
      </c>
      <c r="AA31" s="19">
        <f t="shared" ref="AA31:AA38" si="20">+Z31/Y31</f>
        <v>1.5246370128307871</v>
      </c>
      <c r="AB31" s="38">
        <f>+((2*F31*X31)+E31)</f>
        <v>15.407764630697272</v>
      </c>
      <c r="AC31" s="19">
        <f t="shared" ref="AC31:AC38" si="21">+(($R$5^2)*($R$7^2))/((Z31^2)*(AA31)^(4/3))</f>
        <v>2.4624142368771253E-4</v>
      </c>
      <c r="AD31" s="19">
        <f t="shared" ref="AD31:AD38" si="22">+$R$7/(SQRT(9.81*((Z31^3)/((2*F31*X31)+E31))))</f>
        <v>0.33525296703487806</v>
      </c>
      <c r="AE31" s="39">
        <f t="shared" ref="AE31:AE38" si="23">($R$6-AC31)/(1-(AD31^2))</f>
        <v>1.1952924816692363E-3</v>
      </c>
      <c r="AF31" s="39">
        <f t="shared" ref="AF31:AF38" si="24">H31+(G31-G30)*AE31</f>
        <v>1.8381972943188303</v>
      </c>
      <c r="AG31" s="19">
        <f t="shared" ref="AG31:AG38" si="25">E31+(2*AF31*SQRT(1+(F31*F31)))</f>
        <v>17.533461234281244</v>
      </c>
      <c r="AH31" s="19">
        <f t="shared" ref="AH31:AH38" si="26">+AF31*(E31+(F31*AF31))</f>
        <v>26.376565438689138</v>
      </c>
      <c r="AI31" s="19">
        <f t="shared" ref="AI31:AI38" si="27">+AH31/AG31</f>
        <v>1.5043558762441009</v>
      </c>
      <c r="AJ31" s="38">
        <f>+((2*F31*AF31)+E31)</f>
        <v>15.37442896731136</v>
      </c>
      <c r="AK31" s="19">
        <f t="shared" ref="AK31:AK38" si="28">+(($R$5^2)*($R$7^2))/((AH31^2)*(AI31)^(4/3))</f>
        <v>2.5949616097942809E-4</v>
      </c>
      <c r="AL31" s="19">
        <f t="shared" ref="AL31:AL38" si="29">+$R$7/(SQRT(9.81*((AH31^3)/((2*F31*AF31)+E31))))</f>
        <v>0.3436875541150804</v>
      </c>
      <c r="AM31" s="39">
        <f t="shared" ref="AM31:AM38" si="30">($R$6-AK31)/(1-(AL31^2))</f>
        <v>1.1880241413089641E-3</v>
      </c>
      <c r="AN31" s="19">
        <f t="shared" ref="AN31:AN38" si="31">H31+(1/6)*(O31+2*W31+2*AE31+AM31)*(G31-G30)</f>
        <v>1.8382028357805109</v>
      </c>
      <c r="AO31" s="18">
        <f>+(-1)*ABS((ABS(G30)-ABS(G31)))</f>
        <v>-50</v>
      </c>
      <c r="AP31" s="19">
        <f t="shared" ref="AP31:AP38" si="32">+AP30-(AO31*$R$6)</f>
        <v>2546.5653594771329</v>
      </c>
      <c r="AQ31" s="19">
        <f t="shared" si="0"/>
        <v>2548.4035623129134</v>
      </c>
    </row>
    <row r="32" spans="4:43" x14ac:dyDescent="0.25">
      <c r="D32" s="10">
        <f t="shared" ref="D32:D38" si="33">+D31-50</f>
        <v>-2316.1</v>
      </c>
      <c r="E32" s="15">
        <f t="shared" si="1"/>
        <v>12.647734956051384</v>
      </c>
      <c r="F32" s="15">
        <f t="shared" ref="F32:F39" si="34">+FORECAST(D32,$F$25:$F$26,$E$25:$E$26)</f>
        <v>0.71552851025467756</v>
      </c>
      <c r="G32" s="10">
        <f t="shared" si="2"/>
        <v>-2316.1</v>
      </c>
      <c r="H32" s="19">
        <f t="shared" si="3"/>
        <v>1.8382028357805109</v>
      </c>
      <c r="I32" s="19">
        <f t="shared" si="4"/>
        <v>17.168340375203464</v>
      </c>
      <c r="J32" s="19">
        <f t="shared" si="5"/>
        <v>25.666865703914731</v>
      </c>
      <c r="K32" s="19">
        <f t="shared" si="6"/>
        <v>1.4950114654638276</v>
      </c>
      <c r="L32" s="38">
        <f t="shared" ref="L32:L39" si="35">+((2*F32*H32)+E32)</f>
        <v>15.278308029315289</v>
      </c>
      <c r="M32" s="19">
        <f t="shared" si="7"/>
        <v>2.763311432744677E-4</v>
      </c>
      <c r="N32" s="19">
        <f t="shared" si="8"/>
        <v>0.356919312782984</v>
      </c>
      <c r="O32" s="39">
        <f t="shared" si="9"/>
        <v>1.1813525494610321E-3</v>
      </c>
      <c r="P32" s="39">
        <f t="shared" si="10"/>
        <v>1.8086690220439852</v>
      </c>
      <c r="Q32" s="19">
        <f t="shared" si="11"/>
        <v>17.095709261908027</v>
      </c>
      <c r="R32" s="19">
        <f t="shared" si="12"/>
        <v>25.21626311735869</v>
      </c>
      <c r="S32" s="19">
        <f t="shared" si="13"/>
        <v>1.4750053788961277</v>
      </c>
      <c r="T32" s="38">
        <f t="shared" ref="T32:T39" si="36">+((2*F32*P32)+E32)</f>
        <v>15.236043457825218</v>
      </c>
      <c r="U32" s="19">
        <f t="shared" si="14"/>
        <v>2.9148437620530433E-4</v>
      </c>
      <c r="V32" s="19">
        <f t="shared" si="15"/>
        <v>0.36602157448748029</v>
      </c>
      <c r="W32" s="39">
        <f t="shared" si="16"/>
        <v>1.1728315060144552E-3</v>
      </c>
      <c r="X32" s="39">
        <f t="shared" si="17"/>
        <v>1.8088820481301495</v>
      </c>
      <c r="Y32" s="19">
        <f t="shared" si="18"/>
        <v>17.096233146900907</v>
      </c>
      <c r="Z32" s="19">
        <f t="shared" si="19"/>
        <v>25.219508824535907</v>
      </c>
      <c r="AA32" s="19">
        <f t="shared" si="20"/>
        <v>1.475150029122499</v>
      </c>
      <c r="AB32" s="38">
        <f t="shared" ref="AB32:AB39" si="37">+((2*F32*X32)+E32)</f>
        <v>15.236348310301375</v>
      </c>
      <c r="AC32" s="19">
        <f t="shared" si="21"/>
        <v>2.9137125457021572E-4</v>
      </c>
      <c r="AD32" s="19">
        <f t="shared" si="22"/>
        <v>0.36595457831675499</v>
      </c>
      <c r="AE32" s="39">
        <f t="shared" si="23"/>
        <v>1.1728957109663862E-3</v>
      </c>
      <c r="AF32" s="39">
        <f t="shared" si="24"/>
        <v>1.7795580502321915</v>
      </c>
      <c r="AG32" s="19">
        <f t="shared" si="25"/>
        <v>17.024118023788052</v>
      </c>
      <c r="AH32" s="19">
        <f t="shared" si="26"/>
        <v>24.77333345942607</v>
      </c>
      <c r="AI32" s="19">
        <f t="shared" si="27"/>
        <v>1.4551904201327743</v>
      </c>
      <c r="AJ32" s="38">
        <f t="shared" ref="AJ32:AJ39" si="38">+((2*F32*AF32)+E32)</f>
        <v>15.1943839972401</v>
      </c>
      <c r="AK32" s="19">
        <f t="shared" si="28"/>
        <v>3.0749605038426765E-4</v>
      </c>
      <c r="AL32" s="19">
        <f t="shared" si="29"/>
        <v>0.37536739884322212</v>
      </c>
      <c r="AM32" s="39">
        <f t="shared" si="30"/>
        <v>1.1636529951937068E-3</v>
      </c>
      <c r="AN32" s="19">
        <f t="shared" si="31"/>
        <v>1.7795656692920407</v>
      </c>
      <c r="AO32" s="18">
        <f t="shared" ref="AO32:AO39" si="39">+(-1)*ABS((ABS(G31)-ABS(G32)))</f>
        <v>-50</v>
      </c>
      <c r="AP32" s="19">
        <f t="shared" si="32"/>
        <v>2546.6307189542572</v>
      </c>
      <c r="AQ32" s="19">
        <f t="shared" si="0"/>
        <v>2548.4102846235492</v>
      </c>
    </row>
    <row r="33" spans="4:43" x14ac:dyDescent="0.25">
      <c r="D33" s="10">
        <f t="shared" si="33"/>
        <v>-2366.1</v>
      </c>
      <c r="E33" s="15">
        <f t="shared" si="1"/>
        <v>11.971602434077077</v>
      </c>
      <c r="F33" s="15">
        <f t="shared" si="34"/>
        <v>0.87329276538201572</v>
      </c>
      <c r="G33" s="10">
        <f t="shared" si="2"/>
        <v>-2366.1</v>
      </c>
      <c r="H33" s="19">
        <f t="shared" si="3"/>
        <v>1.7795656692920407</v>
      </c>
      <c r="I33" s="19">
        <f t="shared" si="4"/>
        <v>16.696864030480192</v>
      </c>
      <c r="J33" s="19">
        <f t="shared" si="5"/>
        <v>24.069843360274128</v>
      </c>
      <c r="K33" s="19">
        <f t="shared" si="6"/>
        <v>1.441578689048107</v>
      </c>
      <c r="L33" s="38">
        <f t="shared" si="35"/>
        <v>15.079766083106964</v>
      </c>
      <c r="M33" s="19">
        <f t="shared" si="7"/>
        <v>3.2984042052206907E-4</v>
      </c>
      <c r="N33" s="19">
        <f t="shared" si="8"/>
        <v>0.39046227564323976</v>
      </c>
      <c r="O33" s="39">
        <f t="shared" si="9"/>
        <v>1.1531609498785212E-3</v>
      </c>
      <c r="P33" s="39">
        <f t="shared" si="10"/>
        <v>1.7507366455450777</v>
      </c>
      <c r="Q33" s="19">
        <f t="shared" si="11"/>
        <v>16.620314633554866</v>
      </c>
      <c r="R33" s="19">
        <f t="shared" si="12"/>
        <v>23.6358342303953</v>
      </c>
      <c r="S33" s="19">
        <f t="shared" si="13"/>
        <v>1.4221051015891573</v>
      </c>
      <c r="T33" s="38">
        <f t="shared" si="36"/>
        <v>15.029413727364467</v>
      </c>
      <c r="U33" s="19">
        <f t="shared" si="14"/>
        <v>3.4832454475045488E-4</v>
      </c>
      <c r="V33" s="19">
        <f t="shared" si="15"/>
        <v>0.400595707575648</v>
      </c>
      <c r="W33" s="39">
        <f t="shared" si="16"/>
        <v>1.1421544227146196E-3</v>
      </c>
      <c r="X33" s="39">
        <f t="shared" si="17"/>
        <v>1.7510118087241753</v>
      </c>
      <c r="Y33" s="19">
        <f t="shared" si="18"/>
        <v>16.621045271387104</v>
      </c>
      <c r="Z33" s="19">
        <f t="shared" si="19"/>
        <v>23.639969837777659</v>
      </c>
      <c r="AA33" s="19">
        <f t="shared" si="20"/>
        <v>1.4222914053710891</v>
      </c>
      <c r="AB33" s="38">
        <f t="shared" si="37"/>
        <v>15.029894323391677</v>
      </c>
      <c r="AC33" s="19">
        <f t="shared" si="21"/>
        <v>3.4814186998032731E-4</v>
      </c>
      <c r="AD33" s="19">
        <f t="shared" si="22"/>
        <v>0.40049699426300545</v>
      </c>
      <c r="AE33" s="39">
        <f t="shared" si="23"/>
        <v>1.1422644211161325E-3</v>
      </c>
      <c r="AF33" s="39">
        <f t="shared" si="24"/>
        <v>1.7224524482362342</v>
      </c>
      <c r="AG33" s="19">
        <f t="shared" si="25"/>
        <v>16.545211908415347</v>
      </c>
      <c r="AH33" s="19">
        <f t="shared" si="26"/>
        <v>23.21143795765396</v>
      </c>
      <c r="AI33" s="19">
        <f t="shared" si="27"/>
        <v>1.4029096808272361</v>
      </c>
      <c r="AJ33" s="38">
        <f t="shared" si="38"/>
        <v>14.980012957595566</v>
      </c>
      <c r="AK33" s="19">
        <f t="shared" si="28"/>
        <v>3.6778258985635667E-4</v>
      </c>
      <c r="AL33" s="19">
        <f t="shared" si="29"/>
        <v>0.41095540821259102</v>
      </c>
      <c r="AM33" s="39">
        <f t="shared" si="30"/>
        <v>1.1302963069528059E-3</v>
      </c>
      <c r="AN33" s="19">
        <f t="shared" si="31"/>
        <v>1.7224632114212672</v>
      </c>
      <c r="AO33" s="18">
        <f t="shared" si="39"/>
        <v>-50</v>
      </c>
      <c r="AP33" s="19">
        <f t="shared" si="32"/>
        <v>2546.6960784313815</v>
      </c>
      <c r="AQ33" s="19">
        <f t="shared" si="0"/>
        <v>2548.4185416428027</v>
      </c>
    </row>
    <row r="34" spans="4:43" x14ac:dyDescent="0.25">
      <c r="D34" s="10">
        <f t="shared" si="33"/>
        <v>-2416.1</v>
      </c>
      <c r="E34" s="15">
        <f t="shared" si="1"/>
        <v>11.295469912102767</v>
      </c>
      <c r="F34" s="15">
        <f t="shared" si="34"/>
        <v>1.0310570205093539</v>
      </c>
      <c r="G34" s="10">
        <f t="shared" si="2"/>
        <v>-2416.1</v>
      </c>
      <c r="H34" s="19">
        <f t="shared" si="3"/>
        <v>1.7224632114212672</v>
      </c>
      <c r="I34" s="19">
        <f t="shared" si="4"/>
        <v>16.243562706243853</v>
      </c>
      <c r="J34" s="19">
        <f t="shared" si="5"/>
        <v>22.515053331949307</v>
      </c>
      <c r="K34" s="19">
        <f t="shared" si="6"/>
        <v>1.386090831126275</v>
      </c>
      <c r="L34" s="38">
        <f t="shared" si="35"/>
        <v>14.847385485512739</v>
      </c>
      <c r="M34" s="19">
        <f t="shared" si="7"/>
        <v>3.9722203057614039E-4</v>
      </c>
      <c r="N34" s="19">
        <f t="shared" si="8"/>
        <v>0.4282596885330241</v>
      </c>
      <c r="O34" s="39">
        <f t="shared" si="9"/>
        <v>1.1143455793064915E-3</v>
      </c>
      <c r="P34" s="39">
        <f t="shared" si="10"/>
        <v>1.6946045719386049</v>
      </c>
      <c r="Q34" s="19">
        <f t="shared" si="11"/>
        <v>16.163533633712898</v>
      </c>
      <c r="R34" s="19">
        <f t="shared" si="12"/>
        <v>22.102225579713561</v>
      </c>
      <c r="S34" s="19">
        <f t="shared" si="13"/>
        <v>1.3674129729661406</v>
      </c>
      <c r="T34" s="38">
        <f t="shared" si="36"/>
        <v>14.789937793871861</v>
      </c>
      <c r="U34" s="19">
        <f t="shared" si="14"/>
        <v>4.1972348113791282E-4</v>
      </c>
      <c r="V34" s="19">
        <f t="shared" si="15"/>
        <v>0.43946150401592693</v>
      </c>
      <c r="W34" s="39">
        <f t="shared" si="16"/>
        <v>1.0998824056297405E-3</v>
      </c>
      <c r="X34" s="39">
        <f t="shared" si="17"/>
        <v>1.6949661512805236</v>
      </c>
      <c r="Y34" s="19">
        <f t="shared" si="18"/>
        <v>16.164572336963218</v>
      </c>
      <c r="Z34" s="19">
        <f t="shared" si="19"/>
        <v>22.107573450488093</v>
      </c>
      <c r="AA34" s="19">
        <f t="shared" si="20"/>
        <v>1.3676559447190031</v>
      </c>
      <c r="AB34" s="38">
        <f t="shared" si="37"/>
        <v>14.790683411709775</v>
      </c>
      <c r="AC34" s="19">
        <f t="shared" si="21"/>
        <v>4.194210710223801E-4</v>
      </c>
      <c r="AD34" s="19">
        <f t="shared" si="22"/>
        <v>0.43931312691553603</v>
      </c>
      <c r="AE34" s="39">
        <f t="shared" si="23"/>
        <v>1.100079426237438E-3</v>
      </c>
      <c r="AF34" s="39">
        <f t="shared" si="24"/>
        <v>1.6674592401093953</v>
      </c>
      <c r="AG34" s="19">
        <f t="shared" si="25"/>
        <v>16.085553668783575</v>
      </c>
      <c r="AH34" s="19">
        <f t="shared" si="26"/>
        <v>21.701507564562547</v>
      </c>
      <c r="AI34" s="19">
        <f t="shared" si="27"/>
        <v>1.3491302824519849</v>
      </c>
      <c r="AJ34" s="38">
        <f t="shared" si="38"/>
        <v>14.733961023958736</v>
      </c>
      <c r="AK34" s="19">
        <f t="shared" si="28"/>
        <v>4.4325115746925083E-4</v>
      </c>
      <c r="AL34" s="19">
        <f t="shared" si="29"/>
        <v>0.45083391167088444</v>
      </c>
      <c r="AM34" s="39">
        <f t="shared" si="30"/>
        <v>1.0843297188130191E-3</v>
      </c>
      <c r="AN34" s="19">
        <f t="shared" si="31"/>
        <v>1.6674748867391518</v>
      </c>
      <c r="AO34" s="18">
        <f t="shared" si="39"/>
        <v>-50</v>
      </c>
      <c r="AP34" s="19">
        <f t="shared" si="32"/>
        <v>2546.7614379085057</v>
      </c>
      <c r="AQ34" s="19">
        <f t="shared" si="0"/>
        <v>2548.4289127952447</v>
      </c>
    </row>
    <row r="35" spans="4:43" x14ac:dyDescent="0.25">
      <c r="D35" s="10">
        <f t="shared" si="33"/>
        <v>-2466.1</v>
      </c>
      <c r="E35" s="15">
        <f t="shared" si="1"/>
        <v>10.619337390128464</v>
      </c>
      <c r="F35" s="15">
        <f t="shared" si="34"/>
        <v>1.1888212756366929</v>
      </c>
      <c r="G35" s="10">
        <f t="shared" si="2"/>
        <v>-2466.1</v>
      </c>
      <c r="H35" s="19">
        <f t="shared" si="3"/>
        <v>1.6674748867391518</v>
      </c>
      <c r="I35" s="19">
        <f t="shared" si="4"/>
        <v>15.800110779477933</v>
      </c>
      <c r="J35" s="19">
        <f t="shared" si="5"/>
        <v>21.012963273682356</v>
      </c>
      <c r="K35" s="19">
        <f t="shared" si="6"/>
        <v>1.3299250598277557</v>
      </c>
      <c r="L35" s="38">
        <f t="shared" si="35"/>
        <v>14.583996634019242</v>
      </c>
      <c r="M35" s="19">
        <f t="shared" si="7"/>
        <v>4.8190050255289898E-4</v>
      </c>
      <c r="N35" s="19">
        <f t="shared" si="8"/>
        <v>0.47075939948944223</v>
      </c>
      <c r="O35" s="39">
        <f t="shared" si="9"/>
        <v>1.0602573491517039E-3</v>
      </c>
      <c r="P35" s="39">
        <f t="shared" si="10"/>
        <v>1.6409684530103592</v>
      </c>
      <c r="Q35" s="19">
        <f t="shared" si="11"/>
        <v>15.717756419840631</v>
      </c>
      <c r="R35" s="19">
        <f t="shared" si="12"/>
        <v>20.627228788565159</v>
      </c>
      <c r="S35" s="19">
        <f t="shared" si="13"/>
        <v>1.3123519818978278</v>
      </c>
      <c r="T35" s="38">
        <f t="shared" si="36"/>
        <v>14.520973809303156</v>
      </c>
      <c r="U35" s="19">
        <f t="shared" si="14"/>
        <v>5.090408807423368E-4</v>
      </c>
      <c r="V35" s="19">
        <f t="shared" si="15"/>
        <v>0.48297896587687106</v>
      </c>
      <c r="W35" s="39">
        <f t="shared" si="16"/>
        <v>1.0409756879127805E-3</v>
      </c>
      <c r="X35" s="39">
        <f t="shared" si="17"/>
        <v>1.6414504945413322</v>
      </c>
      <c r="Y35" s="19">
        <f t="shared" si="18"/>
        <v>15.719254102328138</v>
      </c>
      <c r="Z35" s="19">
        <f t="shared" si="19"/>
        <v>20.634228777250723</v>
      </c>
      <c r="AA35" s="19">
        <f t="shared" si="20"/>
        <v>1.3126722580427426</v>
      </c>
      <c r="AB35" s="38">
        <f t="shared" si="37"/>
        <v>14.522119931758679</v>
      </c>
      <c r="AC35" s="19">
        <f t="shared" si="21"/>
        <v>5.085300829592897E-4</v>
      </c>
      <c r="AD35" s="19">
        <f t="shared" si="22"/>
        <v>0.48275226728084936</v>
      </c>
      <c r="AE35" s="39">
        <f t="shared" si="23"/>
        <v>1.0413445476466082E-3</v>
      </c>
      <c r="AF35" s="39">
        <f t="shared" si="24"/>
        <v>1.6154076593568214</v>
      </c>
      <c r="AG35" s="19">
        <f t="shared" si="25"/>
        <v>15.638340123604911</v>
      </c>
      <c r="AH35" s="19">
        <f t="shared" si="26"/>
        <v>20.256837894717567</v>
      </c>
      <c r="AI35" s="19">
        <f t="shared" si="27"/>
        <v>1.2953317126119657</v>
      </c>
      <c r="AJ35" s="38">
        <f t="shared" si="38"/>
        <v>14.460199378668186</v>
      </c>
      <c r="AK35" s="19">
        <f t="shared" si="28"/>
        <v>5.3709392309800558E-4</v>
      </c>
      <c r="AL35" s="19">
        <f t="shared" si="29"/>
        <v>0.4952464101756725</v>
      </c>
      <c r="AM35" s="39">
        <f t="shared" si="30"/>
        <v>1.0203577517229961E-3</v>
      </c>
      <c r="AN35" s="19">
        <f t="shared" si="31"/>
        <v>1.6154310903058728</v>
      </c>
      <c r="AO35" s="18">
        <f t="shared" si="39"/>
        <v>-50</v>
      </c>
      <c r="AP35" s="19">
        <f t="shared" si="32"/>
        <v>2546.82679738563</v>
      </c>
      <c r="AQ35" s="19">
        <f t="shared" si="0"/>
        <v>2548.4422284759357</v>
      </c>
    </row>
    <row r="36" spans="4:43" x14ac:dyDescent="0.25">
      <c r="D36" s="10">
        <f t="shared" si="33"/>
        <v>-2516.1</v>
      </c>
      <c r="E36" s="15">
        <f t="shared" si="1"/>
        <v>9.9432048681541545</v>
      </c>
      <c r="F36" s="15">
        <f t="shared" si="34"/>
        <v>1.3465855307640311</v>
      </c>
      <c r="G36" s="10">
        <f t="shared" si="2"/>
        <v>-2516.1</v>
      </c>
      <c r="H36" s="19">
        <f t="shared" si="3"/>
        <v>1.6154310903058728</v>
      </c>
      <c r="I36" s="19">
        <f t="shared" si="4"/>
        <v>15.362288880172663</v>
      </c>
      <c r="J36" s="19">
        <f t="shared" si="5"/>
        <v>19.576635592419592</v>
      </c>
      <c r="K36" s="19">
        <f t="shared" si="6"/>
        <v>1.2743306511887154</v>
      </c>
      <c r="L36" s="38">
        <f t="shared" si="35"/>
        <v>14.293837132458657</v>
      </c>
      <c r="M36" s="19">
        <f t="shared" si="7"/>
        <v>5.8773640068898356E-4</v>
      </c>
      <c r="N36" s="19">
        <f t="shared" si="8"/>
        <v>0.51827350098820024</v>
      </c>
      <c r="O36" s="39">
        <f t="shared" si="9"/>
        <v>9.8367574851697458E-4</v>
      </c>
      <c r="P36" s="39">
        <f t="shared" si="10"/>
        <v>1.5908391965929485</v>
      </c>
      <c r="Q36" s="19">
        <f t="shared" si="11"/>
        <v>15.279793539551395</v>
      </c>
      <c r="R36" s="19">
        <f t="shared" si="12"/>
        <v>19.225937431638805</v>
      </c>
      <c r="S36" s="19">
        <f t="shared" si="13"/>
        <v>1.2582589798659849</v>
      </c>
      <c r="T36" s="38">
        <f t="shared" si="36"/>
        <v>14.227606955962834</v>
      </c>
      <c r="U36" s="19">
        <f t="shared" si="14"/>
        <v>6.1977364930038798E-4</v>
      </c>
      <c r="V36" s="19">
        <f t="shared" si="15"/>
        <v>0.53128348653244317</v>
      </c>
      <c r="W36" s="39">
        <f t="shared" si="16"/>
        <v>9.5775342841161379E-4</v>
      </c>
      <c r="X36" s="39">
        <f t="shared" si="17"/>
        <v>1.5914872545955825</v>
      </c>
      <c r="Y36" s="19">
        <f t="shared" si="18"/>
        <v>15.281967498429623</v>
      </c>
      <c r="Z36" s="19">
        <f t="shared" si="19"/>
        <v>19.235158311722827</v>
      </c>
      <c r="AA36" s="19">
        <f t="shared" si="20"/>
        <v>1.2586833674197668</v>
      </c>
      <c r="AB36" s="38">
        <f t="shared" si="37"/>
        <v>14.229352287021721</v>
      </c>
      <c r="AC36" s="19">
        <f t="shared" si="21"/>
        <v>6.1890124111189742E-4</v>
      </c>
      <c r="AD36" s="19">
        <f t="shared" si="22"/>
        <v>0.5309340676222627</v>
      </c>
      <c r="AE36" s="39">
        <f t="shared" si="23"/>
        <v>9.5847327660734472E-4</v>
      </c>
      <c r="AF36" s="39">
        <f t="shared" si="24"/>
        <v>1.5675074264755056</v>
      </c>
      <c r="AG36" s="19">
        <f t="shared" si="25"/>
        <v>15.201525377464961</v>
      </c>
      <c r="AH36" s="19">
        <f t="shared" si="26"/>
        <v>18.894715219601917</v>
      </c>
      <c r="AI36" s="19">
        <f t="shared" si="27"/>
        <v>1.2429486351160399</v>
      </c>
      <c r="AJ36" s="38">
        <f t="shared" si="38"/>
        <v>14.164770507868312</v>
      </c>
      <c r="AK36" s="19">
        <f t="shared" si="28"/>
        <v>6.522537698046458E-4</v>
      </c>
      <c r="AL36" s="19">
        <f t="shared" si="29"/>
        <v>0.54410901314928106</v>
      </c>
      <c r="AM36" s="39">
        <f t="shared" si="30"/>
        <v>9.3037867653187755E-4</v>
      </c>
      <c r="AN36" s="19">
        <f t="shared" si="31"/>
        <v>1.567543525013483</v>
      </c>
      <c r="AO36" s="18">
        <f t="shared" si="39"/>
        <v>-50</v>
      </c>
      <c r="AP36" s="19">
        <f t="shared" si="32"/>
        <v>2546.8921568627543</v>
      </c>
      <c r="AQ36" s="19">
        <f t="shared" si="0"/>
        <v>2548.459700387768</v>
      </c>
    </row>
    <row r="37" spans="4:43" x14ac:dyDescent="0.25">
      <c r="D37" s="10">
        <f t="shared" si="33"/>
        <v>-2566.1</v>
      </c>
      <c r="E37" s="15">
        <f t="shared" si="1"/>
        <v>9.2670723461798516</v>
      </c>
      <c r="F37" s="15">
        <f t="shared" si="34"/>
        <v>1.5043497858913693</v>
      </c>
      <c r="G37" s="10">
        <f t="shared" si="2"/>
        <v>-2566.1</v>
      </c>
      <c r="H37" s="19">
        <f t="shared" si="3"/>
        <v>1.567543525013483</v>
      </c>
      <c r="I37" s="19">
        <f t="shared" si="4"/>
        <v>14.930282588522306</v>
      </c>
      <c r="J37" s="19">
        <f t="shared" si="5"/>
        <v>18.223016568454344</v>
      </c>
      <c r="K37" s="19">
        <f t="shared" si="6"/>
        <v>1.2205406334682061</v>
      </c>
      <c r="L37" s="38">
        <f t="shared" si="35"/>
        <v>13.983339878638724</v>
      </c>
      <c r="M37" s="19">
        <f t="shared" si="7"/>
        <v>7.1844139107112611E-4</v>
      </c>
      <c r="N37" s="19">
        <f t="shared" si="8"/>
        <v>0.57077734432800797</v>
      </c>
      <c r="O37" s="39">
        <f t="shared" si="9"/>
        <v>8.732373248575288E-4</v>
      </c>
      <c r="P37" s="39">
        <f t="shared" si="10"/>
        <v>1.5457125918920449</v>
      </c>
      <c r="Q37" s="19">
        <f t="shared" si="11"/>
        <v>14.851411946603665</v>
      </c>
      <c r="R37" s="19">
        <f t="shared" si="12"/>
        <v>17.918464168273768</v>
      </c>
      <c r="S37" s="19">
        <f t="shared" si="13"/>
        <v>1.2065158674944372</v>
      </c>
      <c r="T37" s="38">
        <f t="shared" si="36"/>
        <v>13.917657159504634</v>
      </c>
      <c r="U37" s="19">
        <f t="shared" si="14"/>
        <v>7.5461006318445936E-4</v>
      </c>
      <c r="V37" s="19">
        <f t="shared" si="15"/>
        <v>0.58401441648167562</v>
      </c>
      <c r="W37" s="39">
        <f t="shared" si="16"/>
        <v>8.3860479840289399E-4</v>
      </c>
      <c r="X37" s="39">
        <f t="shared" si="17"/>
        <v>1.5465784050534106</v>
      </c>
      <c r="Y37" s="19">
        <f t="shared" si="18"/>
        <v>14.854539950314669</v>
      </c>
      <c r="Z37" s="19">
        <f t="shared" si="19"/>
        <v>17.93051538672723</v>
      </c>
      <c r="AA37" s="19">
        <f t="shared" si="20"/>
        <v>1.2070730865244603</v>
      </c>
      <c r="AB37" s="38">
        <f t="shared" si="37"/>
        <v>13.92026213119248</v>
      </c>
      <c r="AC37" s="19">
        <f t="shared" si="21"/>
        <v>7.5313224125754443E-4</v>
      </c>
      <c r="AD37" s="19">
        <f t="shared" si="22"/>
        <v>0.5834803328949737</v>
      </c>
      <c r="AE37" s="39">
        <f t="shared" si="23"/>
        <v>8.4005263019368357E-4</v>
      </c>
      <c r="AF37" s="39">
        <f t="shared" si="24"/>
        <v>1.5255408935037988</v>
      </c>
      <c r="AG37" s="19">
        <f t="shared" si="25"/>
        <v>14.778535776280563</v>
      </c>
      <c r="AH37" s="19">
        <f t="shared" si="26"/>
        <v>17.638333501821666</v>
      </c>
      <c r="AI37" s="19">
        <f t="shared" si="27"/>
        <v>1.1935102210958584</v>
      </c>
      <c r="AJ37" s="38">
        <f t="shared" si="38"/>
        <v>13.856966579201789</v>
      </c>
      <c r="AK37" s="19">
        <f t="shared" si="28"/>
        <v>7.9010519665141936E-4</v>
      </c>
      <c r="AL37" s="19">
        <f t="shared" si="29"/>
        <v>0.59667718835446015</v>
      </c>
      <c r="AM37" s="39">
        <f t="shared" si="30"/>
        <v>8.0295551158779475E-4</v>
      </c>
      <c r="AN37" s="19">
        <f t="shared" si="31"/>
        <v>1.5255976275664958</v>
      </c>
      <c r="AO37" s="18">
        <f t="shared" si="39"/>
        <v>-50</v>
      </c>
      <c r="AP37" s="19">
        <f t="shared" si="32"/>
        <v>2546.9575163398786</v>
      </c>
      <c r="AQ37" s="19">
        <f t="shared" si="0"/>
        <v>2548.4831139674452</v>
      </c>
    </row>
    <row r="38" spans="4:43" x14ac:dyDescent="0.25">
      <c r="D38" s="10">
        <f t="shared" si="33"/>
        <v>-2616.1</v>
      </c>
      <c r="E38" s="15">
        <f t="shared" si="1"/>
        <v>8.5909398242055417</v>
      </c>
      <c r="F38" s="15">
        <f t="shared" si="34"/>
        <v>1.6621140410187074</v>
      </c>
      <c r="G38" s="10">
        <f t="shared" si="2"/>
        <v>-2616.1</v>
      </c>
      <c r="H38" s="19">
        <f t="shared" si="3"/>
        <v>1.5255976275664958</v>
      </c>
      <c r="I38" s="19">
        <f t="shared" si="4"/>
        <v>14.509490332876595</v>
      </c>
      <c r="J38" s="19">
        <f t="shared" si="5"/>
        <v>16.974801616424333</v>
      </c>
      <c r="K38" s="19">
        <f t="shared" si="6"/>
        <v>1.1699102605941758</v>
      </c>
      <c r="L38" s="38">
        <f t="shared" si="35"/>
        <v>13.662374299651745</v>
      </c>
      <c r="M38" s="19">
        <f t="shared" si="7"/>
        <v>8.7610345584929921E-4</v>
      </c>
      <c r="N38" s="19">
        <f t="shared" si="8"/>
        <v>0.62754908861395908</v>
      </c>
      <c r="O38" s="39">
        <f t="shared" si="9"/>
        <v>7.1114943382027138E-4</v>
      </c>
      <c r="P38" s="39">
        <f t="shared" si="10"/>
        <v>1.5078188917209889</v>
      </c>
      <c r="Q38" s="19">
        <f t="shared" si="11"/>
        <v>14.440517791112882</v>
      </c>
      <c r="R38" s="19">
        <f t="shared" si="12"/>
        <v>16.732427239465878</v>
      </c>
      <c r="S38" s="19">
        <f t="shared" si="13"/>
        <v>1.1587137997062338</v>
      </c>
      <c r="T38" s="38">
        <f t="shared" si="36"/>
        <v>13.603273726690986</v>
      </c>
      <c r="U38" s="19">
        <f t="shared" si="14"/>
        <v>9.1330411034484067E-4</v>
      </c>
      <c r="V38" s="19">
        <f t="shared" si="15"/>
        <v>0.63984528716497213</v>
      </c>
      <c r="W38" s="39">
        <f t="shared" si="16"/>
        <v>6.669264482348393E-4</v>
      </c>
      <c r="X38" s="39">
        <f t="shared" si="17"/>
        <v>1.5089244663606247</v>
      </c>
      <c r="Y38" s="19">
        <f t="shared" si="18"/>
        <v>14.444806863950671</v>
      </c>
      <c r="Z38" s="19">
        <f t="shared" si="19"/>
        <v>16.747468705508286</v>
      </c>
      <c r="AA38" s="19">
        <f t="shared" si="20"/>
        <v>1.1594110508534576</v>
      </c>
      <c r="AB38" s="38">
        <f t="shared" si="37"/>
        <v>13.606948908954852</v>
      </c>
      <c r="AC38" s="19">
        <f t="shared" si="21"/>
        <v>9.1093336827737794E-4</v>
      </c>
      <c r="AD38" s="19">
        <f t="shared" si="22"/>
        <v>0.63906979173927692</v>
      </c>
      <c r="AE38" s="39">
        <f t="shared" si="23"/>
        <v>6.6981576312594062E-4</v>
      </c>
      <c r="AF38" s="39">
        <f t="shared" si="24"/>
        <v>1.4921068394101986</v>
      </c>
      <c r="AG38" s="19">
        <f t="shared" si="25"/>
        <v>14.379562940688377</v>
      </c>
      <c r="AH38" s="19">
        <f t="shared" si="26"/>
        <v>16.519102214820208</v>
      </c>
      <c r="AI38" s="19">
        <f t="shared" si="27"/>
        <v>1.1487902854180496</v>
      </c>
      <c r="AJ38" s="38">
        <f t="shared" si="38"/>
        <v>13.551043281173015</v>
      </c>
      <c r="AK38" s="19">
        <f t="shared" si="28"/>
        <v>9.4785299805965706E-4</v>
      </c>
      <c r="AL38" s="19">
        <f t="shared" si="29"/>
        <v>0.65102607024909187</v>
      </c>
      <c r="AM38" s="39">
        <f t="shared" si="30"/>
        <v>6.2366945161219944E-4</v>
      </c>
      <c r="AN38" s="19">
        <f t="shared" si="31"/>
        <v>1.4921950999985456</v>
      </c>
      <c r="AO38" s="18">
        <f t="shared" si="39"/>
        <v>-50</v>
      </c>
      <c r="AP38" s="19">
        <f t="shared" si="32"/>
        <v>2547.0228758170028</v>
      </c>
      <c r="AQ38" s="19">
        <f t="shared" si="0"/>
        <v>2548.5150709170016</v>
      </c>
    </row>
    <row r="39" spans="4:43" ht="15.75" customHeight="1" x14ac:dyDescent="0.25">
      <c r="D39" s="10">
        <f>+D30-D3</f>
        <v>-2659.7999999999997</v>
      </c>
      <c r="E39" s="15">
        <f t="shared" si="1"/>
        <v>8</v>
      </c>
      <c r="F39" s="15">
        <f t="shared" si="34"/>
        <v>1.8000000000000007</v>
      </c>
      <c r="G39" s="10">
        <f t="shared" si="2"/>
        <v>-2659.7999999999997</v>
      </c>
      <c r="H39" s="19">
        <f t="shared" ref="H39" si="40">+AN38</f>
        <v>1.4921950999985456</v>
      </c>
      <c r="I39" s="19">
        <f t="shared" ref="I39" si="41">E39+(2*H39*SQRT(1+(F39*F39)))</f>
        <v>14.145235539111255</v>
      </c>
      <c r="J39" s="19">
        <f t="shared" ref="J39" si="42">+H39*(E39+(F39*H39))</f>
        <v>15.945523989615772</v>
      </c>
      <c r="K39" s="19">
        <f t="shared" ref="K39" si="43">+J39/I39</f>
        <v>1.1272717195501454</v>
      </c>
      <c r="L39" s="38">
        <f t="shared" si="35"/>
        <v>13.371902359994767</v>
      </c>
      <c r="M39" s="19">
        <f t="shared" ref="M39" si="44">+(($R$5^2)*($R$7^2))/((J39^2)*(K39)^(4/3))</f>
        <v>1.0432437749240886E-3</v>
      </c>
      <c r="N39" s="19">
        <f t="shared" ref="N39" si="45">+$R$7/(SQRT(9.81*((J39^3)/((2*F39*H39)+E39))))</f>
        <v>0.68191474324721923</v>
      </c>
      <c r="O39" s="39">
        <f t="shared" ref="O39" si="46">($R$6-M39)/(1-(N39^2))</f>
        <v>4.9336369135624268E-4</v>
      </c>
      <c r="P39" s="39">
        <f t="shared" ref="P39" si="47">+H39+0.5*(G39-G38)*O39</f>
        <v>1.4814151033424117</v>
      </c>
      <c r="Q39" s="19">
        <f t="shared" ref="Q39" si="48">E39+(2*P39*SQRT(1+(F39*F39)))</f>
        <v>14.100840795714204</v>
      </c>
      <c r="R39" s="19">
        <f t="shared" ref="R39" si="49">+P39*(E39+(F39*P39))</f>
        <v>15.80158410187911</v>
      </c>
      <c r="S39" s="19">
        <f t="shared" ref="S39" si="50">+R39/Q39</f>
        <v>1.1206129003798007</v>
      </c>
      <c r="T39" s="38">
        <f t="shared" si="36"/>
        <v>13.333094372032683</v>
      </c>
      <c r="U39" s="19">
        <f t="shared" ref="U39" si="51">+(($R$5^2)*($R$7^2))/((R39^2)*(S39)^(4/3))</f>
        <v>1.0707616229051419E-3</v>
      </c>
      <c r="V39" s="19">
        <f t="shared" ref="V39" si="52">+$R$7/(SQRT(9.81*((R39^3)/((2*F39*P39)+E39))))</f>
        <v>0.69024967488146038</v>
      </c>
      <c r="W39" s="39">
        <f t="shared" ref="W39" si="53">($R$6-U39)/(1-(V39^2))</f>
        <v>4.5158148641626496E-4</v>
      </c>
      <c r="X39" s="39">
        <f t="shared" ref="X39" si="54">+H39+0.5*(G39-G38)*W39</f>
        <v>1.4823280445203502</v>
      </c>
      <c r="Y39" s="19">
        <f t="shared" ref="Y39" si="55">E39+(2*X39*SQRT(1+(F39*F39)))</f>
        <v>14.104600517597616</v>
      </c>
      <c r="Z39" s="19">
        <f t="shared" ref="Z39" si="56">+X39*(E39+(F39*X39))</f>
        <v>15.81375793299155</v>
      </c>
      <c r="AA39" s="19">
        <f t="shared" ref="AA39" si="57">+Z39/Y39</f>
        <v>1.1211773005028751</v>
      </c>
      <c r="AB39" s="38">
        <f t="shared" si="37"/>
        <v>13.336380960273264</v>
      </c>
      <c r="AC39" s="19">
        <f t="shared" ref="AC39" si="58">+(($R$5^2)*($R$7^2))/((Z39^2)*(AA39)^(4/3))</f>
        <v>1.068396130472326E-3</v>
      </c>
      <c r="AD39" s="19">
        <f t="shared" ref="AD39" si="59">+$R$7/(SQRT(9.81*((Z39^3)/((2*F39*X39)+E39))))</f>
        <v>0.68953774010775437</v>
      </c>
      <c r="AE39" s="39">
        <f t="shared" ref="AE39" si="60">($R$6-AC39)/(1-(AD39^2))</f>
        <v>4.5524546615033487E-4</v>
      </c>
      <c r="AF39" s="39">
        <f t="shared" ref="AF39" si="61">H39+(G39-G38)*AE39</f>
        <v>1.472300873127776</v>
      </c>
      <c r="AG39" s="19">
        <f t="shared" ref="AG39" si="62">E39+(2*AF39*SQRT(1+(F39*F39)))</f>
        <v>14.063306098390324</v>
      </c>
      <c r="AH39" s="19">
        <f t="shared" ref="AH39" si="63">+AF39*(E39+(F39*AF39))</f>
        <v>15.680212734845272</v>
      </c>
      <c r="AI39" s="19">
        <f t="shared" ref="AI39" si="64">+AH39/AG39</f>
        <v>1.1149734369104016</v>
      </c>
      <c r="AJ39" s="38">
        <f t="shared" si="38"/>
        <v>13.300283143259996</v>
      </c>
      <c r="AK39" s="19">
        <f t="shared" ref="AK39" si="65">+(($R$5^2)*($R$7^2))/((AH39^2)*(AI39)^(4/3))</f>
        <v>1.0947415776284646E-3</v>
      </c>
      <c r="AL39" s="19">
        <f t="shared" ref="AL39" si="66">+$R$7/(SQRT(9.81*((AH39^3)/((2*F39*AF39)+E39))))</f>
        <v>0.69741967024748763</v>
      </c>
      <c r="AM39" s="39">
        <f t="shared" ref="AM39" si="67">($R$6-AK39)/(1-(AL39^2))</f>
        <v>4.1364011735426113E-4</v>
      </c>
      <c r="AN39" s="19">
        <f t="shared" ref="AN39" si="68">H39+(1/6)*(O39+2*W39+2*AE39+AM39)*(G39-G38)</f>
        <v>1.4723796429827174</v>
      </c>
      <c r="AO39" s="18">
        <f t="shared" si="39"/>
        <v>-43.699999999999818</v>
      </c>
      <c r="AP39" s="68">
        <f t="shared" ref="AP39" si="69">+AP38-(AO39*$R$6)</f>
        <v>2547.0800000000095</v>
      </c>
      <c r="AQ39" s="19">
        <f t="shared" ref="AQ39" si="70">+AP39+AN39</f>
        <v>2548.552379642992</v>
      </c>
    </row>
    <row r="65" spans="1:4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ht="28.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28.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30.4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5.6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5.6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5.6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 spans="1:4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 spans="1:4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1:4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 spans="1:4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 spans="1:4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1:4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 spans="1:4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 spans="1:4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1:4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pans="1:4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pans="1:4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pans="1:4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pans="1:4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pans="1:4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1:4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pans="1:4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pans="1:4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1:4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pans="1:4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1:4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1:4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1:4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 spans="1:4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 spans="1:4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 spans="1:4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1:4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 spans="1:4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 spans="1:4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1:4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1:4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1:4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</sheetData>
  <mergeCells count="18">
    <mergeCell ref="Q2:R3"/>
    <mergeCell ref="V4:W5"/>
    <mergeCell ref="Z4:AH5"/>
    <mergeCell ref="F6:F7"/>
    <mergeCell ref="G6:G7"/>
    <mergeCell ref="H6:H7"/>
    <mergeCell ref="I6:I7"/>
    <mergeCell ref="Q24:S24"/>
    <mergeCell ref="Z10:AH11"/>
    <mergeCell ref="Q12:R12"/>
    <mergeCell ref="Q15:R15"/>
    <mergeCell ref="Q18:R18"/>
    <mergeCell ref="Q21:S21"/>
    <mergeCell ref="R22:S22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9C2D-074D-430A-8CD0-069CF27D92D7}">
  <dimension ref="C2:AQ106"/>
  <sheetViews>
    <sheetView zoomScale="50" zoomScaleNormal="50" workbookViewId="0">
      <selection activeCell="AO45" sqref="AO45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2.14062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inciales'!L7</f>
        <v>348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4</v>
      </c>
      <c r="D6" s="10">
        <f>+'Datos inciales'!E7</f>
        <v>8</v>
      </c>
      <c r="E6" s="10">
        <f>+'Datos inciales'!F7</f>
        <v>1.8</v>
      </c>
      <c r="F6" s="121">
        <f>+'Datos inciales'!M7</f>
        <v>1.4999999999999999E-2</v>
      </c>
      <c r="G6" s="121">
        <f>+'Datos inciales'!N7</f>
        <v>3.7356321839111822E-4</v>
      </c>
      <c r="H6" s="122">
        <f>+'Datos inciales'!O7</f>
        <v>35.76</v>
      </c>
      <c r="I6" s="122" t="e">
        <f>+'Datos inciales'!#REF!</f>
        <v>#REF!</v>
      </c>
      <c r="Q6" s="23" t="s">
        <v>47</v>
      </c>
      <c r="R6" s="18">
        <f>+G6</f>
        <v>3.7356321839111822E-4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5</v>
      </c>
      <c r="D7" s="10">
        <f>+'Datos inciales'!E8</f>
        <v>8</v>
      </c>
      <c r="E7" s="10">
        <f>+'Datos inciales'!F8</f>
        <v>1.8</v>
      </c>
      <c r="F7" s="121"/>
      <c r="G7" s="121"/>
      <c r="H7" s="121"/>
      <c r="I7" s="121"/>
      <c r="Q7" s="23" t="s">
        <v>57</v>
      </c>
      <c r="R7" s="63">
        <f>+H6</f>
        <v>35.76</v>
      </c>
      <c r="T7"/>
      <c r="U7"/>
      <c r="V7" s="21" t="s">
        <v>57</v>
      </c>
      <c r="W7" s="22">
        <f>+H6</f>
        <v>35.76</v>
      </c>
      <c r="X7"/>
      <c r="Z7" s="26">
        <f>+W11</f>
        <v>1.8</v>
      </c>
      <c r="AA7" s="26">
        <f>+($W$7*$W$9)/SQRT($W$8)</f>
        <v>27.752794187795267</v>
      </c>
      <c r="AB7" s="26">
        <f>+(AC7*($W$10+(Z7*AC7)))^(5/3)/($W$10+(2*AC7*SQRT(1+(Z7*Z7))))^(2/3)</f>
        <v>27.752785244170131</v>
      </c>
      <c r="AC7" s="27">
        <v>1.9372485525287126</v>
      </c>
      <c r="AD7" s="26">
        <f>+AC7*($W$10+(Z7*AC7))</f>
        <v>22.253265937923967</v>
      </c>
      <c r="AE7" s="26">
        <f>+$W$10+(2*AC7*SQRT(1+(Z7*Z7)))</f>
        <v>15.978077835199221</v>
      </c>
      <c r="AF7" s="26">
        <f>+AA7-AB7</f>
        <v>8.9436251364816144E-6</v>
      </c>
      <c r="AG7" s="28">
        <f>+($W$7)/(SQRT(9.81*((AD7)^3/($W$10+(2*Z7*AC7)))))</f>
        <v>0.4208648526928957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8</v>
      </c>
      <c r="T8"/>
      <c r="U8"/>
      <c r="V8" s="23" t="s">
        <v>47</v>
      </c>
      <c r="W8" s="22">
        <f>+G6</f>
        <v>3.7356321839111822E-4</v>
      </c>
      <c r="X8"/>
    </row>
    <row r="9" spans="3:39" ht="15.75" customHeight="1" x14ac:dyDescent="0.25">
      <c r="Q9" s="23" t="s">
        <v>59</v>
      </c>
      <c r="R9" s="18">
        <f>+E6</f>
        <v>1.8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3-4'!AN39</f>
        <v>1.4723796429827174</v>
      </c>
      <c r="T10"/>
      <c r="U10"/>
      <c r="V10" s="21" t="s">
        <v>61</v>
      </c>
      <c r="W10" s="22">
        <f>+D6</f>
        <v>8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1.8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1.9372485525287126</v>
      </c>
      <c r="Z13" s="19">
        <f>+$W$11</f>
        <v>1.8</v>
      </c>
      <c r="AA13" s="18" t="s">
        <v>11</v>
      </c>
      <c r="AB13" s="18" t="s">
        <v>11</v>
      </c>
      <c r="AC13" s="31">
        <v>1.1561664356285095</v>
      </c>
      <c r="AD13" s="19">
        <f>+AC13*($W$10+(Z13*AC13))</f>
        <v>11.655428973401156</v>
      </c>
      <c r="AE13" s="19">
        <v>0</v>
      </c>
      <c r="AF13" s="18" t="s">
        <v>11</v>
      </c>
      <c r="AG13" s="19">
        <f>+($W$7)/(SQRT(9.81*((AD13)^3/($W$10+(2*Z13*AC13)))))</f>
        <v>1.0006372562503503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1.1561664356285095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-2659.7999999999997</v>
      </c>
      <c r="AL16" s="63">
        <f>+AP30+AC7</f>
        <v>2549.0172485525381</v>
      </c>
      <c r="AM16" s="63">
        <f>+AP30+AC13</f>
        <v>2548.2361664356381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18">
        <f>+D37</f>
        <v>-3007.7999999999997</v>
      </c>
      <c r="AL17" s="19">
        <f>+AP37+AC19</f>
        <v>2549.1472482201593</v>
      </c>
      <c r="AM17" s="63">
        <f>+AP37+AC25</f>
        <v>2548.3661293626933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35.76</v>
      </c>
      <c r="X19" s="85"/>
      <c r="Z19" s="26">
        <f>+W23</f>
        <v>1.8</v>
      </c>
      <c r="AA19" s="26">
        <f>+($W$19*$W$21)/SQRT($W$20)</f>
        <v>27.752794187795267</v>
      </c>
      <c r="AB19" s="26">
        <f>+(AC19*($W$22+(Z19*AC19)))^(5/3)/($W$22+(2*AC19*SQRT(1+(Z19*Z19))))^(2/3)</f>
        <v>27.752776484077884</v>
      </c>
      <c r="AC19" s="27">
        <v>1.9372482201497989</v>
      </c>
      <c r="AD19" s="26">
        <f>+AC19*($W$22+(Z19*AC19))</f>
        <v>22.253260960850806</v>
      </c>
      <c r="AE19" s="26">
        <f>+$W$22+(2*AC19*SQRT(1+(Z19*Z19)))</f>
        <v>15.978076466379076</v>
      </c>
      <c r="AF19" s="26">
        <f>+AA19-AB19</f>
        <v>1.7703717382744344E-5</v>
      </c>
      <c r="AG19" s="28">
        <f>+($W$19)/(SQRT(9.81*((AD19)^3/($W$22+(2*Z19*AC19)))))</f>
        <v>0.42086497707082743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3.7356321839111822E-4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8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1.8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8</v>
      </c>
      <c r="E25" s="18">
        <f>+D30</f>
        <v>-2659.7999999999997</v>
      </c>
      <c r="F25" s="18">
        <f>+E6</f>
        <v>1.8</v>
      </c>
      <c r="Q25" s="18" t="s">
        <v>74</v>
      </c>
      <c r="R25" s="18" t="s">
        <v>75</v>
      </c>
      <c r="S25" s="18" t="s">
        <v>76</v>
      </c>
      <c r="Z25" s="19">
        <f>+$W$23</f>
        <v>1.8</v>
      </c>
      <c r="AA25" s="18" t="s">
        <v>11</v>
      </c>
      <c r="AB25" s="18" t="s">
        <v>11</v>
      </c>
      <c r="AC25" s="31">
        <v>1.1561293626836779</v>
      </c>
      <c r="AD25" s="19">
        <f>+AC25*($W$22+(Z25*AC25))</f>
        <v>11.654978087336286</v>
      </c>
      <c r="AE25" s="19">
        <f>+$W$22+(2*AC25*SQRT(1+(Z25*Z25)))</f>
        <v>12.761232125330466</v>
      </c>
      <c r="AF25" s="18" t="s">
        <v>11</v>
      </c>
      <c r="AG25" s="19">
        <f>+($W$19)/(SQRT(9.81*((AD25)^3/($W$22+(2*Z25*AC25)))))</f>
        <v>1.0006898323858007</v>
      </c>
      <c r="AH25" s="18" t="s">
        <v>11</v>
      </c>
      <c r="AQ25" s="32"/>
    </row>
    <row r="26" spans="4:43" x14ac:dyDescent="0.25">
      <c r="D26" s="18">
        <f>+D7</f>
        <v>8</v>
      </c>
      <c r="E26" s="18">
        <f>-(1)*D3+E25</f>
        <v>-3007.7999999999997</v>
      </c>
      <c r="F26" s="18">
        <f>+E7</f>
        <v>1.8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10">
        <f>+'De 3-4'!D39</f>
        <v>-2659.7999999999997</v>
      </c>
      <c r="E30" s="15">
        <f>+FORECAST(D30,$D$25:$D$26,$E$25:$E$26)</f>
        <v>8</v>
      </c>
      <c r="F30" s="15">
        <f>+FORECAST(D30,$F$25:$F$26,$E$25:$E$26)</f>
        <v>1.8</v>
      </c>
      <c r="G30" s="10">
        <f>+D30</f>
        <v>-2659.7999999999997</v>
      </c>
      <c r="H30" s="19">
        <f>+R10</f>
        <v>1.4723796429827174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1.4723796429827174</v>
      </c>
      <c r="AO30" s="18"/>
      <c r="AP30" s="19">
        <f>+'De 3-4'!AP39</f>
        <v>2547.0800000000095</v>
      </c>
      <c r="AQ30" s="19">
        <f t="shared" ref="AQ30:AQ36" si="0">+AP30+AN30</f>
        <v>2548.552379642992</v>
      </c>
    </row>
    <row r="31" spans="4:43" x14ac:dyDescent="0.25">
      <c r="D31" s="10">
        <f>+D30-50</f>
        <v>-2709.7999999999997</v>
      </c>
      <c r="E31" s="15">
        <f t="shared" ref="E31:E37" si="1">+FORECAST(D31,$D$25:$D$26,$E$25:$E$26)</f>
        <v>8</v>
      </c>
      <c r="F31" s="15">
        <f t="shared" ref="F31:F37" si="2">+FORECAST(D31,$F$25:$F$26,$E$25:$E$26)</f>
        <v>1.8</v>
      </c>
      <c r="G31" s="10">
        <f t="shared" ref="G31:G36" si="3">+D31</f>
        <v>-2709.7999999999997</v>
      </c>
      <c r="H31" s="19">
        <f t="shared" ref="H31:H36" si="4">+AN30</f>
        <v>1.4723796429827174</v>
      </c>
      <c r="I31" s="19">
        <f t="shared" ref="I31:I36" si="5">E31+(2*H31*SQRT(1+(F31*F31)))</f>
        <v>14.063630492507418</v>
      </c>
      <c r="J31" s="19">
        <f t="shared" ref="J31:J36" si="6">+H31*(E31+(F31*H31))</f>
        <v>15.681260407387585</v>
      </c>
      <c r="K31" s="19">
        <f t="shared" ref="K31:K36" si="7">+J31/I31</f>
        <v>1.1150222139114065</v>
      </c>
      <c r="L31" s="38">
        <f>+((2*F31*H31)+E31)</f>
        <v>13.300566714737784</v>
      </c>
      <c r="M31" s="19">
        <f t="shared" ref="M31:M36" si="8">+(($R$5^2)*($R$7^2))/((J31^2)*(K31)^(4/3))</f>
        <v>1.0119776282975427E-3</v>
      </c>
      <c r="N31" s="19">
        <f t="shared" ref="N31:N36" si="9">+$R$7/(SQRT(9.81*((J31^3)/((2*F31*H31)+E31))))</f>
        <v>0.67054299368983772</v>
      </c>
      <c r="O31" s="39">
        <f t="shared" ref="O31:O36" si="10">($R$6-M31)/(1-(N31^2))</f>
        <v>-1.1599687144653575E-3</v>
      </c>
      <c r="P31" s="39">
        <f t="shared" ref="P31:P36" si="11">+H31+0.5*(G31-G30)*O31</f>
        <v>1.5013788608443512</v>
      </c>
      <c r="Q31" s="19">
        <f t="shared" ref="Q31:Q36" si="12">E31+(2*P31*SQRT(1+(F31*F31)))</f>
        <v>14.183056581099931</v>
      </c>
      <c r="R31" s="19">
        <f t="shared" ref="R31:R36" si="13">+P31*(E31+(F31*P31))</f>
        <v>16.068480157577316</v>
      </c>
      <c r="S31" s="19">
        <f t="shared" ref="S31:S36" si="14">+R31/Q31</f>
        <v>1.1329349259587573</v>
      </c>
      <c r="T31" s="38">
        <f>+((2*F31*P31)+E31)</f>
        <v>13.404963899039664</v>
      </c>
      <c r="U31" s="19">
        <f t="shared" ref="U31:U36" si="15">+(($R$5^2)*($R$7^2))/((R31^2)*(S31)^(4/3))</f>
        <v>9.4352768889476425E-4</v>
      </c>
      <c r="V31" s="19">
        <f t="shared" ref="V31:V36" si="16">+$R$7/(SQRT(9.81*((R31^3)/((2*F31*P31)+E31))))</f>
        <v>0.64898346157693543</v>
      </c>
      <c r="W31" s="39">
        <f t="shared" ref="W31:W36" si="17">($R$6-U31)/(1-(V31^2))</f>
        <v>-9.8469992578528124E-4</v>
      </c>
      <c r="X31" s="39">
        <f t="shared" ref="X31:X36" si="18">+H31+0.5*(G31-G30)*W31</f>
        <v>1.4969971411273495</v>
      </c>
      <c r="Y31" s="19">
        <f t="shared" ref="Y31:Y36" si="19">E31+(2*X31*SQRT(1+(F31*F31)))</f>
        <v>14.165011554864844</v>
      </c>
      <c r="Z31" s="19">
        <f t="shared" ref="Z31:Z36" si="20">+X31*(E31+(F31*X31))</f>
        <v>16.009777921997021</v>
      </c>
      <c r="AA31" s="19">
        <f t="shared" ref="AA31:AA36" si="21">+Z31/Y31</f>
        <v>1.1302340178112038</v>
      </c>
      <c r="AB31" s="38">
        <f>+((2*F31*X31)+E31)</f>
        <v>13.389189708058458</v>
      </c>
      <c r="AC31" s="19">
        <f t="shared" ref="AC31:AC36" si="22">+(($R$5^2)*($R$7^2))/((Z31^2)*(AA31)^(4/3))</f>
        <v>9.5348915314705685E-4</v>
      </c>
      <c r="AD31" s="19">
        <f t="shared" ref="AD31:AD36" si="23">+$R$7/(SQRT(9.81*((Z31^3)/((2*F31*X31)+E31))))</f>
        <v>0.65217206502356928</v>
      </c>
      <c r="AE31" s="39">
        <f t="shared" ref="AE31:AE36" si="24">($R$6-AC31)/(1-(AD31^2))</f>
        <v>-1.0091431996551814E-3</v>
      </c>
      <c r="AF31" s="39">
        <f t="shared" ref="AF31:AF36" si="25">H31+(G31-G30)*AE31</f>
        <v>1.5228368029654764</v>
      </c>
      <c r="AG31" s="19">
        <f t="shared" ref="AG31:AG36" si="26">E31+(2*AF31*SQRT(1+(F31*F31)))</f>
        <v>14.271425795366255</v>
      </c>
      <c r="AH31" s="19">
        <f t="shared" ref="AH31:AH36" si="27">+AF31*(E31+(F31*AF31))</f>
        <v>16.356951894962815</v>
      </c>
      <c r="AI31" s="19">
        <f t="shared" ref="AI31:AI36" si="28">+AH31/AG31</f>
        <v>1.1461329883573164</v>
      </c>
      <c r="AJ31" s="38">
        <f>+((2*F31*AF31)+E31)</f>
        <v>13.482212490675714</v>
      </c>
      <c r="AK31" s="19">
        <f t="shared" ref="AK31:AK36" si="29">+(($R$5^2)*($R$7^2))/((AH31^2)*(AI31)^(4/3))</f>
        <v>8.965876832906219E-4</v>
      </c>
      <c r="AL31" s="19">
        <f t="shared" ref="AL31:AL36" si="30">+$R$7/(SQRT(9.81*((AH31^3)/((2*F31*AF31)+E31))))</f>
        <v>0.63370921968259974</v>
      </c>
      <c r="AM31" s="39">
        <f t="shared" ref="AM31:AM36" si="31">($R$6-AK31)/(1-(AL31^2))</f>
        <v>-8.7401977021504752E-4</v>
      </c>
      <c r="AN31" s="19">
        <f t="shared" ref="AN31:AN36" si="32">H31+(1/6)*(O31+2*W31+2*AE31+AM31)*(G31-G30)</f>
        <v>1.5225602657790618</v>
      </c>
      <c r="AO31" s="18">
        <f>+(-1)*ABS((ABS(G30)-ABS(G31)))</f>
        <v>-50</v>
      </c>
      <c r="AP31" s="19">
        <f t="shared" ref="AP31:AP36" si="33">+AP30-(AO31*$R$6)</f>
        <v>2547.098678160929</v>
      </c>
      <c r="AQ31" s="19">
        <f t="shared" si="0"/>
        <v>2548.6212384267083</v>
      </c>
    </row>
    <row r="32" spans="4:43" x14ac:dyDescent="0.25">
      <c r="D32" s="10">
        <f t="shared" ref="D32:D36" si="34">+D31-50</f>
        <v>-2759.7999999999997</v>
      </c>
      <c r="E32" s="15">
        <f t="shared" si="1"/>
        <v>8</v>
      </c>
      <c r="F32" s="15">
        <f t="shared" si="2"/>
        <v>1.8</v>
      </c>
      <c r="G32" s="10">
        <f t="shared" si="3"/>
        <v>-2759.7999999999997</v>
      </c>
      <c r="H32" s="19">
        <f t="shared" si="4"/>
        <v>1.5225602657790618</v>
      </c>
      <c r="I32" s="19">
        <f t="shared" si="5"/>
        <v>14.270286945529634</v>
      </c>
      <c r="J32" s="19">
        <f t="shared" si="6"/>
        <v>16.353223699505069</v>
      </c>
      <c r="K32" s="19">
        <f t="shared" si="7"/>
        <v>1.1459632004546303</v>
      </c>
      <c r="L32" s="38">
        <f t="shared" ref="L32:L37" si="35">+((2*F32*H32)+E32)</f>
        <v>13.481216956804623</v>
      </c>
      <c r="M32" s="19">
        <f t="shared" si="8"/>
        <v>8.9717374177522916E-4</v>
      </c>
      <c r="N32" s="19">
        <f t="shared" si="9"/>
        <v>0.63390253570031885</v>
      </c>
      <c r="O32" s="39">
        <f t="shared" si="10"/>
        <v>-8.7535758383494773E-4</v>
      </c>
      <c r="P32" s="39">
        <f t="shared" si="11"/>
        <v>1.5444442053749354</v>
      </c>
      <c r="Q32" s="19">
        <f t="shared" si="12"/>
        <v>14.360410524772361</v>
      </c>
      <c r="R32" s="19">
        <f t="shared" si="13"/>
        <v>16.64910786932867</v>
      </c>
      <c r="S32" s="19">
        <f t="shared" si="14"/>
        <v>1.1593754816833546</v>
      </c>
      <c r="T32" s="38">
        <f t="shared" ref="T32:T37" si="36">+((2*F32*P32)+E32)</f>
        <v>13.559999139349767</v>
      </c>
      <c r="U32" s="19">
        <f t="shared" si="15"/>
        <v>8.5224302431940525E-4</v>
      </c>
      <c r="V32" s="19">
        <f t="shared" si="16"/>
        <v>0.6188799126397404</v>
      </c>
      <c r="W32" s="39">
        <f t="shared" si="17"/>
        <v>-7.7583368651484418E-4</v>
      </c>
      <c r="X32" s="39">
        <f t="shared" si="18"/>
        <v>1.5419561079419328</v>
      </c>
      <c r="Y32" s="19">
        <f t="shared" si="19"/>
        <v>14.350163912402387</v>
      </c>
      <c r="Z32" s="19">
        <f t="shared" si="20"/>
        <v>16.615380413410445</v>
      </c>
      <c r="AA32" s="19">
        <f t="shared" si="21"/>
        <v>1.1578530053618625</v>
      </c>
      <c r="AB32" s="38">
        <f t="shared" ref="AB32:AB37" si="37">+((2*F32*X32)+E32)</f>
        <v>13.551041988590958</v>
      </c>
      <c r="AC32" s="19">
        <f t="shared" si="22"/>
        <v>8.5720702987364655E-4</v>
      </c>
      <c r="AD32" s="19">
        <f t="shared" si="23"/>
        <v>0.62056019999115808</v>
      </c>
      <c r="AE32" s="39">
        <f t="shared" si="24"/>
        <v>-7.8653414990478322E-4</v>
      </c>
      <c r="AF32" s="39">
        <f t="shared" si="25"/>
        <v>1.561886973274301</v>
      </c>
      <c r="AG32" s="19">
        <f t="shared" si="26"/>
        <v>14.43224423954314</v>
      </c>
      <c r="AH32" s="19">
        <f t="shared" si="27"/>
        <v>16.886179437305533</v>
      </c>
      <c r="AI32" s="19">
        <f t="shared" si="28"/>
        <v>1.1700314349613634</v>
      </c>
      <c r="AJ32" s="38">
        <f t="shared" ref="AJ32:AJ37" si="38">+((2*F32*AF32)+E32)</f>
        <v>13.622793103787483</v>
      </c>
      <c r="AK32" s="19">
        <f t="shared" si="29"/>
        <v>8.1843595181119828E-4</v>
      </c>
      <c r="AL32" s="19">
        <f t="shared" si="30"/>
        <v>0.60729399529908878</v>
      </c>
      <c r="AM32" s="39">
        <f t="shared" si="31"/>
        <v>-7.0481140681432318E-4</v>
      </c>
      <c r="AN32" s="19">
        <f t="shared" si="32"/>
        <v>1.5617678046414663</v>
      </c>
      <c r="AO32" s="18">
        <f t="shared" ref="AO32:AO37" si="39">+(-1)*ABS((ABS(G31)-ABS(G32)))</f>
        <v>-50</v>
      </c>
      <c r="AP32" s="19">
        <f t="shared" si="33"/>
        <v>2547.1173563218485</v>
      </c>
      <c r="AQ32" s="19">
        <f t="shared" si="0"/>
        <v>2548.67912412649</v>
      </c>
    </row>
    <row r="33" spans="4:43" x14ac:dyDescent="0.25">
      <c r="D33" s="10">
        <f t="shared" si="34"/>
        <v>-2809.7999999999997</v>
      </c>
      <c r="E33" s="15">
        <f t="shared" si="1"/>
        <v>8</v>
      </c>
      <c r="F33" s="15">
        <f t="shared" si="2"/>
        <v>1.8</v>
      </c>
      <c r="G33" s="10">
        <f t="shared" si="3"/>
        <v>-2809.7999999999997</v>
      </c>
      <c r="H33" s="19">
        <f t="shared" si="4"/>
        <v>1.5617678046414663</v>
      </c>
      <c r="I33" s="19">
        <f t="shared" si="5"/>
        <v>14.431753473075911</v>
      </c>
      <c r="J33" s="19">
        <f t="shared" si="6"/>
        <v>16.884556053238057</v>
      </c>
      <c r="K33" s="19">
        <f t="shared" si="7"/>
        <v>1.1699587361118751</v>
      </c>
      <c r="L33" s="38">
        <f t="shared" si="35"/>
        <v>13.62236409670928</v>
      </c>
      <c r="M33" s="19">
        <f t="shared" si="8"/>
        <v>8.1866115987516057E-4</v>
      </c>
      <c r="N33" s="19">
        <f t="shared" si="9"/>
        <v>0.60737201695729592</v>
      </c>
      <c r="O33" s="39">
        <f t="shared" si="10"/>
        <v>-7.0527409668376688E-4</v>
      </c>
      <c r="P33" s="39">
        <f t="shared" si="11"/>
        <v>1.5793996570585604</v>
      </c>
      <c r="Q33" s="19">
        <f t="shared" si="12"/>
        <v>14.504365885550659</v>
      </c>
      <c r="R33" s="19">
        <f t="shared" si="13"/>
        <v>17.125303154558541</v>
      </c>
      <c r="S33" s="19">
        <f t="shared" si="14"/>
        <v>1.1806998864816887</v>
      </c>
      <c r="T33" s="38">
        <f t="shared" si="36"/>
        <v>13.685838765410818</v>
      </c>
      <c r="U33" s="19">
        <f t="shared" si="15"/>
        <v>7.8616729571740927E-4</v>
      </c>
      <c r="V33" s="19">
        <f t="shared" si="16"/>
        <v>0.59599321249206338</v>
      </c>
      <c r="W33" s="39">
        <f t="shared" si="17"/>
        <v>-6.3990251012816554E-4</v>
      </c>
      <c r="X33" s="39">
        <f t="shared" si="18"/>
        <v>1.5777653673946703</v>
      </c>
      <c r="Y33" s="19">
        <f t="shared" si="19"/>
        <v>14.497635468781599</v>
      </c>
      <c r="Z33" s="19">
        <f t="shared" si="20"/>
        <v>17.102941337347431</v>
      </c>
      <c r="AA33" s="19">
        <f t="shared" si="21"/>
        <v>1.1797055715862048</v>
      </c>
      <c r="AB33" s="38">
        <f t="shared" si="37"/>
        <v>13.679955322620813</v>
      </c>
      <c r="AC33" s="19">
        <f t="shared" si="22"/>
        <v>7.8911037263423519E-4</v>
      </c>
      <c r="AD33" s="19">
        <f t="shared" si="23"/>
        <v>0.59703409990175182</v>
      </c>
      <c r="AE33" s="39">
        <f t="shared" si="24"/>
        <v>-6.457104671727217E-4</v>
      </c>
      <c r="AF33" s="39">
        <f t="shared" si="25"/>
        <v>1.5940533280001024</v>
      </c>
      <c r="AG33" s="19">
        <f t="shared" si="26"/>
        <v>14.564713396039396</v>
      </c>
      <c r="AH33" s="19">
        <f t="shared" si="27"/>
        <v>17.326237446515581</v>
      </c>
      <c r="AI33" s="19">
        <f t="shared" si="28"/>
        <v>1.1896037344083359</v>
      </c>
      <c r="AJ33" s="38">
        <f t="shared" si="38"/>
        <v>13.738591980800368</v>
      </c>
      <c r="AK33" s="19">
        <f t="shared" si="29"/>
        <v>7.6038333400294455E-4</v>
      </c>
      <c r="AL33" s="19">
        <f t="shared" si="30"/>
        <v>0.58678327469266134</v>
      </c>
      <c r="AM33" s="39">
        <f t="shared" si="31"/>
        <v>-5.8994774379918019E-4</v>
      </c>
      <c r="AN33" s="19">
        <f t="shared" si="32"/>
        <v>1.593988202933839</v>
      </c>
      <c r="AO33" s="18">
        <f t="shared" si="39"/>
        <v>-50</v>
      </c>
      <c r="AP33" s="19">
        <f t="shared" si="33"/>
        <v>2547.1360344827681</v>
      </c>
      <c r="AQ33" s="19">
        <f t="shared" si="0"/>
        <v>2548.7300226857019</v>
      </c>
    </row>
    <row r="34" spans="4:43" x14ac:dyDescent="0.25">
      <c r="D34" s="10">
        <f t="shared" si="34"/>
        <v>-2859.7999999999997</v>
      </c>
      <c r="E34" s="15">
        <f t="shared" si="1"/>
        <v>8</v>
      </c>
      <c r="F34" s="15">
        <f t="shared" si="2"/>
        <v>1.8</v>
      </c>
      <c r="G34" s="10">
        <f t="shared" si="3"/>
        <v>-2859.7999999999997</v>
      </c>
      <c r="H34" s="19">
        <f t="shared" si="4"/>
        <v>1.593988202933839</v>
      </c>
      <c r="I34" s="19">
        <f t="shared" si="5"/>
        <v>14.564445194601333</v>
      </c>
      <c r="J34" s="19">
        <f t="shared" si="6"/>
        <v>17.325342727436762</v>
      </c>
      <c r="K34" s="19">
        <f t="shared" si="7"/>
        <v>1.1895642089997924</v>
      </c>
      <c r="L34" s="38">
        <f t="shared" si="35"/>
        <v>13.738357530561821</v>
      </c>
      <c r="M34" s="19">
        <f t="shared" si="8"/>
        <v>7.6049556226007523E-4</v>
      </c>
      <c r="N34" s="19">
        <f t="shared" si="9"/>
        <v>0.58682372229937396</v>
      </c>
      <c r="O34" s="39">
        <f t="shared" si="10"/>
        <v>-5.9016163142389631E-4</v>
      </c>
      <c r="P34" s="39">
        <f t="shared" si="11"/>
        <v>1.6087422437194365</v>
      </c>
      <c r="Q34" s="19">
        <f t="shared" si="12"/>
        <v>14.625206053406753</v>
      </c>
      <c r="R34" s="19">
        <f t="shared" si="13"/>
        <v>17.528430841864896</v>
      </c>
      <c r="S34" s="19">
        <f t="shared" si="14"/>
        <v>1.1985082998390901</v>
      </c>
      <c r="T34" s="38">
        <f t="shared" si="36"/>
        <v>13.791472077389972</v>
      </c>
      <c r="U34" s="19">
        <f t="shared" si="15"/>
        <v>7.3559154968116762E-4</v>
      </c>
      <c r="V34" s="19">
        <f t="shared" si="16"/>
        <v>0.57776836576046264</v>
      </c>
      <c r="W34" s="39">
        <f t="shared" si="17"/>
        <v>-5.4343617661674424E-4</v>
      </c>
      <c r="X34" s="39">
        <f t="shared" si="18"/>
        <v>1.6075741073492575</v>
      </c>
      <c r="Y34" s="19">
        <f t="shared" si="19"/>
        <v>14.620395373398114</v>
      </c>
      <c r="Z34" s="19">
        <f t="shared" si="20"/>
        <v>17.512322977909633</v>
      </c>
      <c r="AA34" s="19">
        <f t="shared" si="21"/>
        <v>1.1978009165041732</v>
      </c>
      <c r="AB34" s="38">
        <f t="shared" si="37"/>
        <v>13.787266786457327</v>
      </c>
      <c r="AC34" s="19">
        <f t="shared" si="22"/>
        <v>7.3752571463485308E-4</v>
      </c>
      <c r="AD34" s="19">
        <f t="shared" si="23"/>
        <v>0.57847748274818023</v>
      </c>
      <c r="AE34" s="39">
        <f t="shared" si="24"/>
        <v>-5.4701276981891569E-4</v>
      </c>
      <c r="AF34" s="39">
        <f t="shared" si="25"/>
        <v>1.6213388414247849</v>
      </c>
      <c r="AG34" s="19">
        <f t="shared" si="26"/>
        <v>14.677082017810383</v>
      </c>
      <c r="AH34" s="19">
        <f t="shared" si="27"/>
        <v>17.702442081081074</v>
      </c>
      <c r="AI34" s="19">
        <f t="shared" si="28"/>
        <v>1.2061281704087685</v>
      </c>
      <c r="AJ34" s="38">
        <f t="shared" si="38"/>
        <v>13.836819829129226</v>
      </c>
      <c r="AK34" s="19">
        <f t="shared" si="29"/>
        <v>7.1513257236178432E-4</v>
      </c>
      <c r="AL34" s="19">
        <f t="shared" si="30"/>
        <v>0.57020546609404565</v>
      </c>
      <c r="AM34" s="39">
        <f t="shared" si="31"/>
        <v>-5.0612935372236511E-4</v>
      </c>
      <c r="AN34" s="19">
        <f t="shared" si="32"/>
        <v>1.6212981102506523</v>
      </c>
      <c r="AO34" s="18">
        <f t="shared" si="39"/>
        <v>-50</v>
      </c>
      <c r="AP34" s="19">
        <f t="shared" si="33"/>
        <v>2547.1547126436876</v>
      </c>
      <c r="AQ34" s="19">
        <f t="shared" si="0"/>
        <v>2548.7760107539384</v>
      </c>
    </row>
    <row r="35" spans="4:43" x14ac:dyDescent="0.25">
      <c r="D35" s="10">
        <f t="shared" si="34"/>
        <v>-2909.7999999999997</v>
      </c>
      <c r="E35" s="15">
        <f t="shared" si="1"/>
        <v>8</v>
      </c>
      <c r="F35" s="15">
        <f t="shared" si="2"/>
        <v>1.8</v>
      </c>
      <c r="G35" s="10">
        <f t="shared" si="3"/>
        <v>-2909.7999999999997</v>
      </c>
      <c r="H35" s="19">
        <f t="shared" si="4"/>
        <v>1.6212981102506523</v>
      </c>
      <c r="I35" s="19">
        <f t="shared" si="5"/>
        <v>14.676914276568752</v>
      </c>
      <c r="J35" s="19">
        <f t="shared" si="6"/>
        <v>17.701878494149422</v>
      </c>
      <c r="K35" s="19">
        <f t="shared" si="7"/>
        <v>1.206103555596147</v>
      </c>
      <c r="L35" s="38">
        <f t="shared" si="35"/>
        <v>13.836673196902348</v>
      </c>
      <c r="M35" s="19">
        <f t="shared" si="8"/>
        <v>7.1519757048015074E-4</v>
      </c>
      <c r="N35" s="19">
        <f t="shared" si="9"/>
        <v>0.57022967589167128</v>
      </c>
      <c r="O35" s="39">
        <f t="shared" si="10"/>
        <v>-5.0624637763972626E-4</v>
      </c>
      <c r="P35" s="39">
        <f t="shared" si="11"/>
        <v>1.6339542696916454</v>
      </c>
      <c r="Q35" s="19">
        <f t="shared" si="12"/>
        <v>14.729035531212682</v>
      </c>
      <c r="R35" s="19">
        <f t="shared" si="13"/>
        <v>17.877285957331566</v>
      </c>
      <c r="S35" s="19">
        <f t="shared" si="14"/>
        <v>1.2137445061794674</v>
      </c>
      <c r="T35" s="38">
        <f t="shared" si="36"/>
        <v>13.882235370889923</v>
      </c>
      <c r="U35" s="19">
        <f t="shared" si="15"/>
        <v>6.9535192536378525E-4</v>
      </c>
      <c r="V35" s="19">
        <f t="shared" si="16"/>
        <v>0.56278216740733189</v>
      </c>
      <c r="W35" s="39">
        <f t="shared" si="17"/>
        <v>-4.7094965678524784E-4</v>
      </c>
      <c r="X35" s="39">
        <f t="shared" si="18"/>
        <v>1.6330718516702836</v>
      </c>
      <c r="Y35" s="19">
        <f t="shared" si="19"/>
        <v>14.725401511381609</v>
      </c>
      <c r="Z35" s="19">
        <f t="shared" si="20"/>
        <v>17.865037424254325</v>
      </c>
      <c r="AA35" s="19">
        <f t="shared" si="21"/>
        <v>1.213212244871287</v>
      </c>
      <c r="AB35" s="38">
        <f t="shared" si="37"/>
        <v>13.879058666013021</v>
      </c>
      <c r="AC35" s="19">
        <f t="shared" si="22"/>
        <v>6.9671308071390275E-4</v>
      </c>
      <c r="AD35" s="19">
        <f t="shared" si="23"/>
        <v>0.56329658291836016</v>
      </c>
      <c r="AE35" s="39">
        <f t="shared" si="24"/>
        <v>-4.7334305176604982E-4</v>
      </c>
      <c r="AF35" s="39">
        <f t="shared" si="25"/>
        <v>1.6449652628389548</v>
      </c>
      <c r="AG35" s="19">
        <f t="shared" si="26"/>
        <v>14.774381576384538</v>
      </c>
      <c r="AH35" s="19">
        <f t="shared" si="27"/>
        <v>18.030361391415934</v>
      </c>
      <c r="AI35" s="19">
        <f t="shared" si="28"/>
        <v>1.2203801085140358</v>
      </c>
      <c r="AJ35" s="38">
        <f t="shared" si="38"/>
        <v>13.921874946220237</v>
      </c>
      <c r="AK35" s="19">
        <f t="shared" si="29"/>
        <v>6.7864374117050479E-4</v>
      </c>
      <c r="AL35" s="19">
        <f t="shared" si="30"/>
        <v>0.55642319190884937</v>
      </c>
      <c r="AM35" s="39">
        <f t="shared" si="31"/>
        <v>-4.4189384955861845E-4</v>
      </c>
      <c r="AN35" s="19">
        <f t="shared" si="32"/>
        <v>1.6449374906198269</v>
      </c>
      <c r="AO35" s="18">
        <f t="shared" si="39"/>
        <v>-50</v>
      </c>
      <c r="AP35" s="19">
        <f t="shared" si="33"/>
        <v>2547.1733908046072</v>
      </c>
      <c r="AQ35" s="19">
        <f t="shared" si="0"/>
        <v>2548.8183282952268</v>
      </c>
    </row>
    <row r="36" spans="4:43" x14ac:dyDescent="0.25">
      <c r="D36" s="10">
        <f t="shared" si="34"/>
        <v>-2959.7999999999997</v>
      </c>
      <c r="E36" s="15">
        <f t="shared" si="1"/>
        <v>8</v>
      </c>
      <c r="F36" s="15">
        <f t="shared" si="2"/>
        <v>1.8</v>
      </c>
      <c r="G36" s="10">
        <f t="shared" si="3"/>
        <v>-2959.7999999999997</v>
      </c>
      <c r="H36" s="19">
        <f t="shared" si="4"/>
        <v>1.6449374906198269</v>
      </c>
      <c r="I36" s="19">
        <f t="shared" si="5"/>
        <v>14.774267203386003</v>
      </c>
      <c r="J36" s="19">
        <f t="shared" si="6"/>
        <v>18.029974751442587</v>
      </c>
      <c r="K36" s="19">
        <f t="shared" si="7"/>
        <v>1.2203633860981229</v>
      </c>
      <c r="L36" s="38">
        <f t="shared" si="35"/>
        <v>13.921774966231377</v>
      </c>
      <c r="M36" s="19">
        <f t="shared" si="8"/>
        <v>6.7868524721433282E-4</v>
      </c>
      <c r="N36" s="19">
        <f t="shared" si="9"/>
        <v>0.55643909210835751</v>
      </c>
      <c r="O36" s="39">
        <f t="shared" si="10"/>
        <v>-4.4196529652420705E-4</v>
      </c>
      <c r="P36" s="39">
        <f t="shared" si="11"/>
        <v>1.6559866230329321</v>
      </c>
      <c r="Q36" s="19">
        <f t="shared" si="12"/>
        <v>14.819770315667654</v>
      </c>
      <c r="R36" s="19">
        <f t="shared" si="13"/>
        <v>18.184018036458685</v>
      </c>
      <c r="S36" s="19">
        <f t="shared" si="14"/>
        <v>1.2270107868834044</v>
      </c>
      <c r="T36" s="38">
        <f t="shared" si="36"/>
        <v>13.961551842918556</v>
      </c>
      <c r="U36" s="19">
        <f t="shared" si="15"/>
        <v>6.6241982831156845E-4</v>
      </c>
      <c r="V36" s="19">
        <f t="shared" si="16"/>
        <v>0.55016767873449202</v>
      </c>
      <c r="W36" s="39">
        <f t="shared" si="17"/>
        <v>-4.1424089877557341E-4</v>
      </c>
      <c r="X36" s="39">
        <f t="shared" si="18"/>
        <v>1.6552935130892161</v>
      </c>
      <c r="Y36" s="19">
        <f t="shared" si="19"/>
        <v>14.816915914216636</v>
      </c>
      <c r="Z36" s="19">
        <f t="shared" si="20"/>
        <v>18.174342010769159</v>
      </c>
      <c r="AA36" s="19">
        <f t="shared" si="21"/>
        <v>1.2265941249846142</v>
      </c>
      <c r="AB36" s="38">
        <f t="shared" si="37"/>
        <v>13.959056647121178</v>
      </c>
      <c r="AC36" s="19">
        <f t="shared" si="22"/>
        <v>6.6342572098778438E-4</v>
      </c>
      <c r="AD36" s="19">
        <f t="shared" si="23"/>
        <v>0.55055789719179393</v>
      </c>
      <c r="AE36" s="39">
        <f t="shared" si="24"/>
        <v>-4.1593962546448233E-4</v>
      </c>
      <c r="AF36" s="39">
        <f t="shared" si="25"/>
        <v>1.6657344718930509</v>
      </c>
      <c r="AG36" s="19">
        <f t="shared" si="26"/>
        <v>14.859914414281263</v>
      </c>
      <c r="AH36" s="19">
        <f t="shared" si="27"/>
        <v>18.320284170679486</v>
      </c>
      <c r="AI36" s="19">
        <f t="shared" si="28"/>
        <v>1.2328660623423646</v>
      </c>
      <c r="AJ36" s="38">
        <f t="shared" si="38"/>
        <v>13.996644098814983</v>
      </c>
      <c r="AK36" s="19">
        <f t="shared" si="29"/>
        <v>6.4847304676715156E-4</v>
      </c>
      <c r="AL36" s="19">
        <f t="shared" si="30"/>
        <v>0.54472418467076666</v>
      </c>
      <c r="AM36" s="39">
        <f t="shared" si="31"/>
        <v>-3.9089916240812433E-4</v>
      </c>
      <c r="AN36" s="19">
        <f t="shared" si="32"/>
        <v>1.6657143698482639</v>
      </c>
      <c r="AO36" s="18">
        <f t="shared" si="39"/>
        <v>-50</v>
      </c>
      <c r="AP36" s="19">
        <f t="shared" si="33"/>
        <v>2547.1920689655267</v>
      </c>
      <c r="AQ36" s="19">
        <f t="shared" si="0"/>
        <v>2548.8577833353747</v>
      </c>
    </row>
    <row r="37" spans="4:43" x14ac:dyDescent="0.25">
      <c r="D37" s="10">
        <f>+D30-D3</f>
        <v>-3007.7999999999997</v>
      </c>
      <c r="E37" s="15">
        <f t="shared" si="1"/>
        <v>8</v>
      </c>
      <c r="F37" s="15">
        <f t="shared" si="2"/>
        <v>1.8</v>
      </c>
      <c r="G37" s="10">
        <f>+D37</f>
        <v>-3007.7999999999997</v>
      </c>
      <c r="H37" s="19">
        <f t="shared" ref="H37" si="40">+AN36</f>
        <v>1.6657143698482639</v>
      </c>
      <c r="I37" s="19">
        <f t="shared" ref="I37" si="41">E37+(2*H37*SQRT(1+(F37*F37)))</f>
        <v>14.85983162899398</v>
      </c>
      <c r="J37" s="19">
        <f t="shared" ref="J37" si="42">+H37*(E37+(F37*H37))</f>
        <v>18.320002810240307</v>
      </c>
      <c r="K37" s="19">
        <f t="shared" ref="K37" si="43">+J37/I37</f>
        <v>1.2328539964406435</v>
      </c>
      <c r="L37" s="38">
        <f t="shared" si="35"/>
        <v>13.99657173145375</v>
      </c>
      <c r="M37" s="19">
        <f t="shared" ref="M37" si="44">+(($R$5^2)*($R$7^2))/((J37^2)*(K37)^(4/3))</f>
        <v>6.4850142793457276E-4</v>
      </c>
      <c r="N37" s="19">
        <f t="shared" ref="N37" si="45">+$R$7/(SQRT(9.81*((J37^3)/((2*F37*H37)+E37))))</f>
        <v>0.544735325373923</v>
      </c>
      <c r="O37" s="39">
        <f t="shared" ref="O37" si="46">($R$6-M37)/(1-(N37^2))</f>
        <v>-3.909462651639697E-4</v>
      </c>
      <c r="P37" s="39">
        <f t="shared" ref="P37" si="47">+H37+0.5*(G37-G36)*O37</f>
        <v>1.6750970802121992</v>
      </c>
      <c r="Q37" s="19">
        <f t="shared" ref="Q37" si="48">E37+(2*P37*SQRT(1+(F37*F37)))</f>
        <v>14.898471995244815</v>
      </c>
      <c r="R37" s="19">
        <f t="shared" ref="R37" si="49">+P37*(E37+(F37*P37))</f>
        <v>18.451487052341378</v>
      </c>
      <c r="S37" s="19">
        <f t="shared" ref="S37" si="50">+R37/Q37</f>
        <v>1.2384818428514406</v>
      </c>
      <c r="T37" s="38">
        <f t="shared" si="36"/>
        <v>14.030349488763918</v>
      </c>
      <c r="U37" s="19">
        <f t="shared" ref="U37" si="51">+(($R$5^2)*($R$7^2))/((R37^2)*(S37)^(4/3))</f>
        <v>6.3542154217802096E-4</v>
      </c>
      <c r="V37" s="19">
        <f t="shared" ref="V37" si="52">+$R$7/(SQRT(9.81*((R37^3)/((2*F37*P37)+E37))))</f>
        <v>0.53957297788483494</v>
      </c>
      <c r="W37" s="39">
        <f t="shared" ref="W37" si="53">($R$6-U37)/(1-(V37^2))</f>
        <v>-3.6940715206410256E-4</v>
      </c>
      <c r="X37" s="39">
        <f t="shared" ref="X37" si="54">+H37+0.5*(G37-G36)*W37</f>
        <v>1.6745801414978023</v>
      </c>
      <c r="Y37" s="19">
        <f t="shared" ref="Y37" si="55">E37+(2*X37*SQRT(1+(F37*F37)))</f>
        <v>14.896343111321219</v>
      </c>
      <c r="Z37" s="19">
        <f t="shared" ref="Z37" si="56">+X37*(E37+(F37*X37))</f>
        <v>18.444234702520259</v>
      </c>
      <c r="AA37" s="19">
        <f t="shared" ref="AA37" si="57">+Z37/Y37</f>
        <v>1.2381719838678154</v>
      </c>
      <c r="AB37" s="38">
        <f t="shared" si="37"/>
        <v>14.028488509392089</v>
      </c>
      <c r="AC37" s="19">
        <f t="shared" ref="AC37" si="58">+(($R$5^2)*($R$7^2))/((Z37^2)*(AA37)^(4/3))</f>
        <v>6.3613354022551936E-4</v>
      </c>
      <c r="AD37" s="19">
        <f t="shared" ref="AD37" si="59">+$R$7/(SQRT(9.81*((Z37^3)/((2*F37*X37)+E37))))</f>
        <v>0.53985544601982538</v>
      </c>
      <c r="AE37" s="39">
        <f t="shared" ref="AE37" si="60">($R$6-AC37)/(1-(AD37^2))</f>
        <v>-3.7057097214584985E-4</v>
      </c>
      <c r="AF37" s="39">
        <f t="shared" ref="AF37" si="61">H37+(G37-G36)*AE37</f>
        <v>1.6835017765112648</v>
      </c>
      <c r="AG37" s="19">
        <f t="shared" ref="AG37" si="62">E37+(2*AF37*SQRT(1+(F37*F37)))</f>
        <v>14.933084653061815</v>
      </c>
      <c r="AH37" s="19">
        <f t="shared" ref="AH37" si="63">+AF37*(E37+(F37*AF37))</f>
        <v>18.569535028819967</v>
      </c>
      <c r="AI37" s="19">
        <f t="shared" ref="AI37" si="64">+AH37/AG37</f>
        <v>1.2435163571521406</v>
      </c>
      <c r="AJ37" s="38">
        <f t="shared" si="38"/>
        <v>14.060606395440553</v>
      </c>
      <c r="AK37" s="19">
        <f t="shared" ref="AK37" si="65">+(($R$5^2)*($R$7^2))/((AH37^2)*(AI37)^(4/3))</f>
        <v>6.2398403263766585E-4</v>
      </c>
      <c r="AL37" s="19">
        <f t="shared" ref="AL37" si="66">+$R$7/(SQRT(9.81*((AH37^3)/((2*F37*AF37)+E37))))</f>
        <v>0.53501195661666046</v>
      </c>
      <c r="AM37" s="39">
        <f t="shared" ref="AM37" si="67">($R$6-AK37)/(1-(AL37^2))</f>
        <v>-3.508462791167856E-4</v>
      </c>
      <c r="AN37" s="19">
        <f t="shared" ref="AN37" si="68">H37+(1/6)*(O37+2*W37+2*AE37+AM37)*(G37-G36)</f>
        <v>1.6834883601898691</v>
      </c>
      <c r="AO37" s="19">
        <f t="shared" si="39"/>
        <v>-48</v>
      </c>
      <c r="AP37" s="68">
        <f t="shared" ref="AP37" si="69">+AP36-(AO37*$R$6)</f>
        <v>2547.2100000000096</v>
      </c>
      <c r="AQ37" s="19">
        <f t="shared" ref="AQ37" si="70">+AP37+AN37</f>
        <v>2548.8934883601996</v>
      </c>
    </row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28.15" customHeight="1" x14ac:dyDescent="0.25"/>
    <row r="72" customFormat="1" ht="28.15" customHeight="1" x14ac:dyDescent="0.25"/>
    <row r="73" customFormat="1" ht="28.15" customHeight="1" x14ac:dyDescent="0.25"/>
    <row r="74" customFormat="1" ht="30.4" customHeight="1" x14ac:dyDescent="0.25"/>
    <row r="75" customFormat="1" ht="15" x14ac:dyDescent="0.25"/>
    <row r="76" customFormat="1" ht="15" x14ac:dyDescent="0.25"/>
    <row r="77" customFormat="1" ht="15" x14ac:dyDescent="0.25"/>
    <row r="78" customFormat="1" ht="15.6" customHeight="1" x14ac:dyDescent="0.25"/>
    <row r="79" customFormat="1" ht="15.6" customHeight="1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</sheetData>
  <mergeCells count="18">
    <mergeCell ref="Q2:R3"/>
    <mergeCell ref="V4:W5"/>
    <mergeCell ref="Z4:AH5"/>
    <mergeCell ref="F6:F7"/>
    <mergeCell ref="G6:G7"/>
    <mergeCell ref="H6:H7"/>
    <mergeCell ref="I6:I7"/>
    <mergeCell ref="Q24:S24"/>
    <mergeCell ref="Z10:AH11"/>
    <mergeCell ref="Q12:R12"/>
    <mergeCell ref="Q15:R15"/>
    <mergeCell ref="Q18:R18"/>
    <mergeCell ref="Q21:S21"/>
    <mergeCell ref="R22:S22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C3CF-3674-4F83-9598-E5D49A352F06}">
  <dimension ref="C2:AQ117"/>
  <sheetViews>
    <sheetView zoomScale="60" zoomScaleNormal="60" workbookViewId="0">
      <selection activeCell="AR44" sqref="AR44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6" style="17" customWidth="1"/>
    <col min="43" max="43" width="14.2851562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inciales'!L8</f>
        <v>212.7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5</v>
      </c>
      <c r="D6" s="10">
        <f>+'Datos inciales'!E8</f>
        <v>8</v>
      </c>
      <c r="E6" s="10">
        <f>+'Datos inciales'!F8</f>
        <v>1.8</v>
      </c>
      <c r="F6" s="121">
        <f>+'Datos inciales'!M8</f>
        <v>1.4999999999999999E-2</v>
      </c>
      <c r="G6" s="121">
        <f>+'Datos inciales'!N8</f>
        <v>1.4104372355310457E-4</v>
      </c>
      <c r="H6" s="122">
        <f>+'Datos inciales'!O8</f>
        <v>26.419999999999998</v>
      </c>
      <c r="I6" s="122" t="e">
        <f>+'Datos inciales'!#REF!</f>
        <v>#REF!</v>
      </c>
      <c r="Q6" s="23" t="s">
        <v>47</v>
      </c>
      <c r="R6" s="18">
        <f>+G6</f>
        <v>1.4104372355310457E-4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6</v>
      </c>
      <c r="D7" s="10">
        <f>+'Datos inciales'!E9</f>
        <v>8</v>
      </c>
      <c r="E7" s="10">
        <f>+'Datos inciales'!F9</f>
        <v>1.8</v>
      </c>
      <c r="F7" s="121"/>
      <c r="G7" s="121"/>
      <c r="H7" s="121"/>
      <c r="I7" s="121"/>
      <c r="Q7" s="23" t="s">
        <v>57</v>
      </c>
      <c r="R7" s="63">
        <f>+H6</f>
        <v>26.419999999999998</v>
      </c>
      <c r="T7"/>
      <c r="U7"/>
      <c r="V7" s="21" t="s">
        <v>57</v>
      </c>
      <c r="W7" s="22">
        <f>+H6</f>
        <v>26.419999999999998</v>
      </c>
      <c r="X7"/>
      <c r="Z7" s="26">
        <f>+W11</f>
        <v>1.8</v>
      </c>
      <c r="AA7" s="26">
        <f>+($W$7*$W$9)/SQRT($W$8)</f>
        <v>33.36930718653673</v>
      </c>
      <c r="AB7" s="26">
        <f>+(AC7*($W$10+(Z7*AC7)))^(5/3)/($W$10+(2*AC7*SQRT(1+(Z7*Z7))))^(2/3)</f>
        <v>33.369284092451828</v>
      </c>
      <c r="AC7" s="27">
        <v>2.1402713516094125</v>
      </c>
      <c r="AD7" s="26">
        <f>+AC7*($W$10+(Z7*AC7))</f>
        <v>25.367541438211266</v>
      </c>
      <c r="AE7" s="26">
        <f>+$W$10+(2*AC7*SQRT(1+(Z7*Z7)))</f>
        <v>16.814176895008341</v>
      </c>
      <c r="AF7" s="26">
        <f>+AA7-AB7</f>
        <v>2.3094084902197665E-5</v>
      </c>
      <c r="AG7" s="28">
        <f>+($W$7)/(SQRT(9.81*((AD7)^3/($W$10+(2*Z7*AC7)))))</f>
        <v>0.26163713954150059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8</v>
      </c>
      <c r="T8"/>
      <c r="U8"/>
      <c r="V8" s="23" t="s">
        <v>47</v>
      </c>
      <c r="W8" s="22">
        <f>+G6</f>
        <v>1.4104372355310457E-4</v>
      </c>
      <c r="X8"/>
    </row>
    <row r="9" spans="3:39" ht="15.75" customHeight="1" x14ac:dyDescent="0.25">
      <c r="Q9" s="23" t="s">
        <v>59</v>
      </c>
      <c r="R9" s="18">
        <f>+E6</f>
        <v>1.8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4-5'!AN37</f>
        <v>1.6834883601898691</v>
      </c>
      <c r="T10"/>
      <c r="U10"/>
      <c r="V10" s="21" t="s">
        <v>61</v>
      </c>
      <c r="W10" s="22">
        <f>+D6</f>
        <v>8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1.8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2.1402713516094125</v>
      </c>
      <c r="Z13" s="19">
        <f>+$W$11</f>
        <v>1.8</v>
      </c>
      <c r="AA13" s="18" t="s">
        <v>11</v>
      </c>
      <c r="AB13" s="18" t="s">
        <v>11</v>
      </c>
      <c r="AC13" s="31">
        <v>0.96027214893807222</v>
      </c>
      <c r="AD13" s="19">
        <f>+AC13*($W$10+(Z13*AC13))</f>
        <v>9.3419978715516354</v>
      </c>
      <c r="AE13" s="19">
        <f>+$W$10+(2*AC13*SQRT(1+(Z13*AR46)))</f>
        <v>9.9205442978761447</v>
      </c>
      <c r="AF13" s="18" t="s">
        <v>11</v>
      </c>
      <c r="AG13" s="19">
        <f>+($W$7)/(SQRT(9.81*((AD13)^3/($W$10+(2*Z13*AC13)))))</f>
        <v>0.99993952688150622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-20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0.96027214893807222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-3007.7999999999997</v>
      </c>
      <c r="AL16" s="63">
        <f>+AP30+AC7</f>
        <v>2549.3502713516191</v>
      </c>
      <c r="AM16" s="63">
        <f>+AP30+AC13</f>
        <v>2548.1702721489478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18">
        <f>+D41</f>
        <v>-3220.4999999999995</v>
      </c>
      <c r="AL17" s="19">
        <f>+AP41+AC19</f>
        <v>2549.380271351612</v>
      </c>
      <c r="AM17" s="63">
        <f>+AP41+AC25</f>
        <v>2548.2002720824125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26.419999999999998</v>
      </c>
      <c r="X19" s="85"/>
      <c r="Z19" s="26">
        <f>+W23</f>
        <v>1.8</v>
      </c>
      <c r="AA19" s="26">
        <f>+($W$19*$W$21)/SQRT($W$20)</f>
        <v>33.36930718653673</v>
      </c>
      <c r="AB19" s="26">
        <f>+(AC19*($W$22+(Z19*AC19)))^(5/3)/($W$22+(2*AC19*SQRT(1+(Z19*Z19))))^(2/3)</f>
        <v>33.369284092241955</v>
      </c>
      <c r="AC19" s="27">
        <v>2.1402713516021721</v>
      </c>
      <c r="AD19" s="26">
        <f>+AC19*($W$22+(Z19*AC19))</f>
        <v>25.367541438097554</v>
      </c>
      <c r="AE19" s="26">
        <f>+$W$22+(2*AC19*SQRT(1+(Z19*Z19)))</f>
        <v>16.814176894978523</v>
      </c>
      <c r="AF19" s="26">
        <f>+AA19-AB19</f>
        <v>2.3094294775205526E-5</v>
      </c>
      <c r="AG19" s="28">
        <f>+($W$19)/(SQRT(9.81*((AD19)^3/($W$22+(2*Z19*AC19)))))</f>
        <v>0.26163713954304268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1.4104372355310457E-4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8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1.8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8</v>
      </c>
      <c r="E25" s="18">
        <f>+D30</f>
        <v>-3007.7999999999997</v>
      </c>
      <c r="F25" s="18">
        <f>+E6</f>
        <v>1.8</v>
      </c>
      <c r="Q25" s="18" t="s">
        <v>74</v>
      </c>
      <c r="R25" s="18" t="s">
        <v>75</v>
      </c>
      <c r="S25" s="18" t="s">
        <v>76</v>
      </c>
      <c r="Z25" s="19">
        <f>+$W$23</f>
        <v>1.8</v>
      </c>
      <c r="AA25" s="18" t="s">
        <v>11</v>
      </c>
      <c r="AB25" s="18" t="s">
        <v>11</v>
      </c>
      <c r="AC25" s="31">
        <v>0.96027208240290107</v>
      </c>
      <c r="AD25" s="19">
        <f>+AC25*($W$22+(Z25*AC25))</f>
        <v>9.3419971092595357</v>
      </c>
      <c r="AE25" s="19">
        <f>+$W$22+(2*AC25*SQRT(1+(Z25*Z25)))</f>
        <v>11.954642478054264</v>
      </c>
      <c r="AF25" s="18" t="s">
        <v>11</v>
      </c>
      <c r="AG25" s="19">
        <f>+($W$19)/(SQRT(9.81*((AD25)^3/($W$22+(2*Z25*AC25)))))</f>
        <v>0.99993963881904546</v>
      </c>
      <c r="AH25" s="18" t="s">
        <v>11</v>
      </c>
      <c r="AQ25" s="32"/>
    </row>
    <row r="26" spans="4:43" x14ac:dyDescent="0.25">
      <c r="D26" s="18">
        <f>+D7</f>
        <v>8</v>
      </c>
      <c r="E26" s="18">
        <f>-(1)*D3+E25</f>
        <v>-3220.4999999999995</v>
      </c>
      <c r="F26" s="18">
        <f>+E7</f>
        <v>1.8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10">
        <f>+'De 4-5'!D37</f>
        <v>-3007.7999999999997</v>
      </c>
      <c r="E30" s="15">
        <f>+FORECAST(D30,$D$25:$D$26,$E$25:$E$26)</f>
        <v>8</v>
      </c>
      <c r="F30" s="15">
        <f>+FORECAST(D30,$F$25:$F$26,$E$25:$E$26)</f>
        <v>1.8</v>
      </c>
      <c r="G30" s="10">
        <f>+D30</f>
        <v>-3007.7999999999997</v>
      </c>
      <c r="H30" s="19">
        <f>+R10</f>
        <v>1.6834883601898691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1.6834883601898691</v>
      </c>
      <c r="AO30" s="18"/>
      <c r="AP30" s="19">
        <f>+'De 4-5'!AP37</f>
        <v>2547.2100000000096</v>
      </c>
      <c r="AQ30" s="19">
        <f t="shared" ref="AQ30:AQ31" si="0">+AP30+AN30</f>
        <v>2548.8934883601996</v>
      </c>
    </row>
    <row r="31" spans="4:43" x14ac:dyDescent="0.25">
      <c r="D31" s="10">
        <f>+D30-20</f>
        <v>-3027.7999999999997</v>
      </c>
      <c r="E31" s="15">
        <f t="shared" ref="E31:E41" si="1">+FORECAST(D31,$D$25:$D$26,$E$25:$E$26)</f>
        <v>8</v>
      </c>
      <c r="F31" s="15">
        <f t="shared" ref="F31" si="2">+FORECAST(D31,$F$25:$F$26,$E$25:$E$26)</f>
        <v>1.8</v>
      </c>
      <c r="G31" s="10">
        <f t="shared" ref="G31" si="3">+D31</f>
        <v>-3027.7999999999997</v>
      </c>
      <c r="H31" s="19">
        <f>+AN30</f>
        <v>1.6834883601898691</v>
      </c>
      <c r="I31" s="19">
        <f t="shared" ref="I31" si="4">E31+(2*H31*SQRT(1+(F31*F31)))</f>
        <v>14.933029401268637</v>
      </c>
      <c r="J31" s="19">
        <f t="shared" ref="J31" si="5">+H31*(E31+(F31*H31))</f>
        <v>18.569346387529546</v>
      </c>
      <c r="K31" s="19">
        <f t="shared" ref="K31" si="6">+J31/I31</f>
        <v>1.2435083256416801</v>
      </c>
      <c r="L31" s="38">
        <f>+((2*F31*H31)+E31)</f>
        <v>14.060558096683529</v>
      </c>
      <c r="M31" s="19">
        <f t="shared" ref="M31" si="7">+(($R$5^2)*($R$7^2))/((J31^2)*(K31)^(4/3))</f>
        <v>3.4060941353074477E-4</v>
      </c>
      <c r="N31" s="19">
        <f t="shared" ref="N31" si="8">+$R$7/(SQRT(9.81*((J31^3)/((2*F31*H31)+E31))))</f>
        <v>0.39527983802751182</v>
      </c>
      <c r="O31" s="39">
        <f t="shared" ref="O31" si="9">($R$6-M31)/(1-(N31^2))</f>
        <v>-2.3652122009360001E-4</v>
      </c>
      <c r="P31" s="39">
        <f t="shared" ref="P31" si="10">+H31+0.5*(G31-G30)*O31</f>
        <v>1.6858535723908052</v>
      </c>
      <c r="Q31" s="19">
        <f t="shared" ref="Q31" si="11">E31+(2*P31*SQRT(1+(F31*F31)))</f>
        <v>14.942769941278954</v>
      </c>
      <c r="R31" s="19">
        <f t="shared" ref="R31" si="12">+P31*(E31+(F31*P31))</f>
        <v>18.602612660703553</v>
      </c>
      <c r="S31" s="19">
        <f t="shared" ref="S31" si="13">+R31/Q31</f>
        <v>1.2449239822206186</v>
      </c>
      <c r="T31" s="38">
        <f>+((2*F31*P31)+E31)</f>
        <v>14.069072860606898</v>
      </c>
      <c r="U31" s="19">
        <f t="shared" ref="U31" si="14">+(($R$5^2)*($R$7^2))/((R31^2)*(S31)^(4/3))</f>
        <v>3.3887782176028191E-4</v>
      </c>
      <c r="V31" s="19">
        <f t="shared" ref="V31" si="15">+$R$7/(SQRT(9.81*((R31^3)/((2*F31*P31)+E31))))</f>
        <v>0.39433936602674008</v>
      </c>
      <c r="W31" s="39">
        <f t="shared" ref="W31" si="16">($R$6-U31)/(1-(V31^2))</f>
        <v>-2.3426279036864111E-4</v>
      </c>
      <c r="X31" s="39">
        <f t="shared" ref="X31" si="17">+H31+0.5*(G31-G30)*W31</f>
        <v>1.6858309880935556</v>
      </c>
      <c r="Y31" s="19">
        <f t="shared" ref="Y31" si="18">E31+(2*X31*SQRT(1+(F31*F31)))</f>
        <v>14.942676933450363</v>
      </c>
      <c r="Z31" s="19">
        <f t="shared" ref="Z31" si="19">+X31*(E31+(F31*X31))</f>
        <v>18.602294921498135</v>
      </c>
      <c r="AA31" s="19">
        <f t="shared" ref="AA31" si="20">+Z31/Y31</f>
        <v>1.2449104671369444</v>
      </c>
      <c r="AB31" s="38">
        <f>+((2*F31*X31)+E31)</f>
        <v>14.068991557136801</v>
      </c>
      <c r="AC31" s="19">
        <f t="shared" ref="AC31" si="21">+(($R$5^2)*($R$7^2))/((Z31^2)*(AA31)^(4/3))</f>
        <v>3.3889430380482414E-4</v>
      </c>
      <c r="AD31" s="19">
        <f t="shared" ref="AD31" si="22">+$R$7/(SQRT(9.81*((Z31^3)/((2*F31*X31)+E31))))</f>
        <v>0.3943483299756862</v>
      </c>
      <c r="AE31" s="39">
        <f t="shared" ref="AE31" si="23">($R$6-AC31)/(1-(AD31^2))</f>
        <v>-2.3428426870274641E-4</v>
      </c>
      <c r="AF31" s="39">
        <f t="shared" ref="AF31" si="24">H31+(G31-G30)*AE31</f>
        <v>1.688174045563924</v>
      </c>
      <c r="AG31" s="19">
        <f t="shared" ref="AG31" si="25">E31+(2*AF31*SQRT(1+(F31*F31)))</f>
        <v>14.95232623469596</v>
      </c>
      <c r="AH31" s="19">
        <f t="shared" ref="AH31" si="26">+AF31*(E31+(F31*AF31))</f>
        <v>18.635269259119593</v>
      </c>
      <c r="AI31" s="19">
        <f t="shared" ref="AI31" si="27">+AH31/AG31</f>
        <v>1.2463123775267548</v>
      </c>
      <c r="AJ31" s="38">
        <f>+((2*F31*AF31)+E31)</f>
        <v>14.077426564030127</v>
      </c>
      <c r="AK31" s="19">
        <f t="shared" ref="AK31" si="28">+(($R$5^2)*($R$7^2))/((AH31^2)*(AI31)^(4/3))</f>
        <v>3.3718966591258907E-4</v>
      </c>
      <c r="AL31" s="19">
        <f t="shared" ref="AL31" si="29">+$R$7/(SQRT(9.81*((AH31^3)/((2*F31*AF31)+E31))))</f>
        <v>0.39342000223244478</v>
      </c>
      <c r="AM31" s="39">
        <f t="shared" ref="AM31" si="30">($R$6-AK31)/(1-(AL31^2))</f>
        <v>-2.3206476359569867E-4</v>
      </c>
      <c r="AN31" s="19">
        <f t="shared" ref="AN31" si="31">H31+(1/6)*(O31+2*W31+2*AE31+AM31)*(G31-G30)</f>
        <v>1.6881739605293093</v>
      </c>
      <c r="AO31" s="18">
        <f>+(-1)*ABS((ABS(G30)-ABS(G31)))</f>
        <v>-20</v>
      </c>
      <c r="AP31" s="19">
        <f t="shared" ref="AP31" si="32">+AP30-(AO31*$R$6)</f>
        <v>2547.2128208744807</v>
      </c>
      <c r="AQ31" s="19">
        <f t="shared" si="0"/>
        <v>2548.9009948350099</v>
      </c>
    </row>
    <row r="32" spans="4:43" x14ac:dyDescent="0.25">
      <c r="D32" s="10">
        <f t="shared" ref="D32:D40" si="33">+D31-20</f>
        <v>-3047.7999999999997</v>
      </c>
      <c r="E32" s="15">
        <f t="shared" si="1"/>
        <v>8</v>
      </c>
      <c r="F32" s="15">
        <f t="shared" ref="F32:F41" si="34">+FORECAST(D32,$F$25:$F$26,$E$25:$E$26)</f>
        <v>1.8</v>
      </c>
      <c r="G32" s="10">
        <f t="shared" ref="G32:G41" si="35">+D32</f>
        <v>-3047.7999999999997</v>
      </c>
      <c r="H32" s="19">
        <f t="shared" ref="H32:H40" si="36">+AN31</f>
        <v>1.6881739605293093</v>
      </c>
      <c r="I32" s="19">
        <f t="shared" ref="I32:I41" si="37">E32+(2*H32*SQRT(1+(F32*F32)))</f>
        <v>14.952325884501981</v>
      </c>
      <c r="J32" s="19">
        <f t="shared" ref="J32:J41" si="38">+H32*(E32+(F32*H32))</f>
        <v>18.635268062051061</v>
      </c>
      <c r="K32" s="19">
        <f t="shared" ref="K32:K41" si="39">+J32/I32</f>
        <v>1.2463123266572482</v>
      </c>
      <c r="L32" s="38">
        <f t="shared" ref="L32:L40" si="40">+((2*F32*H32)+E32)</f>
        <v>14.077426257905515</v>
      </c>
      <c r="M32" s="19">
        <f t="shared" ref="M32:M41" si="41">+(($R$5^2)*($R$7^2))/((J32^2)*(K32)^(4/3))</f>
        <v>3.3718972758282992E-4</v>
      </c>
      <c r="N32" s="19">
        <f t="shared" ref="N32:N41" si="42">+$R$7/(SQRT(9.81*((J32^3)/((2*F32*H32)+E32))))</f>
        <v>0.39342003586284957</v>
      </c>
      <c r="O32" s="39">
        <f t="shared" ref="O32:O41" si="43">($R$6-M32)/(1-(N32^2))</f>
        <v>-2.3206484382454581E-4</v>
      </c>
      <c r="P32" s="39">
        <f t="shared" ref="P32:P41" si="44">+H32+0.5*(G32-G31)*O32</f>
        <v>1.6904946089675548</v>
      </c>
      <c r="Q32" s="19">
        <f t="shared" ref="Q32:Q41" si="45">E32+(2*P32*SQRT(1+(F32*F32)))</f>
        <v>14.961882899704957</v>
      </c>
      <c r="R32" s="19">
        <f t="shared" ref="R32:R41" si="46">+P32*(E32+(F32*P32))</f>
        <v>18.667946513047497</v>
      </c>
      <c r="S32" s="19">
        <f t="shared" ref="S32:S41" si="47">+R32/Q32</f>
        <v>1.2477003488254559</v>
      </c>
      <c r="T32" s="38">
        <f t="shared" ref="T32:T40" si="48">+((2*F32*P32)+E32)</f>
        <v>14.085780592283196</v>
      </c>
      <c r="U32" s="19">
        <f t="shared" ref="U32:U41" si="49">+(($R$5^2)*($R$7^2))/((R32^2)*(S32)^(4/3))</f>
        <v>3.3551194517691978E-4</v>
      </c>
      <c r="V32" s="19">
        <f t="shared" ref="V32:V41" si="50">+$R$7/(SQRT(9.81*((R32^3)/((2*F32*P32)+E32))))</f>
        <v>0.39250387385449353</v>
      </c>
      <c r="W32" s="39">
        <f t="shared" ref="W32:W41" si="51">($R$6-U32)/(1-(V32^2))</f>
        <v>-2.2988398542916872E-4</v>
      </c>
      <c r="X32" s="39">
        <f t="shared" ref="X32:X41" si="52">+H32+0.5*(G32-G31)*W32</f>
        <v>1.6904728003836009</v>
      </c>
      <c r="Y32" s="19">
        <f t="shared" ref="Y32:Y41" si="53">E32+(2*X32*SQRT(1+(F32*F32)))</f>
        <v>14.961793086459242</v>
      </c>
      <c r="Z32" s="19">
        <f t="shared" ref="Z32:Z41" si="54">+X32*(E32+(F32*X32))</f>
        <v>18.667639322975003</v>
      </c>
      <c r="AA32" s="19">
        <f t="shared" ref="AA32:AA41" si="55">+Z32/Y32</f>
        <v>1.2476873069358001</v>
      </c>
      <c r="AB32" s="38">
        <f t="shared" ref="AB32:AB40" si="56">+((2*F32*X32)+E32)</f>
        <v>14.085702081380964</v>
      </c>
      <c r="AC32" s="19">
        <f t="shared" ref="AC32:AC41" si="57">+(($R$5^2)*($R$7^2))/((Z32^2)*(AA32)^(4/3))</f>
        <v>3.3552766370881275E-4</v>
      </c>
      <c r="AD32" s="19">
        <f t="shared" ref="AD32:AD41" si="58">+$R$7/(SQRT(9.81*((Z32^3)/((2*F32*X32)+E32))))</f>
        <v>0.39251246842319149</v>
      </c>
      <c r="AE32" s="39">
        <f t="shared" ref="AE32:AE41" si="59">($R$6-AC32)/(1-(AD32^2))</f>
        <v>-2.2990440017974385E-4</v>
      </c>
      <c r="AF32" s="39">
        <f t="shared" ref="AF32:AF41" si="60">H32+(G32-G31)*AE32</f>
        <v>1.6927720485329043</v>
      </c>
      <c r="AG32" s="19">
        <f t="shared" ref="AG32:AG41" si="61">E32+(2*AF32*SQRT(1+(F32*F32)))</f>
        <v>14.97126196987827</v>
      </c>
      <c r="AH32" s="19">
        <f t="shared" ref="AH32:AH41" si="62">+AF32*(E32+(F32*AF32))</f>
        <v>18.700035363192946</v>
      </c>
      <c r="AI32" s="19">
        <f t="shared" ref="AI32:AI41" si="63">+AH32/AG32</f>
        <v>1.2490620630924003</v>
      </c>
      <c r="AJ32" s="38">
        <f t="shared" ref="AJ32:AJ40" si="64">+((2*F32*AF32)+E32)</f>
        <v>14.093979374718455</v>
      </c>
      <c r="AK32" s="19">
        <f t="shared" ref="AK32:AK41" si="65">+(($R$5^2)*($R$7^2))/((AH32^2)*(AI32)^(4/3))</f>
        <v>3.3387553606081853E-4</v>
      </c>
      <c r="AL32" s="19">
        <f t="shared" ref="AL32:AL41" si="66">+$R$7/(SQRT(9.81*((AH32^3)/((2*F32*AF32)+E32))))</f>
        <v>0.39160793545144307</v>
      </c>
      <c r="AM32" s="39">
        <f t="shared" ref="AM32:AM41" si="67">($R$6-AK32)/(1-(AL32^2))</f>
        <v>-2.2776041529468975E-4</v>
      </c>
      <c r="AN32" s="19">
        <f t="shared" ref="AN32:AN41" si="68">H32+(1/6)*(O32+2*W32+2*AE32+AM32)*(G32-G31)</f>
        <v>1.6927719672970996</v>
      </c>
      <c r="AO32" s="18">
        <f t="shared" ref="AO32:AO40" si="69">+(-1)*ABS((ABS(G31)-ABS(G32)))</f>
        <v>-20</v>
      </c>
      <c r="AP32" s="19">
        <f t="shared" ref="AP32:AP41" si="70">+AP31-(AO32*$R$6)</f>
        <v>2547.2156417489518</v>
      </c>
      <c r="AQ32" s="19">
        <f t="shared" ref="AQ32:AQ41" si="71">+AP32+AN32</f>
        <v>2548.908413716249</v>
      </c>
    </row>
    <row r="33" spans="4:43" x14ac:dyDescent="0.25">
      <c r="D33" s="10">
        <f t="shared" si="33"/>
        <v>-3067.7999999999997</v>
      </c>
      <c r="E33" s="15">
        <f t="shared" si="1"/>
        <v>8</v>
      </c>
      <c r="F33" s="15">
        <f t="shared" si="34"/>
        <v>1.8</v>
      </c>
      <c r="G33" s="10">
        <f t="shared" si="35"/>
        <v>-3067.7999999999997</v>
      </c>
      <c r="H33" s="19">
        <f t="shared" si="36"/>
        <v>1.6927719672970996</v>
      </c>
      <c r="I33" s="19">
        <f t="shared" si="37"/>
        <v>14.971261635328752</v>
      </c>
      <c r="J33" s="19">
        <f t="shared" si="38"/>
        <v>18.700034218257205</v>
      </c>
      <c r="K33" s="19">
        <f t="shared" si="39"/>
        <v>1.2490620145285154</v>
      </c>
      <c r="L33" s="38">
        <f t="shared" si="40"/>
        <v>14.093979082269559</v>
      </c>
      <c r="M33" s="19">
        <f t="shared" si="41"/>
        <v>3.3387559425304897E-4</v>
      </c>
      <c r="N33" s="19">
        <f t="shared" si="42"/>
        <v>0.39160796735364234</v>
      </c>
      <c r="O33" s="39">
        <f t="shared" si="43"/>
        <v>-2.2776049074928827E-4</v>
      </c>
      <c r="P33" s="39">
        <f t="shared" si="44"/>
        <v>1.6950495722045924</v>
      </c>
      <c r="Q33" s="19">
        <f t="shared" si="45"/>
        <v>14.98064138642269</v>
      </c>
      <c r="R33" s="19">
        <f t="shared" si="46"/>
        <v>18.732144071652488</v>
      </c>
      <c r="S33" s="19">
        <f t="shared" si="47"/>
        <v>1.2504233689640201</v>
      </c>
      <c r="T33" s="38">
        <f t="shared" si="48"/>
        <v>14.102178459936532</v>
      </c>
      <c r="U33" s="19">
        <f t="shared" si="49"/>
        <v>3.3224903169789947E-4</v>
      </c>
      <c r="V33" s="19">
        <f t="shared" si="50"/>
        <v>0.39071508465518301</v>
      </c>
      <c r="W33" s="39">
        <f t="shared" si="51"/>
        <v>-2.2565312558070532E-4</v>
      </c>
      <c r="X33" s="39">
        <f t="shared" si="52"/>
        <v>1.6950284985529067</v>
      </c>
      <c r="Y33" s="19">
        <f t="shared" si="53"/>
        <v>14.980554599813299</v>
      </c>
      <c r="Z33" s="19">
        <f t="shared" si="54"/>
        <v>18.731846888054992</v>
      </c>
      <c r="AA33" s="19">
        <f t="shared" si="55"/>
        <v>1.2504107750649263</v>
      </c>
      <c r="AB33" s="38">
        <f t="shared" si="56"/>
        <v>14.102102594790464</v>
      </c>
      <c r="AC33" s="19">
        <f t="shared" si="57"/>
        <v>3.3226403609194489E-4</v>
      </c>
      <c r="AD33" s="19">
        <f t="shared" si="58"/>
        <v>0.39072333183671515</v>
      </c>
      <c r="AE33" s="39">
        <f t="shared" si="59"/>
        <v>-2.2567254959520832E-4</v>
      </c>
      <c r="AF33" s="39">
        <f t="shared" si="60"/>
        <v>1.6972854182890038</v>
      </c>
      <c r="AG33" s="19">
        <f t="shared" si="61"/>
        <v>14.989849164157597</v>
      </c>
      <c r="AH33" s="19">
        <f t="shared" si="62"/>
        <v>18.763683370357693</v>
      </c>
      <c r="AI33" s="19">
        <f t="shared" si="63"/>
        <v>1.251759318247428</v>
      </c>
      <c r="AJ33" s="38">
        <f t="shared" si="64"/>
        <v>14.110227505840413</v>
      </c>
      <c r="AK33" s="19">
        <f t="shared" si="65"/>
        <v>3.3066191433395642E-4</v>
      </c>
      <c r="AL33" s="19">
        <f t="shared" si="66"/>
        <v>0.38984159385300737</v>
      </c>
      <c r="AM33" s="39">
        <f t="shared" si="67"/>
        <v>-2.2360015222720479E-4</v>
      </c>
      <c r="AN33" s="19">
        <f t="shared" si="68"/>
        <v>1.697285340608194</v>
      </c>
      <c r="AO33" s="18">
        <f t="shared" si="69"/>
        <v>-20</v>
      </c>
      <c r="AP33" s="19">
        <f t="shared" si="70"/>
        <v>2547.218462623423</v>
      </c>
      <c r="AQ33" s="19">
        <f t="shared" si="71"/>
        <v>2548.9157479640312</v>
      </c>
    </row>
    <row r="34" spans="4:43" x14ac:dyDescent="0.25">
      <c r="D34" s="10">
        <f t="shared" si="33"/>
        <v>-3087.7999999999997</v>
      </c>
      <c r="E34" s="15">
        <f t="shared" si="1"/>
        <v>8</v>
      </c>
      <c r="F34" s="15">
        <f t="shared" si="34"/>
        <v>1.8</v>
      </c>
      <c r="G34" s="10">
        <f t="shared" si="35"/>
        <v>-3087.7999999999997</v>
      </c>
      <c r="H34" s="19">
        <f t="shared" si="36"/>
        <v>1.697285340608194</v>
      </c>
      <c r="I34" s="19">
        <f t="shared" si="37"/>
        <v>14.989848844248444</v>
      </c>
      <c r="J34" s="19">
        <f t="shared" si="38"/>
        <v>18.763682274263804</v>
      </c>
      <c r="K34" s="19">
        <f t="shared" si="39"/>
        <v>1.2517592718397135</v>
      </c>
      <c r="L34" s="38">
        <f t="shared" si="40"/>
        <v>14.110227226189497</v>
      </c>
      <c r="M34" s="19">
        <f t="shared" si="41"/>
        <v>3.3066196931093967E-4</v>
      </c>
      <c r="N34" s="19">
        <f t="shared" si="42"/>
        <v>0.38984162414918011</v>
      </c>
      <c r="O34" s="39">
        <f t="shared" si="43"/>
        <v>-2.2360022328506485E-4</v>
      </c>
      <c r="P34" s="39">
        <f t="shared" si="44"/>
        <v>1.6995213428410447</v>
      </c>
      <c r="Q34" s="19">
        <f t="shared" si="45"/>
        <v>14.999057265041984</v>
      </c>
      <c r="R34" s="19">
        <f t="shared" si="46"/>
        <v>18.795241773318367</v>
      </c>
      <c r="S34" s="19">
        <f t="shared" si="47"/>
        <v>1.2530948739774517</v>
      </c>
      <c r="T34" s="38">
        <f t="shared" si="48"/>
        <v>14.11827683422776</v>
      </c>
      <c r="U34" s="19">
        <f t="shared" si="49"/>
        <v>3.2908420659300436E-4</v>
      </c>
      <c r="V34" s="19">
        <f t="shared" si="50"/>
        <v>0.38897105185431191</v>
      </c>
      <c r="W34" s="39">
        <f t="shared" si="51"/>
        <v>-2.2156256166285936E-4</v>
      </c>
      <c r="X34" s="39">
        <f t="shared" si="52"/>
        <v>1.6995009662248226</v>
      </c>
      <c r="Y34" s="19">
        <f t="shared" si="53"/>
        <v>14.998973349000325</v>
      </c>
      <c r="Z34" s="19">
        <f t="shared" si="54"/>
        <v>18.794954091356974</v>
      </c>
      <c r="AA34" s="19">
        <f t="shared" si="55"/>
        <v>1.2530827046645596</v>
      </c>
      <c r="AB34" s="38">
        <f t="shared" si="56"/>
        <v>14.118203478409361</v>
      </c>
      <c r="AC34" s="19">
        <f t="shared" si="57"/>
        <v>3.2909854215885909E-4</v>
      </c>
      <c r="AD34" s="19">
        <f t="shared" si="58"/>
        <v>0.38897897193990683</v>
      </c>
      <c r="AE34" s="39">
        <f t="shared" si="59"/>
        <v>-2.215810614791568E-4</v>
      </c>
      <c r="AF34" s="39">
        <f t="shared" si="60"/>
        <v>1.7017169618377772</v>
      </c>
      <c r="AG34" s="19">
        <f t="shared" si="61"/>
        <v>15.008099377490337</v>
      </c>
      <c r="AH34" s="19">
        <f t="shared" si="62"/>
        <v>18.826248807473728</v>
      </c>
      <c r="AI34" s="19">
        <f t="shared" si="63"/>
        <v>1.2544059266898233</v>
      </c>
      <c r="AJ34" s="38">
        <f t="shared" si="64"/>
        <v>14.126181062615998</v>
      </c>
      <c r="AK34" s="19">
        <f t="shared" si="65"/>
        <v>3.2754408440752967E-4</v>
      </c>
      <c r="AL34" s="19">
        <f t="shared" si="66"/>
        <v>0.38811908854981098</v>
      </c>
      <c r="AM34" s="39">
        <f t="shared" si="67"/>
        <v>-2.1957659447652194E-4</v>
      </c>
      <c r="AN34" s="19">
        <f t="shared" si="68"/>
        <v>1.7017168874883462</v>
      </c>
      <c r="AO34" s="18">
        <f t="shared" si="69"/>
        <v>-20</v>
      </c>
      <c r="AP34" s="19">
        <f t="shared" si="70"/>
        <v>2547.2212834978941</v>
      </c>
      <c r="AQ34" s="19">
        <f t="shared" si="71"/>
        <v>2548.9230003853822</v>
      </c>
    </row>
    <row r="35" spans="4:43" x14ac:dyDescent="0.25">
      <c r="D35" s="10">
        <f t="shared" si="33"/>
        <v>-3107.7999999999997</v>
      </c>
      <c r="E35" s="15">
        <f t="shared" si="1"/>
        <v>8</v>
      </c>
      <c r="F35" s="15">
        <f t="shared" si="34"/>
        <v>1.8</v>
      </c>
      <c r="G35" s="10">
        <f t="shared" si="35"/>
        <v>-3107.7999999999997</v>
      </c>
      <c r="H35" s="19">
        <f t="shared" si="36"/>
        <v>1.7017168874883462</v>
      </c>
      <c r="I35" s="19">
        <f t="shared" si="37"/>
        <v>15.00809907130064</v>
      </c>
      <c r="J35" s="19">
        <f t="shared" si="38"/>
        <v>18.826247757200214</v>
      </c>
      <c r="K35" s="19">
        <f t="shared" si="39"/>
        <v>1.2544058823013009</v>
      </c>
      <c r="L35" s="38">
        <f t="shared" si="40"/>
        <v>14.126180794958046</v>
      </c>
      <c r="M35" s="19">
        <f t="shared" si="41"/>
        <v>3.275441364074174E-4</v>
      </c>
      <c r="N35" s="19">
        <f t="shared" si="42"/>
        <v>0.38811911735125937</v>
      </c>
      <c r="O35" s="39">
        <f t="shared" si="43"/>
        <v>-2.1957666147835446E-4</v>
      </c>
      <c r="P35" s="39">
        <f t="shared" si="44"/>
        <v>1.7039126541031298</v>
      </c>
      <c r="Q35" s="19">
        <f t="shared" si="45"/>
        <v>15.017141791677336</v>
      </c>
      <c r="R35" s="19">
        <f t="shared" si="46"/>
        <v>18.857274231888027</v>
      </c>
      <c r="S35" s="19">
        <f t="shared" si="47"/>
        <v>1.255716599968373</v>
      </c>
      <c r="T35" s="38">
        <f t="shared" si="48"/>
        <v>14.134085554771268</v>
      </c>
      <c r="U35" s="19">
        <f t="shared" si="49"/>
        <v>3.2601290904155848E-4</v>
      </c>
      <c r="V35" s="19">
        <f t="shared" si="50"/>
        <v>0.38726994355972794</v>
      </c>
      <c r="W35" s="39">
        <f t="shared" si="51"/>
        <v>-2.1760517667437329E-4</v>
      </c>
      <c r="X35" s="39">
        <f t="shared" si="52"/>
        <v>1.7038929392550899</v>
      </c>
      <c r="Y35" s="19">
        <f t="shared" si="53"/>
        <v>15.017060600963854</v>
      </c>
      <c r="Z35" s="19">
        <f t="shared" si="54"/>
        <v>18.856995581238749</v>
      </c>
      <c r="AA35" s="19">
        <f t="shared" si="55"/>
        <v>1.2557048334764285</v>
      </c>
      <c r="AB35" s="38">
        <f t="shared" si="56"/>
        <v>14.134014581318324</v>
      </c>
      <c r="AC35" s="19">
        <f t="shared" si="57"/>
        <v>3.2602661742761049E-4</v>
      </c>
      <c r="AD35" s="19">
        <f t="shared" si="58"/>
        <v>0.38727755529977237</v>
      </c>
      <c r="AE35" s="39">
        <f t="shared" si="59"/>
        <v>-2.1762281317680432E-4</v>
      </c>
      <c r="AF35" s="39">
        <f t="shared" si="60"/>
        <v>1.7060693437518824</v>
      </c>
      <c r="AG35" s="19">
        <f t="shared" si="61"/>
        <v>15.026023583258317</v>
      </c>
      <c r="AH35" s="19">
        <f t="shared" si="62"/>
        <v>18.88776544025702</v>
      </c>
      <c r="AI35" s="19">
        <f t="shared" si="63"/>
        <v>1.2570035801954533</v>
      </c>
      <c r="AJ35" s="38">
        <f t="shared" si="64"/>
        <v>14.141849637506777</v>
      </c>
      <c r="AK35" s="19">
        <f t="shared" si="65"/>
        <v>3.2451763099513892E-4</v>
      </c>
      <c r="AL35" s="19">
        <f t="shared" si="66"/>
        <v>0.38643864095233832</v>
      </c>
      <c r="AM35" s="39">
        <f t="shared" si="67"/>
        <v>-2.1568287082911794E-4</v>
      </c>
      <c r="AN35" s="19">
        <f t="shared" si="68"/>
        <v>1.7060692725283788</v>
      </c>
      <c r="AO35" s="18">
        <f t="shared" si="69"/>
        <v>-20</v>
      </c>
      <c r="AP35" s="19">
        <f t="shared" si="70"/>
        <v>2547.2241043723652</v>
      </c>
      <c r="AQ35" s="19">
        <f t="shared" si="71"/>
        <v>2548.9301736448938</v>
      </c>
    </row>
    <row r="36" spans="4:43" x14ac:dyDescent="0.25">
      <c r="D36" s="10">
        <f t="shared" si="33"/>
        <v>-3127.7999999999997</v>
      </c>
      <c r="E36" s="15">
        <f t="shared" si="1"/>
        <v>8</v>
      </c>
      <c r="F36" s="15">
        <f t="shared" si="34"/>
        <v>1.8</v>
      </c>
      <c r="G36" s="10">
        <f t="shared" si="35"/>
        <v>-3127.7999999999997</v>
      </c>
      <c r="H36" s="19">
        <f t="shared" si="36"/>
        <v>1.7060692725283788</v>
      </c>
      <c r="I36" s="19">
        <f t="shared" si="37"/>
        <v>15.026023289941977</v>
      </c>
      <c r="J36" s="19">
        <f t="shared" si="38"/>
        <v>18.887764433024952</v>
      </c>
      <c r="K36" s="19">
        <f t="shared" si="39"/>
        <v>1.2570035377003523</v>
      </c>
      <c r="L36" s="38">
        <f t="shared" si="40"/>
        <v>14.141849381102164</v>
      </c>
      <c r="M36" s="19">
        <f t="shared" si="41"/>
        <v>3.2451768023420411E-4</v>
      </c>
      <c r="N36" s="19">
        <f t="shared" si="42"/>
        <v>0.38643866836064689</v>
      </c>
      <c r="O36" s="39">
        <f t="shared" si="43"/>
        <v>-2.1568293408306824E-4</v>
      </c>
      <c r="P36" s="39">
        <f t="shared" si="44"/>
        <v>1.7082261018692095</v>
      </c>
      <c r="Q36" s="19">
        <f t="shared" si="45"/>
        <v>15.034905656810146</v>
      </c>
      <c r="R36" s="19">
        <f t="shared" si="46"/>
        <v>18.918274362146771</v>
      </c>
      <c r="S36" s="19">
        <f t="shared" si="47"/>
        <v>1.2582901944301614</v>
      </c>
      <c r="T36" s="38">
        <f t="shared" si="48"/>
        <v>14.149613966729154</v>
      </c>
      <c r="U36" s="19">
        <f t="shared" si="49"/>
        <v>3.230308666744306E-4</v>
      </c>
      <c r="V36" s="19">
        <f t="shared" si="50"/>
        <v>0.38561003385671477</v>
      </c>
      <c r="W36" s="39">
        <f t="shared" si="51"/>
        <v>-2.1377433953320222E-4</v>
      </c>
      <c r="X36" s="39">
        <f t="shared" si="52"/>
        <v>1.7082070159237108</v>
      </c>
      <c r="Y36" s="19">
        <f t="shared" si="53"/>
        <v>15.034827056075848</v>
      </c>
      <c r="Z36" s="19">
        <f t="shared" si="54"/>
        <v>18.918004304041464</v>
      </c>
      <c r="AA36" s="19">
        <f t="shared" si="55"/>
        <v>1.2582788104899651</v>
      </c>
      <c r="AB36" s="38">
        <f t="shared" si="56"/>
        <v>14.149545257325359</v>
      </c>
      <c r="AC36" s="19">
        <f t="shared" si="57"/>
        <v>3.2304398622491382E-4</v>
      </c>
      <c r="AD36" s="19">
        <f t="shared" si="58"/>
        <v>0.3856173546038511</v>
      </c>
      <c r="AE36" s="39">
        <f t="shared" si="59"/>
        <v>-2.1379116852947332E-4</v>
      </c>
      <c r="AF36" s="39">
        <f t="shared" si="60"/>
        <v>1.7103450958989683</v>
      </c>
      <c r="AG36" s="19">
        <f t="shared" si="61"/>
        <v>15.043632208330688</v>
      </c>
      <c r="AH36" s="19">
        <f t="shared" si="62"/>
        <v>18.948265391909917</v>
      </c>
      <c r="AI36" s="19">
        <f t="shared" si="63"/>
        <v>1.2595538849598413</v>
      </c>
      <c r="AJ36" s="38">
        <f t="shared" si="64"/>
        <v>14.157242345236286</v>
      </c>
      <c r="AK36" s="19">
        <f t="shared" si="65"/>
        <v>3.2157841564608189E-4</v>
      </c>
      <c r="AL36" s="19">
        <f t="shared" si="66"/>
        <v>0.38479857446988563</v>
      </c>
      <c r="AM36" s="39">
        <f t="shared" si="67"/>
        <v>-2.1191257497182628E-4</v>
      </c>
      <c r="AN36" s="19">
        <f t="shared" si="68"/>
        <v>1.7103450276123129</v>
      </c>
      <c r="AO36" s="18">
        <f t="shared" si="69"/>
        <v>-20</v>
      </c>
      <c r="AP36" s="19">
        <f t="shared" si="70"/>
        <v>2547.2269252468363</v>
      </c>
      <c r="AQ36" s="19">
        <f t="shared" si="71"/>
        <v>2548.9372702744486</v>
      </c>
    </row>
    <row r="37" spans="4:43" x14ac:dyDescent="0.25">
      <c r="D37" s="10">
        <f t="shared" si="33"/>
        <v>-3147.7999999999997</v>
      </c>
      <c r="E37" s="15">
        <f t="shared" si="1"/>
        <v>8</v>
      </c>
      <c r="F37" s="15">
        <f t="shared" si="34"/>
        <v>1.8</v>
      </c>
      <c r="G37" s="10">
        <f t="shared" si="35"/>
        <v>-3147.7999999999997</v>
      </c>
      <c r="H37" s="19">
        <f t="shared" si="36"/>
        <v>1.7103450276123129</v>
      </c>
      <c r="I37" s="19">
        <f t="shared" si="37"/>
        <v>15.043631927109029</v>
      </c>
      <c r="J37" s="19">
        <f t="shared" si="38"/>
        <v>18.948264425159199</v>
      </c>
      <c r="K37" s="19">
        <f t="shared" si="39"/>
        <v>1.2595538442424876</v>
      </c>
      <c r="L37" s="38">
        <f t="shared" si="40"/>
        <v>14.157242099404327</v>
      </c>
      <c r="M37" s="19">
        <f t="shared" si="41"/>
        <v>3.2157846232109871E-4</v>
      </c>
      <c r="N37" s="19">
        <f t="shared" si="42"/>
        <v>0.38479860057793602</v>
      </c>
      <c r="O37" s="39">
        <f t="shared" si="43"/>
        <v>-2.1191263475714496E-4</v>
      </c>
      <c r="P37" s="39">
        <f t="shared" si="44"/>
        <v>1.7124641539598844</v>
      </c>
      <c r="Q37" s="19">
        <f t="shared" si="45"/>
        <v>15.052359023547675</v>
      </c>
      <c r="R37" s="19">
        <f t="shared" si="46"/>
        <v>18.978273493154653</v>
      </c>
      <c r="S37" s="19">
        <f t="shared" si="47"/>
        <v>1.2608172223015235</v>
      </c>
      <c r="T37" s="38">
        <f t="shared" si="48"/>
        <v>14.164870954255584</v>
      </c>
      <c r="U37" s="19">
        <f t="shared" si="49"/>
        <v>3.2013407259487913E-4</v>
      </c>
      <c r="V37" s="19">
        <f t="shared" si="50"/>
        <v>0.3839896949079506</v>
      </c>
      <c r="W37" s="39">
        <f t="shared" si="51"/>
        <v>-2.1006386362862204E-4</v>
      </c>
      <c r="X37" s="39">
        <f t="shared" si="52"/>
        <v>1.7124456662485992</v>
      </c>
      <c r="Y37" s="19">
        <f t="shared" si="53"/>
        <v>15.052282886492657</v>
      </c>
      <c r="Z37" s="19">
        <f t="shared" si="54"/>
        <v>18.97801161772529</v>
      </c>
      <c r="AA37" s="19">
        <f t="shared" si="55"/>
        <v>1.2608062020117514</v>
      </c>
      <c r="AB37" s="38">
        <f t="shared" si="56"/>
        <v>14.164804398494958</v>
      </c>
      <c r="AC37" s="19">
        <f t="shared" si="57"/>
        <v>3.201466386663855E-4</v>
      </c>
      <c r="AD37" s="19">
        <f t="shared" si="58"/>
        <v>0.38399674074454382</v>
      </c>
      <c r="AE37" s="39">
        <f t="shared" si="59"/>
        <v>-2.1007993635836184E-4</v>
      </c>
      <c r="AF37" s="39">
        <f t="shared" si="60"/>
        <v>1.7145466263394802</v>
      </c>
      <c r="AG37" s="19">
        <f t="shared" si="61"/>
        <v>15.060935169707331</v>
      </c>
      <c r="AH37" s="19">
        <f t="shared" si="62"/>
        <v>19.007779251721608</v>
      </c>
      <c r="AI37" s="19">
        <f t="shared" si="63"/>
        <v>1.2620583673949228</v>
      </c>
      <c r="AJ37" s="38">
        <f t="shared" si="64"/>
        <v>14.172367854822129</v>
      </c>
      <c r="AK37" s="19">
        <f t="shared" si="65"/>
        <v>3.1872255487945132E-4</v>
      </c>
      <c r="AL37" s="19">
        <f t="shared" si="66"/>
        <v>0.3831973069723163</v>
      </c>
      <c r="AM37" s="39">
        <f t="shared" si="67"/>
        <v>-2.0825972618830084E-4</v>
      </c>
      <c r="AN37" s="19">
        <f t="shared" si="68"/>
        <v>1.7145465608153776</v>
      </c>
      <c r="AO37" s="18">
        <f t="shared" si="69"/>
        <v>-20</v>
      </c>
      <c r="AP37" s="19">
        <f t="shared" si="70"/>
        <v>2547.2297461213075</v>
      </c>
      <c r="AQ37" s="19">
        <f t="shared" si="71"/>
        <v>2548.944292682123</v>
      </c>
    </row>
    <row r="38" spans="4:43" x14ac:dyDescent="0.25">
      <c r="D38" s="10">
        <f t="shared" si="33"/>
        <v>-3167.7999999999997</v>
      </c>
      <c r="E38" s="15">
        <f t="shared" si="1"/>
        <v>8</v>
      </c>
      <c r="F38" s="15">
        <f t="shared" si="34"/>
        <v>1.8</v>
      </c>
      <c r="G38" s="10">
        <f t="shared" si="35"/>
        <v>-3167.7999999999997</v>
      </c>
      <c r="H38" s="19">
        <f t="shared" si="36"/>
        <v>1.7145465608153776</v>
      </c>
      <c r="I38" s="19">
        <f t="shared" si="37"/>
        <v>15.060934899862561</v>
      </c>
      <c r="J38" s="19">
        <f t="shared" si="38"/>
        <v>19.007778323089934</v>
      </c>
      <c r="K38" s="19">
        <f t="shared" si="39"/>
        <v>1.2620583283487528</v>
      </c>
      <c r="L38" s="38">
        <f t="shared" si="40"/>
        <v>14.172367618935359</v>
      </c>
      <c r="M38" s="19">
        <f t="shared" si="41"/>
        <v>3.1872259916978092E-4</v>
      </c>
      <c r="N38" s="19">
        <f t="shared" si="42"/>
        <v>0.38319733186518112</v>
      </c>
      <c r="O38" s="39">
        <f t="shared" si="43"/>
        <v>-2.0825978275854483E-4</v>
      </c>
      <c r="P38" s="39">
        <f t="shared" si="44"/>
        <v>1.7166291586429629</v>
      </c>
      <c r="Q38" s="19">
        <f t="shared" si="45"/>
        <v>15.069511562648657</v>
      </c>
      <c r="R38" s="19">
        <f t="shared" si="46"/>
        <v>19.037301472089549</v>
      </c>
      <c r="S38" s="19">
        <f t="shared" si="47"/>
        <v>1.2632991715056956</v>
      </c>
      <c r="T38" s="38">
        <f t="shared" si="48"/>
        <v>14.179864971114668</v>
      </c>
      <c r="U38" s="19">
        <f t="shared" si="49"/>
        <v>3.1731876459768695E-4</v>
      </c>
      <c r="V38" s="19">
        <f t="shared" si="50"/>
        <v>0.38240738977097288</v>
      </c>
      <c r="W38" s="39">
        <f t="shared" si="51"/>
        <v>-2.0646796959124348E-4</v>
      </c>
      <c r="X38" s="39">
        <f t="shared" si="52"/>
        <v>1.7166112405112901</v>
      </c>
      <c r="Y38" s="19">
        <f t="shared" si="53"/>
        <v>15.069437771266049</v>
      </c>
      <c r="Z38" s="19">
        <f t="shared" si="54"/>
        <v>19.037047395979798</v>
      </c>
      <c r="AA38" s="19">
        <f t="shared" si="55"/>
        <v>1.2632884972177971</v>
      </c>
      <c r="AB38" s="38">
        <f t="shared" si="56"/>
        <v>14.179800465840644</v>
      </c>
      <c r="AC38" s="19">
        <f t="shared" si="57"/>
        <v>3.1733080984032728E-4</v>
      </c>
      <c r="AD38" s="19">
        <f t="shared" si="58"/>
        <v>0.38241417562290131</v>
      </c>
      <c r="AE38" s="39">
        <f t="shared" si="59"/>
        <v>-2.0648333317539516E-4</v>
      </c>
      <c r="AF38" s="39">
        <f t="shared" si="60"/>
        <v>1.7186762274788856</v>
      </c>
      <c r="AG38" s="19">
        <f t="shared" si="61"/>
        <v>15.077941908091777</v>
      </c>
      <c r="AH38" s="19">
        <f t="shared" si="62"/>
        <v>19.066336174652982</v>
      </c>
      <c r="AI38" s="19">
        <f t="shared" si="63"/>
        <v>1.2645184794365589</v>
      </c>
      <c r="AJ38" s="38">
        <f t="shared" si="64"/>
        <v>14.187234418923989</v>
      </c>
      <c r="AK38" s="19">
        <f t="shared" si="65"/>
        <v>3.1594640039248956E-4</v>
      </c>
      <c r="AL38" s="19">
        <f t="shared" si="66"/>
        <v>0.38163334393069553</v>
      </c>
      <c r="AM38" s="39">
        <f t="shared" si="67"/>
        <v>-2.0471873402040948E-4</v>
      </c>
      <c r="AN38" s="19">
        <f t="shared" si="68"/>
        <v>1.7186761645564184</v>
      </c>
      <c r="AO38" s="18">
        <f t="shared" si="69"/>
        <v>-20</v>
      </c>
      <c r="AP38" s="19">
        <f t="shared" si="70"/>
        <v>2547.2325669957786</v>
      </c>
      <c r="AQ38" s="19">
        <f t="shared" si="71"/>
        <v>2548.9512431603348</v>
      </c>
    </row>
    <row r="39" spans="4:43" x14ac:dyDescent="0.25">
      <c r="D39" s="10">
        <f t="shared" si="33"/>
        <v>-3187.7999999999997</v>
      </c>
      <c r="E39" s="15">
        <f t="shared" si="1"/>
        <v>8</v>
      </c>
      <c r="F39" s="15">
        <f t="shared" si="34"/>
        <v>1.8</v>
      </c>
      <c r="G39" s="10">
        <f t="shared" si="35"/>
        <v>-3187.7999999999997</v>
      </c>
      <c r="H39" s="19">
        <f t="shared" si="36"/>
        <v>1.7186761645564184</v>
      </c>
      <c r="I39" s="19">
        <f t="shared" si="37"/>
        <v>15.077941648961197</v>
      </c>
      <c r="J39" s="19">
        <f t="shared" si="38"/>
        <v>19.066335281957198</v>
      </c>
      <c r="K39" s="19">
        <f t="shared" si="39"/>
        <v>1.2645184419632491</v>
      </c>
      <c r="L39" s="38">
        <f t="shared" si="40"/>
        <v>14.187234192403107</v>
      </c>
      <c r="M39" s="19">
        <f t="shared" si="41"/>
        <v>3.159464424619069E-4</v>
      </c>
      <c r="N39" s="19">
        <f t="shared" si="42"/>
        <v>0.38163336768642486</v>
      </c>
      <c r="O39" s="39">
        <f t="shared" si="43"/>
        <v>-2.0471878760623338E-4</v>
      </c>
      <c r="P39" s="39">
        <f t="shared" si="44"/>
        <v>1.7207233524324808</v>
      </c>
      <c r="Q39" s="19">
        <f t="shared" si="45"/>
        <v>15.086372484641618</v>
      </c>
      <c r="R39" s="19">
        <f t="shared" si="46"/>
        <v>19.095386759551502</v>
      </c>
      <c r="S39" s="19">
        <f t="shared" si="47"/>
        <v>1.265737458026519</v>
      </c>
      <c r="T39" s="38">
        <f t="shared" si="48"/>
        <v>14.194604068756931</v>
      </c>
      <c r="U39" s="19">
        <f t="shared" si="49"/>
        <v>3.1458140634208561E-4</v>
      </c>
      <c r="V39" s="19">
        <f t="shared" si="50"/>
        <v>0.38086166585662956</v>
      </c>
      <c r="W39" s="39">
        <f t="shared" si="51"/>
        <v>-2.0298125178455577E-4</v>
      </c>
      <c r="X39" s="39">
        <f t="shared" si="52"/>
        <v>1.7207059770742639</v>
      </c>
      <c r="Y39" s="19">
        <f t="shared" si="53"/>
        <v>15.086300928536911</v>
      </c>
      <c r="Z39" s="19">
        <f t="shared" si="54"/>
        <v>19.095140123764487</v>
      </c>
      <c r="AA39" s="19">
        <f t="shared" si="55"/>
        <v>1.265727113241162</v>
      </c>
      <c r="AB39" s="38">
        <f t="shared" si="56"/>
        <v>14.19454151746735</v>
      </c>
      <c r="AC39" s="19">
        <f t="shared" si="57"/>
        <v>3.1459296094978658E-4</v>
      </c>
      <c r="AD39" s="19">
        <f t="shared" si="58"/>
        <v>0.38086820559507784</v>
      </c>
      <c r="AE39" s="39">
        <f t="shared" si="59"/>
        <v>-2.0299594962340596E-4</v>
      </c>
      <c r="AF39" s="39">
        <f t="shared" si="60"/>
        <v>1.7227360835488865</v>
      </c>
      <c r="AG39" s="19">
        <f t="shared" si="61"/>
        <v>15.094661418700726</v>
      </c>
      <c r="AH39" s="19">
        <f t="shared" si="62"/>
        <v>19.123963972801533</v>
      </c>
      <c r="AI39" s="19">
        <f t="shared" si="63"/>
        <v>1.2669356034120061</v>
      </c>
      <c r="AJ39" s="38">
        <f t="shared" si="64"/>
        <v>14.201849900775992</v>
      </c>
      <c r="AK39" s="19">
        <f t="shared" si="65"/>
        <v>3.1324652111439202E-4</v>
      </c>
      <c r="AL39" s="19">
        <f t="shared" si="66"/>
        <v>0.38010527216499934</v>
      </c>
      <c r="AM39" s="39">
        <f t="shared" si="67"/>
        <v>-2.0128436643192298E-4</v>
      </c>
      <c r="AN39" s="19">
        <f t="shared" si="68"/>
        <v>1.7227360230792652</v>
      </c>
      <c r="AO39" s="18">
        <f t="shared" si="69"/>
        <v>-20</v>
      </c>
      <c r="AP39" s="19">
        <f t="shared" si="70"/>
        <v>2547.2353878702497</v>
      </c>
      <c r="AQ39" s="19">
        <f t="shared" si="71"/>
        <v>2548.9581238933288</v>
      </c>
    </row>
    <row r="40" spans="4:43" x14ac:dyDescent="0.25">
      <c r="D40" s="10">
        <f t="shared" si="33"/>
        <v>-3207.7999999999997</v>
      </c>
      <c r="E40" s="15">
        <f t="shared" si="1"/>
        <v>8</v>
      </c>
      <c r="F40" s="15">
        <f t="shared" si="34"/>
        <v>1.8</v>
      </c>
      <c r="G40" s="10">
        <f t="shared" si="35"/>
        <v>-3207.7999999999997</v>
      </c>
      <c r="H40" s="19">
        <f t="shared" si="36"/>
        <v>1.7227360230792652</v>
      </c>
      <c r="I40" s="19">
        <f t="shared" si="37"/>
        <v>15.094661169671584</v>
      </c>
      <c r="J40" s="19">
        <f t="shared" si="38"/>
        <v>19.123963114021056</v>
      </c>
      <c r="K40" s="19">
        <f t="shared" si="39"/>
        <v>1.2669355674206988</v>
      </c>
      <c r="L40" s="38">
        <f t="shared" si="40"/>
        <v>14.201849683085355</v>
      </c>
      <c r="M40" s="19">
        <f t="shared" si="41"/>
        <v>3.1324656111269281E-4</v>
      </c>
      <c r="N40" s="19">
        <f t="shared" si="42"/>
        <v>0.38010529485531475</v>
      </c>
      <c r="O40" s="39">
        <f t="shared" si="43"/>
        <v>-2.012844172435237E-4</v>
      </c>
      <c r="P40" s="39">
        <f t="shared" si="44"/>
        <v>1.7247488672517004</v>
      </c>
      <c r="Q40" s="19">
        <f t="shared" si="45"/>
        <v>15.102950569323916</v>
      </c>
      <c r="R40" s="19">
        <f t="shared" si="46"/>
        <v>19.152556517168446</v>
      </c>
      <c r="S40" s="19">
        <f t="shared" si="47"/>
        <v>1.2681334305675218</v>
      </c>
      <c r="T40" s="38">
        <f t="shared" si="48"/>
        <v>14.209095922106123</v>
      </c>
      <c r="U40" s="19">
        <f t="shared" si="49"/>
        <v>3.1191867026486158E-4</v>
      </c>
      <c r="V40" s="19">
        <f t="shared" si="50"/>
        <v>0.37935114896133532</v>
      </c>
      <c r="W40" s="39">
        <f t="shared" si="51"/>
        <v>-1.9959864808768321E-4</v>
      </c>
      <c r="X40" s="39">
        <f t="shared" si="52"/>
        <v>1.7247320095601419</v>
      </c>
      <c r="Y40" s="19">
        <f t="shared" si="53"/>
        <v>15.102881145100991</v>
      </c>
      <c r="Z40" s="19">
        <f t="shared" si="54"/>
        <v>19.152316985123594</v>
      </c>
      <c r="AA40" s="19">
        <f t="shared" si="55"/>
        <v>1.2681233998412378</v>
      </c>
      <c r="AB40" s="38">
        <f t="shared" si="56"/>
        <v>14.209035234416511</v>
      </c>
      <c r="AC40" s="19">
        <f t="shared" si="57"/>
        <v>3.1192976219865951E-4</v>
      </c>
      <c r="AD40" s="19">
        <f t="shared" si="58"/>
        <v>0.37935745549404093</v>
      </c>
      <c r="AE40" s="39">
        <f t="shared" si="59"/>
        <v>-1.9961272021419224E-4</v>
      </c>
      <c r="AF40" s="39">
        <f t="shared" si="60"/>
        <v>1.7267282774835491</v>
      </c>
      <c r="AG40" s="19">
        <f t="shared" si="61"/>
        <v>15.111102279581676</v>
      </c>
      <c r="AH40" s="19">
        <f t="shared" si="62"/>
        <v>19.18068919953874</v>
      </c>
      <c r="AI40" s="19">
        <f t="shared" si="63"/>
        <v>1.269311056510811</v>
      </c>
      <c r="AJ40" s="38">
        <f t="shared" si="64"/>
        <v>14.216221798940776</v>
      </c>
      <c r="AK40" s="19">
        <f t="shared" si="65"/>
        <v>3.1061968690543096E-4</v>
      </c>
      <c r="AL40" s="19">
        <f t="shared" si="66"/>
        <v>0.37861175413578779</v>
      </c>
      <c r="AM40" s="39">
        <f t="shared" si="67"/>
        <v>-1.9795172107292414E-4</v>
      </c>
      <c r="AN40" s="19">
        <f t="shared" si="68"/>
        <v>1.7267282193289992</v>
      </c>
      <c r="AO40" s="18">
        <f t="shared" si="69"/>
        <v>-20</v>
      </c>
      <c r="AP40" s="19">
        <f t="shared" si="70"/>
        <v>2547.2382087447209</v>
      </c>
      <c r="AQ40" s="19">
        <f t="shared" si="71"/>
        <v>2548.9649369640497</v>
      </c>
    </row>
    <row r="41" spans="4:43" x14ac:dyDescent="0.25">
      <c r="D41" s="10">
        <f>+D30-D3</f>
        <v>-3220.4999999999995</v>
      </c>
      <c r="E41" s="15">
        <f t="shared" si="1"/>
        <v>8</v>
      </c>
      <c r="F41" s="15">
        <f t="shared" si="34"/>
        <v>1.8</v>
      </c>
      <c r="G41" s="10">
        <f t="shared" si="35"/>
        <v>-3220.4999999999995</v>
      </c>
      <c r="H41" s="19">
        <f>+AN40</f>
        <v>1.7267282193289992</v>
      </c>
      <c r="I41" s="19">
        <f t="shared" si="37"/>
        <v>15.111102040086582</v>
      </c>
      <c r="J41" s="19">
        <f t="shared" si="38"/>
        <v>19.180688372800766</v>
      </c>
      <c r="K41" s="19">
        <f t="shared" si="39"/>
        <v>1.2693110219174237</v>
      </c>
      <c r="L41" s="38">
        <f>+((2*F41*H41)+E41)</f>
        <v>14.216221589584396</v>
      </c>
      <c r="M41" s="19">
        <f t="shared" si="41"/>
        <v>3.1061972496984874E-4</v>
      </c>
      <c r="N41" s="19">
        <f t="shared" si="42"/>
        <v>0.37861177582669842</v>
      </c>
      <c r="O41" s="39">
        <f t="shared" si="43"/>
        <v>-1.9795176930218701E-4</v>
      </c>
      <c r="P41" s="39">
        <f t="shared" si="44"/>
        <v>1.727985213064068</v>
      </c>
      <c r="Q41" s="19">
        <f t="shared" si="45"/>
        <v>15.116278657120905</v>
      </c>
      <c r="R41" s="19">
        <f t="shared" si="46"/>
        <v>19.198560918335076</v>
      </c>
      <c r="S41" s="19">
        <f t="shared" si="47"/>
        <v>1.2700586800370413</v>
      </c>
      <c r="T41" s="38">
        <f>+((2*F41*P41)+E41)</f>
        <v>14.220746767030645</v>
      </c>
      <c r="U41" s="19">
        <f t="shared" si="49"/>
        <v>3.0979833289587446E-4</v>
      </c>
      <c r="V41" s="19">
        <f t="shared" si="50"/>
        <v>0.37814337563879274</v>
      </c>
      <c r="W41" s="39">
        <f t="shared" si="51"/>
        <v>-1.9691145307455999E-4</v>
      </c>
      <c r="X41" s="39">
        <f t="shared" si="52"/>
        <v>1.7279786070560226</v>
      </c>
      <c r="Y41" s="19">
        <f t="shared" si="53"/>
        <v>15.116251451914687</v>
      </c>
      <c r="Z41" s="19">
        <f t="shared" si="54"/>
        <v>19.19846697604607</v>
      </c>
      <c r="AA41" s="19">
        <f t="shared" si="55"/>
        <v>1.270054751147601</v>
      </c>
      <c r="AB41" s="38">
        <f>+((2*F41*X41)+E41)</f>
        <v>14.220722985401682</v>
      </c>
      <c r="AC41" s="19">
        <f t="shared" si="57"/>
        <v>3.0980264254491791E-4</v>
      </c>
      <c r="AD41" s="19">
        <f t="shared" si="58"/>
        <v>0.3781458349586076</v>
      </c>
      <c r="AE41" s="39">
        <f t="shared" si="59"/>
        <v>-1.9691690915931773E-4</v>
      </c>
      <c r="AF41" s="39">
        <f t="shared" si="60"/>
        <v>1.7292290640753225</v>
      </c>
      <c r="AG41" s="19">
        <f t="shared" si="61"/>
        <v>15.121401149105854</v>
      </c>
      <c r="AH41" s="19">
        <f t="shared" si="62"/>
        <v>19.216252193479647</v>
      </c>
      <c r="AI41" s="19">
        <f t="shared" si="63"/>
        <v>1.2707983872655826</v>
      </c>
      <c r="AJ41" s="38">
        <f>+((2*F41*AF41)+E41)</f>
        <v>14.22522463067116</v>
      </c>
      <c r="AK41" s="19">
        <f t="shared" si="65"/>
        <v>3.0898819815223199E-4</v>
      </c>
      <c r="AL41" s="19">
        <f t="shared" si="66"/>
        <v>0.37768074272194913</v>
      </c>
      <c r="AM41" s="39">
        <f t="shared" si="67"/>
        <v>-1.9588622282109861E-4</v>
      </c>
      <c r="AN41" s="19">
        <f t="shared" si="68"/>
        <v>1.7292290498124503</v>
      </c>
      <c r="AO41" s="18">
        <f>+(-1)*ABS((ABS(G40)-ABS(G41)))</f>
        <v>-12.699999999999818</v>
      </c>
      <c r="AP41" s="72">
        <f t="shared" si="70"/>
        <v>2547.2400000000098</v>
      </c>
      <c r="AQ41" s="19">
        <f t="shared" si="71"/>
        <v>2548.9692290498224</v>
      </c>
    </row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28.15" customHeight="1" x14ac:dyDescent="0.25"/>
    <row r="74" customFormat="1" ht="28.15" customHeight="1" x14ac:dyDescent="0.25"/>
    <row r="75" customFormat="1" ht="28.15" customHeight="1" x14ac:dyDescent="0.25"/>
    <row r="76" customFormat="1" ht="28.15" customHeight="1" x14ac:dyDescent="0.25"/>
    <row r="77" customFormat="1" ht="30.4" customHeight="1" x14ac:dyDescent="0.25"/>
    <row r="78" customFormat="1" ht="15" x14ac:dyDescent="0.25"/>
    <row r="79" customFormat="1" ht="15" x14ac:dyDescent="0.25"/>
    <row r="80" customFormat="1" ht="15" x14ac:dyDescent="0.25"/>
    <row r="81" customFormat="1" ht="15.6" customHeight="1" x14ac:dyDescent="0.25"/>
    <row r="82" customFormat="1" ht="15.6" customHeight="1" x14ac:dyDescent="0.25"/>
    <row r="83" customFormat="1" ht="15.6" customHeight="1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</sheetData>
  <mergeCells count="18">
    <mergeCell ref="Q2:R3"/>
    <mergeCell ref="V4:W5"/>
    <mergeCell ref="Z4:AH5"/>
    <mergeCell ref="F6:F7"/>
    <mergeCell ref="G6:G7"/>
    <mergeCell ref="H6:H7"/>
    <mergeCell ref="I6:I7"/>
    <mergeCell ref="Q24:S24"/>
    <mergeCell ref="Z10:AH11"/>
    <mergeCell ref="Q12:R12"/>
    <mergeCell ref="Q15:R15"/>
    <mergeCell ref="Q18:R18"/>
    <mergeCell ref="Q21:S21"/>
    <mergeCell ref="R22:S22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D761-C06C-4221-A1A0-3E8A28481739}">
  <dimension ref="A2:AQ111"/>
  <sheetViews>
    <sheetView topLeftCell="P1" zoomScale="60" zoomScaleNormal="60" workbookViewId="0">
      <selection activeCell="Z19" sqref="Z19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6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inciales'!L9</f>
        <v>858.4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1.2999999999999999E-2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6</v>
      </c>
      <c r="D6" s="10">
        <f>+'Datos inciales'!E9</f>
        <v>8</v>
      </c>
      <c r="E6" s="10">
        <f>+'Datos inciales'!F9</f>
        <v>1.8</v>
      </c>
      <c r="F6" s="121">
        <f>+'Datos inciales'!M9</f>
        <v>1.2999999999999999E-2</v>
      </c>
      <c r="G6" s="121">
        <f>+'Datos inciales'!N9</f>
        <v>1.6658900279593325E-3</v>
      </c>
      <c r="H6" s="122">
        <f>+'Datos inciales'!O9</f>
        <v>21.619999999999997</v>
      </c>
      <c r="I6" s="122" t="e">
        <f>+'Datos inciales'!#REF!</f>
        <v>#REF!</v>
      </c>
      <c r="Q6" s="23" t="s">
        <v>47</v>
      </c>
      <c r="R6" s="18">
        <f>+G6</f>
        <v>1.6658900279593325E-3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7</v>
      </c>
      <c r="D7" s="10">
        <f>+'Datos inciales'!E10</f>
        <v>6</v>
      </c>
      <c r="E7" s="10">
        <f>+'Datos inciales'!F10</f>
        <v>0</v>
      </c>
      <c r="F7" s="121"/>
      <c r="G7" s="121"/>
      <c r="H7" s="121"/>
      <c r="I7" s="121"/>
      <c r="Q7" s="23" t="s">
        <v>57</v>
      </c>
      <c r="R7" s="63">
        <f>+H6</f>
        <v>21.619999999999997</v>
      </c>
      <c r="T7"/>
      <c r="U7"/>
      <c r="V7" s="21" t="s">
        <v>57</v>
      </c>
      <c r="W7" s="22">
        <f>+H6</f>
        <v>21.619999999999997</v>
      </c>
      <c r="X7"/>
      <c r="Z7" s="26">
        <f>+W11</f>
        <v>1.8</v>
      </c>
      <c r="AA7" s="26">
        <f>+($W$7*$W$9)/SQRT($W$8)</f>
        <v>6.8861404709875158</v>
      </c>
      <c r="AB7" s="26">
        <f>+(AC7*($W$10+(Z7*AC7)))^(5/3)/($W$10+(2*AC7*SQRT(1+(Z7*Z7))))^(2/3)</f>
        <v>6.8865107076813157</v>
      </c>
      <c r="AC7" s="27">
        <v>0.88569026331108214</v>
      </c>
      <c r="AD7" s="26">
        <f>+AC7*($W$10+(Z7*AC7))</f>
        <v>8.4975271430319541</v>
      </c>
      <c r="AE7" s="26">
        <f>+$W$10+(2*AC7*SQRT(1+(Z7*Z7)))</f>
        <v>11.647495748209716</v>
      </c>
      <c r="AF7" s="26">
        <f>+AA7-AB7</f>
        <v>-3.7023669379987467E-4</v>
      </c>
      <c r="AG7" s="28">
        <f>+($W$7)/(SQRT(9.81*((AD7)^3/($W$10+(2*Z7*AC7)))))</f>
        <v>0.93211175757280795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8</v>
      </c>
      <c r="T8"/>
      <c r="U8"/>
      <c r="V8" s="23" t="s">
        <v>47</v>
      </c>
      <c r="W8" s="22">
        <f>+G6</f>
        <v>1.6658900279593325E-3</v>
      </c>
      <c r="X8"/>
    </row>
    <row r="9" spans="3:39" ht="15.75" customHeight="1" x14ac:dyDescent="0.25">
      <c r="Q9" s="23" t="s">
        <v>59</v>
      </c>
      <c r="R9" s="18">
        <f>+E6</f>
        <v>1.8</v>
      </c>
      <c r="T9"/>
      <c r="U9"/>
      <c r="V9" s="21" t="s">
        <v>7</v>
      </c>
      <c r="W9" s="22">
        <f>+F6</f>
        <v>1.2999999999999999E-2</v>
      </c>
      <c r="X9"/>
    </row>
    <row r="10" spans="3:39" x14ac:dyDescent="0.25">
      <c r="Q10" s="23" t="s">
        <v>60</v>
      </c>
      <c r="R10" s="19">
        <f>+'De 5-6'!AN41</f>
        <v>1.7292290498124503</v>
      </c>
      <c r="T10"/>
      <c r="U10"/>
      <c r="V10" s="21" t="s">
        <v>61</v>
      </c>
      <c r="W10" s="22">
        <f>+D6</f>
        <v>8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1.8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D13"/>
      <c r="E13"/>
      <c r="Q13" s="18" t="s">
        <v>64</v>
      </c>
      <c r="R13" s="19">
        <f>+AC7</f>
        <v>0.88569026331108214</v>
      </c>
      <c r="Z13" s="19">
        <f>+$W$11</f>
        <v>1.8</v>
      </c>
      <c r="AA13" s="18" t="s">
        <v>11</v>
      </c>
      <c r="AB13" s="18" t="s">
        <v>11</v>
      </c>
      <c r="AC13" s="31">
        <v>0.84773136854393316</v>
      </c>
      <c r="AD13" s="19">
        <f>+AC13*($W$10+(Z13*AC13))</f>
        <v>8.0754182001355304</v>
      </c>
      <c r="AE13" s="19">
        <f>+$W$10+(2*AC13*SQRT(1+(Z13*AR40)))</f>
        <v>9.6954627370878654</v>
      </c>
      <c r="AF13" s="18" t="s">
        <v>11</v>
      </c>
      <c r="AG13" s="19">
        <f>+($W$7)/(SQRT(9.81*((AD13)^3/($W$10+(2*Z13*AC13)))))</f>
        <v>0.99997883472548788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0.84773136854393316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-3220.4999999999995</v>
      </c>
      <c r="AL16" s="63">
        <f>+AP30+AC7</f>
        <v>2548.1256902633208</v>
      </c>
      <c r="AM16" s="63">
        <f>+AP30+AC13</f>
        <v>2548.0877313685537</v>
      </c>
    </row>
    <row r="17" spans="1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18">
        <f>+D48</f>
        <v>-4078.8999999999996</v>
      </c>
      <c r="AL17" s="19">
        <f>+AP48+AC19</f>
        <v>2549.9183447577993</v>
      </c>
      <c r="AM17" s="63">
        <f>+AP48+AC25</f>
        <v>2549.7677756052067</v>
      </c>
    </row>
    <row r="18" spans="1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1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21.619999999999997</v>
      </c>
      <c r="X19" s="85"/>
      <c r="Z19" s="26">
        <f>+W23</f>
        <v>0</v>
      </c>
      <c r="AA19" s="26">
        <f>+($W$19*$W$21)/SQRT($W$20)</f>
        <v>6.8861404709875158</v>
      </c>
      <c r="AB19" s="26">
        <f>+(AC19*($W$22+(Z19*AC19)))^(5/3)/($W$22+(2*AC19*SQRT(1+(Z19*Z19))))^(2/3)</f>
        <v>6.8861501480213727</v>
      </c>
      <c r="AC19" s="27">
        <v>1.2483447577875133</v>
      </c>
      <c r="AD19" s="26">
        <f>+AC19*($W$22+(Z19*AC19))</f>
        <v>7.4900685467250803</v>
      </c>
      <c r="AE19" s="26">
        <f>+$W$22+(2*AC19*SQRT(1+(Z19*Z19)))</f>
        <v>8.4966895155750262</v>
      </c>
      <c r="AF19" s="26">
        <f>+AA19-AB19</f>
        <v>-9.6770338569029946E-6</v>
      </c>
      <c r="AG19" s="28">
        <f>+($W$19)/(SQRT(9.81*((AD19)^3/($W$22+(2*Z19*AC19)))))</f>
        <v>0.82483697862247118</v>
      </c>
      <c r="AH19" s="22" t="str">
        <f>+IF(AG19&lt;1,"subcrítico","crítico")</f>
        <v>subcrítico</v>
      </c>
      <c r="AQ19" s="32"/>
    </row>
    <row r="20" spans="1:43" x14ac:dyDescent="0.25">
      <c r="V20" s="23" t="s">
        <v>47</v>
      </c>
      <c r="W20" s="22">
        <f>+R6</f>
        <v>1.6658900279593325E-3</v>
      </c>
      <c r="X20" s="85"/>
      <c r="AQ20" s="32"/>
    </row>
    <row r="21" spans="1:43" x14ac:dyDescent="0.25">
      <c r="Q21" s="123" t="s">
        <v>70</v>
      </c>
      <c r="R21" s="123"/>
      <c r="S21" s="123"/>
      <c r="V21" s="21" t="s">
        <v>7</v>
      </c>
      <c r="W21" s="22">
        <f>+R5</f>
        <v>1.2999999999999999E-2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1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6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1:43" ht="15.6" customHeight="1" x14ac:dyDescent="0.25">
      <c r="V23" s="23" t="s">
        <v>59</v>
      </c>
      <c r="W23" s="22">
        <f>+E7</f>
        <v>0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1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1:43" x14ac:dyDescent="0.25">
      <c r="D25" s="18">
        <f>+D6</f>
        <v>8</v>
      </c>
      <c r="E25" s="18">
        <f>+D30</f>
        <v>-3220.4999999999995</v>
      </c>
      <c r="F25" s="18">
        <f>+E6</f>
        <v>1.8</v>
      </c>
      <c r="Q25" s="18" t="s">
        <v>74</v>
      </c>
      <c r="R25" s="18" t="s">
        <v>162</v>
      </c>
      <c r="S25" s="18" t="s">
        <v>163</v>
      </c>
      <c r="Z25" s="19">
        <f>+$W$23</f>
        <v>0</v>
      </c>
      <c r="AA25" s="18" t="s">
        <v>11</v>
      </c>
      <c r="AB25" s="18" t="s">
        <v>11</v>
      </c>
      <c r="AC25" s="31">
        <v>1.0977756051946295</v>
      </c>
      <c r="AD25" s="19">
        <f>+AC25*($W$22+(Z25*AC25))</f>
        <v>6.5866536311677768</v>
      </c>
      <c r="AE25" s="19">
        <f>+$W$22+(2*AC25*SQRT(1+(Z25*Z25)))</f>
        <v>8.195551210389258</v>
      </c>
      <c r="AF25" s="18" t="s">
        <v>11</v>
      </c>
      <c r="AG25" s="19">
        <f>+($W$19)/(SQRT(9.81*((AD25)^3/($W$22+(2*Z25*AC25)))))</f>
        <v>1.0002292994576529</v>
      </c>
      <c r="AH25" s="18" t="s">
        <v>11</v>
      </c>
      <c r="AQ25" s="32"/>
    </row>
    <row r="26" spans="1:43" x14ac:dyDescent="0.25">
      <c r="A26"/>
      <c r="B26"/>
      <c r="C26"/>
      <c r="D26" s="18">
        <f>+D7</f>
        <v>6</v>
      </c>
      <c r="E26" s="18">
        <f>-(1)*D3+E25</f>
        <v>-4078.8999999999996</v>
      </c>
      <c r="F26" s="18">
        <f>+E7</f>
        <v>0</v>
      </c>
      <c r="R26" s="33"/>
      <c r="S26" s="33"/>
      <c r="T26" s="33"/>
      <c r="AQ26" s="32"/>
    </row>
    <row r="27" spans="1:43" x14ac:dyDescent="0.25">
      <c r="A27"/>
      <c r="B27"/>
      <c r="C27"/>
      <c r="R27" s="33"/>
      <c r="S27" s="33"/>
      <c r="T27" s="33"/>
      <c r="AQ27" s="32"/>
    </row>
    <row r="28" spans="1:43" x14ac:dyDescent="0.25">
      <c r="A28"/>
      <c r="B28"/>
      <c r="C28"/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1:43" x14ac:dyDescent="0.25">
      <c r="A29"/>
      <c r="B29"/>
      <c r="C29"/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1:43" x14ac:dyDescent="0.25">
      <c r="A30"/>
      <c r="B30"/>
      <c r="C30"/>
      <c r="D30" s="10">
        <f>+'De 5-6'!D41</f>
        <v>-3220.4999999999995</v>
      </c>
      <c r="E30" s="15">
        <f>+FORECAST(D30,$D$25:$D$26,$E$25:$E$26)</f>
        <v>8.0000000000000018</v>
      </c>
      <c r="F30" s="15">
        <f>+FORECAST(D30,$F$25:$F$26,$E$25:$E$26)</f>
        <v>1.8000000000000007</v>
      </c>
      <c r="G30" s="10">
        <f>+D30</f>
        <v>-3220.4999999999995</v>
      </c>
      <c r="H30" s="19">
        <f>+R10</f>
        <v>1.7292290498124503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1.7292290498124503</v>
      </c>
      <c r="AO30" s="18"/>
      <c r="AP30" s="19">
        <f>+'De 5-6'!AP41</f>
        <v>2547.2400000000098</v>
      </c>
      <c r="AQ30" s="19">
        <f t="shared" ref="AQ30:AQ33" si="0">+AP30+AN30</f>
        <v>2548.9692290498224</v>
      </c>
    </row>
    <row r="31" spans="1:43" x14ac:dyDescent="0.25">
      <c r="A31"/>
      <c r="B31"/>
      <c r="C31"/>
      <c r="D31" s="10">
        <f>+D30-50</f>
        <v>-3270.4999999999995</v>
      </c>
      <c r="E31" s="15">
        <f t="shared" ref="E31:E48" si="1">+FORECAST(D31,$D$25:$D$26,$E$25:$E$26)</f>
        <v>7.8835041938490225</v>
      </c>
      <c r="F31" s="15">
        <f t="shared" ref="F31:F48" si="2">+FORECAST(D31,$F$25:$F$26,$E$25:$E$26)</f>
        <v>1.6951537744641199</v>
      </c>
      <c r="G31" s="10">
        <f t="shared" ref="G31:G33" si="3">+D31</f>
        <v>-3270.4999999999995</v>
      </c>
      <c r="H31" s="19">
        <f t="shared" ref="H31:H33" si="4">+AN30</f>
        <v>1.7292290498124503</v>
      </c>
      <c r="I31" s="19">
        <f t="shared" ref="I31:I33" si="5">E31+(2*H31*SQRT(1+(F31*F31)))</f>
        <v>14.69020866626677</v>
      </c>
      <c r="J31" s="19">
        <f t="shared" ref="J31:J33" si="6">+H31*(E31+(F31*H31))</f>
        <v>18.70128940369797</v>
      </c>
      <c r="K31" s="19">
        <f t="shared" ref="K31:K33" si="7">+J31/I31</f>
        <v>1.2730445038974751</v>
      </c>
      <c r="L31" s="38">
        <f>+((2*F31*H31)+E31)</f>
        <v>13.746122495254181</v>
      </c>
      <c r="M31" s="19">
        <f t="shared" ref="M31:M33" si="8">+(($R$5^2)*($R$7^2))/((J31^2)*(K31)^(4/3))</f>
        <v>1.6370559908886783E-4</v>
      </c>
      <c r="N31" s="19">
        <f t="shared" ref="N31:N33" si="9">+$R$7/(SQRT(9.81*((J31^3)/((2*F31*H31)+E31))))</f>
        <v>0.31644917243777504</v>
      </c>
      <c r="O31" s="39">
        <f t="shared" ref="O31:O33" si="10">($R$6-M31)/(1-(N31^2))</f>
        <v>1.6693536331313927E-3</v>
      </c>
      <c r="P31" s="39">
        <f t="shared" ref="P31:P33" si="11">+H31+0.5*(G31-G30)*O31</f>
        <v>1.6874952089841655</v>
      </c>
      <c r="Q31" s="19">
        <f t="shared" ref="Q31:Q33" si="12">E31+(2*P31*SQRT(1+(F31*F31)))</f>
        <v>14.525933192726775</v>
      </c>
      <c r="R31" s="19">
        <f t="shared" ref="R31:R33" si="13">+P31*(E31+(F31*P31))</f>
        <v>18.130563387638112</v>
      </c>
      <c r="S31" s="19">
        <f t="shared" ref="S31:S33" si="14">+R31/Q31</f>
        <v>1.2481513681142495</v>
      </c>
      <c r="T31" s="38">
        <f>+((2*F31*P31)+E31)</f>
        <v>13.604631939648275</v>
      </c>
      <c r="U31" s="19">
        <f t="shared" ref="U31:U33" si="15">+(($R$5^2)*($R$7^2))/((R31^2)*(S31)^(4/3))</f>
        <v>1.7882125642517549E-4</v>
      </c>
      <c r="V31" s="19">
        <f t="shared" ref="V31:V33" si="16">+$R$7/(SQRT(9.81*((R31^3)/((2*F31*P31)+E31))))</f>
        <v>0.32979770948263115</v>
      </c>
      <c r="W31" s="39">
        <f t="shared" ref="W31:W33" si="17">($R$6-U31)/(1-(V31^2))</f>
        <v>1.6685513058277853E-3</v>
      </c>
      <c r="X31" s="39">
        <f t="shared" ref="X31:X33" si="18">+H31+0.5*(G31-G30)*W31</f>
        <v>1.6875152671667557</v>
      </c>
      <c r="Y31" s="19">
        <f t="shared" ref="Y31:Y33" si="19">E31+(2*X31*SQRT(1+(F31*F31)))</f>
        <v>14.526012147056832</v>
      </c>
      <c r="Z31" s="19">
        <f t="shared" ref="Z31:Z33" si="20">+X31*(E31+(F31*X31))</f>
        <v>18.130836272511644</v>
      </c>
      <c r="AA31" s="19">
        <f t="shared" ref="AA31:AA33" si="21">+Z31/Y31</f>
        <v>1.2481633698884933</v>
      </c>
      <c r="AB31" s="38">
        <f>+((2*F31*X31)+E31)</f>
        <v>13.604699943056129</v>
      </c>
      <c r="AC31" s="19">
        <f t="shared" ref="AC31:AC33" si="22">+(($R$5^2)*($R$7^2))/((Z31^2)*(AA31)^(4/3))</f>
        <v>1.7881358108806853E-4</v>
      </c>
      <c r="AD31" s="19">
        <f t="shared" ref="AD31:AD33" si="23">+$R$7/(SQRT(9.81*((Z31^3)/((2*F31*X31)+E31))))</f>
        <v>0.32979108813182001</v>
      </c>
      <c r="AE31" s="39">
        <f t="shared" ref="AE31:AE33" si="24">($R$6-AC31)/(1-(AD31^2))</f>
        <v>1.6685517413548043E-3</v>
      </c>
      <c r="AF31" s="39">
        <f t="shared" ref="AF31:AF33" si="25">H31+(G31-G30)*AE31</f>
        <v>1.6458014627447102</v>
      </c>
      <c r="AG31" s="19">
        <f t="shared" ref="AG31:AG33" si="26">E31+(2*AF31*SQRT(1+(F31*F31)))</f>
        <v>14.361815542129399</v>
      </c>
      <c r="AH31" s="19">
        <f t="shared" ref="AH31:AH33" si="27">+AF31*(E31+(F31*AF31))</f>
        <v>17.566282117747846</v>
      </c>
      <c r="AI31" s="19">
        <f t="shared" ref="AI31:AI33" si="28">+AH31/AG31</f>
        <v>1.2231240588084678</v>
      </c>
      <c r="AJ31" s="38">
        <f>+((2*F31*AF31)+E31)</f>
        <v>13.463277317029553</v>
      </c>
      <c r="AK31" s="19">
        <f t="shared" ref="AK31:AK33" si="29">+(($R$5^2)*($R$7^2))/((AH31^2)*(AI31)^(4/3))</f>
        <v>1.9570910556475577E-4</v>
      </c>
      <c r="AL31" s="19">
        <f t="shared" ref="AL31:AL33" si="30">+$R$7/(SQRT(9.81*((AH31^3)/((2*F31*AF31)+E31))))</f>
        <v>0.34401454237014839</v>
      </c>
      <c r="AM31" s="39">
        <f t="shared" ref="AM31:AM33" si="31">($R$6-AK31)/(1-(AL31^2))</f>
        <v>1.6675259584100889E-3</v>
      </c>
      <c r="AN31" s="19">
        <f t="shared" ref="AN31:AN33" si="32">H31+(1/6)*(O31+2*W31+2*AE31+AM31)*(G31-G30)</f>
        <v>1.6458033357632282</v>
      </c>
      <c r="AO31" s="18">
        <f>+(-1)*ABS((ABS(G30)-ABS(G31)))</f>
        <v>-50</v>
      </c>
      <c r="AP31" s="19">
        <f t="shared" ref="AP31:AP33" si="33">+AP30-(AO31*$R$6)</f>
        <v>2547.3232945014079</v>
      </c>
      <c r="AQ31" s="19">
        <f t="shared" si="0"/>
        <v>2548.9690978371709</v>
      </c>
    </row>
    <row r="32" spans="1:43" x14ac:dyDescent="0.25">
      <c r="A32"/>
      <c r="B32"/>
      <c r="C32"/>
      <c r="D32" s="10">
        <f t="shared" ref="D32:D33" si="34">+D31-50</f>
        <v>-3320.4999999999995</v>
      </c>
      <c r="E32" s="15">
        <f t="shared" si="1"/>
        <v>7.767008387698044</v>
      </c>
      <c r="F32" s="15">
        <f t="shared" si="2"/>
        <v>1.590307548928239</v>
      </c>
      <c r="G32" s="10">
        <f t="shared" si="3"/>
        <v>-3320.4999999999995</v>
      </c>
      <c r="H32" s="19">
        <f t="shared" si="4"/>
        <v>1.6458033357632282</v>
      </c>
      <c r="I32" s="19">
        <f t="shared" si="5"/>
        <v>13.950568238630133</v>
      </c>
      <c r="J32" s="19">
        <f t="shared" si="6"/>
        <v>17.090584467320348</v>
      </c>
      <c r="K32" s="19">
        <f t="shared" si="7"/>
        <v>1.2250816006186245</v>
      </c>
      <c r="L32" s="38">
        <f t="shared" ref="L32:L48" si="35">+((2*F32*H32)+E32)</f>
        <v>13.001675325529122</v>
      </c>
      <c r="M32" s="19">
        <f t="shared" si="8"/>
        <v>2.0631504423229813E-4</v>
      </c>
      <c r="N32" s="19">
        <f t="shared" si="9"/>
        <v>0.3522779591658064</v>
      </c>
      <c r="O32" s="39">
        <f t="shared" si="10"/>
        <v>1.6663712577400275E-3</v>
      </c>
      <c r="P32" s="39">
        <f t="shared" si="11"/>
        <v>1.6041440543197276</v>
      </c>
      <c r="Q32" s="19">
        <f t="shared" si="12"/>
        <v>13.794047313830056</v>
      </c>
      <c r="R32" s="19">
        <f t="shared" si="13"/>
        <v>16.551703987658286</v>
      </c>
      <c r="S32" s="19">
        <f t="shared" si="14"/>
        <v>1.1999164285208284</v>
      </c>
      <c r="T32" s="38">
        <f t="shared" ref="T32:T48" si="36">+((2*F32*P32)+E32)</f>
        <v>12.869173186004073</v>
      </c>
      <c r="U32" s="19">
        <f t="shared" si="15"/>
        <v>2.2614031686924644E-4</v>
      </c>
      <c r="V32" s="19">
        <f t="shared" si="16"/>
        <v>0.36773286258211335</v>
      </c>
      <c r="W32" s="39">
        <f t="shared" si="17"/>
        <v>1.6648883278963802E-3</v>
      </c>
      <c r="X32" s="39">
        <f t="shared" si="18"/>
        <v>1.6041811275658187</v>
      </c>
      <c r="Y32" s="19">
        <f t="shared" si="19"/>
        <v>13.79418660424896</v>
      </c>
      <c r="Z32" s="19">
        <f t="shared" si="20"/>
        <v>16.552181091868558</v>
      </c>
      <c r="AA32" s="19">
        <f t="shared" si="21"/>
        <v>1.199938899388969</v>
      </c>
      <c r="AB32" s="38">
        <f t="shared" ref="AB32:AB48" si="37">+((2*F32*X32)+E32)</f>
        <v>12.869291101730315</v>
      </c>
      <c r="AC32" s="19">
        <f t="shared" si="22"/>
        <v>2.2612163427453375E-4</v>
      </c>
      <c r="AD32" s="19">
        <f t="shared" si="23"/>
        <v>0.36771864788760056</v>
      </c>
      <c r="AE32" s="39">
        <f t="shared" si="24"/>
        <v>1.6648898051320302E-3</v>
      </c>
      <c r="AF32" s="39">
        <f t="shared" si="25"/>
        <v>1.5625588455066268</v>
      </c>
      <c r="AG32" s="19">
        <f t="shared" si="26"/>
        <v>13.637804692356653</v>
      </c>
      <c r="AH32" s="19">
        <f t="shared" si="27"/>
        <v>16.019286899371135</v>
      </c>
      <c r="AI32" s="19">
        <f t="shared" si="28"/>
        <v>1.1746235747421423</v>
      </c>
      <c r="AJ32" s="38">
        <f t="shared" ref="AJ32:AJ48" si="38">+((2*F32*AF32)+E32)</f>
        <v>12.736906643005609</v>
      </c>
      <c r="AK32" s="19">
        <f t="shared" si="29"/>
        <v>2.4837818029824449E-4</v>
      </c>
      <c r="AL32" s="19">
        <f t="shared" si="30"/>
        <v>0.38422745968334421</v>
      </c>
      <c r="AM32" s="39">
        <f t="shared" si="31"/>
        <v>1.6630255400687027E-3</v>
      </c>
      <c r="AN32" s="19">
        <f t="shared" si="32"/>
        <v>1.5625620602310153</v>
      </c>
      <c r="AO32" s="18">
        <f t="shared" ref="AO32:AO48" si="39">+(-1)*ABS((ABS(G31)-ABS(G32)))</f>
        <v>-50</v>
      </c>
      <c r="AP32" s="19">
        <f t="shared" si="33"/>
        <v>2547.406589002806</v>
      </c>
      <c r="AQ32" s="19">
        <f t="shared" si="0"/>
        <v>2548.9691510630369</v>
      </c>
    </row>
    <row r="33" spans="1:43" x14ac:dyDescent="0.25">
      <c r="A33"/>
      <c r="B33"/>
      <c r="C33"/>
      <c r="D33" s="10">
        <f t="shared" si="34"/>
        <v>-3370.4999999999995</v>
      </c>
      <c r="E33" s="15">
        <f t="shared" si="1"/>
        <v>7.6505125815470656</v>
      </c>
      <c r="F33" s="15">
        <f t="shared" si="2"/>
        <v>1.485461323392359</v>
      </c>
      <c r="G33" s="10">
        <f t="shared" si="3"/>
        <v>-3370.4999999999995</v>
      </c>
      <c r="H33" s="19">
        <f t="shared" si="4"/>
        <v>1.5625620602310153</v>
      </c>
      <c r="I33" s="19">
        <f t="shared" si="5"/>
        <v>13.246662617451999</v>
      </c>
      <c r="J33" s="19">
        <f t="shared" si="6"/>
        <v>15.581303353757871</v>
      </c>
      <c r="K33" s="19">
        <f t="shared" si="7"/>
        <v>1.1762436927494528</v>
      </c>
      <c r="L33" s="38">
        <f t="shared" si="35"/>
        <v>12.292763593293976</v>
      </c>
      <c r="M33" s="19">
        <f t="shared" si="8"/>
        <v>2.620559999898569E-4</v>
      </c>
      <c r="N33" s="19">
        <f t="shared" si="9"/>
        <v>0.39349595859001951</v>
      </c>
      <c r="O33" s="39">
        <f t="shared" si="10"/>
        <v>1.6610257019537965E-3</v>
      </c>
      <c r="P33" s="39">
        <f t="shared" si="11"/>
        <v>1.5210364176821705</v>
      </c>
      <c r="Q33" s="19">
        <f t="shared" si="12"/>
        <v>13.09794293971559</v>
      </c>
      <c r="R33" s="19">
        <f t="shared" si="13"/>
        <v>15.073399945140462</v>
      </c>
      <c r="S33" s="19">
        <f t="shared" si="14"/>
        <v>1.1508219278795977</v>
      </c>
      <c r="T33" s="38">
        <f t="shared" si="36"/>
        <v>12.169394121423325</v>
      </c>
      <c r="U33" s="19">
        <f t="shared" si="15"/>
        <v>2.8829125426942955E-4</v>
      </c>
      <c r="V33" s="19">
        <f t="shared" si="16"/>
        <v>0.41147061947010444</v>
      </c>
      <c r="W33" s="39">
        <f t="shared" si="17"/>
        <v>1.658375054672063E-3</v>
      </c>
      <c r="X33" s="39">
        <f t="shared" si="18"/>
        <v>1.5211026838642137</v>
      </c>
      <c r="Y33" s="19">
        <f t="shared" si="19"/>
        <v>13.098180265007468</v>
      </c>
      <c r="Z33" s="19">
        <f t="shared" si="20"/>
        <v>15.074206370949634</v>
      </c>
      <c r="AA33" s="19">
        <f t="shared" si="21"/>
        <v>1.150862643967516</v>
      </c>
      <c r="AB33" s="38">
        <f t="shared" si="37"/>
        <v>12.169590993124274</v>
      </c>
      <c r="AC33" s="19">
        <f t="shared" si="22"/>
        <v>2.8824681197630643E-4</v>
      </c>
      <c r="AD33" s="19">
        <f t="shared" si="23"/>
        <v>0.41144092923041953</v>
      </c>
      <c r="AE33" s="39">
        <f t="shared" si="24"/>
        <v>1.658379778477233E-3</v>
      </c>
      <c r="AF33" s="39">
        <f t="shared" si="25"/>
        <v>1.4796430713071536</v>
      </c>
      <c r="AG33" s="19">
        <f t="shared" si="26"/>
        <v>12.949697066672616</v>
      </c>
      <c r="AH33" s="19">
        <f t="shared" si="27"/>
        <v>14.572213202083322</v>
      </c>
      <c r="AI33" s="19">
        <f t="shared" si="28"/>
        <v>1.1252937522057114</v>
      </c>
      <c r="AJ33" s="38">
        <f t="shared" si="38"/>
        <v>12.046417691251584</v>
      </c>
      <c r="AK33" s="19">
        <f t="shared" si="29"/>
        <v>3.1782825762384601E-4</v>
      </c>
      <c r="AL33" s="19">
        <f t="shared" si="30"/>
        <v>0.43068710577816977</v>
      </c>
      <c r="AM33" s="39">
        <f t="shared" si="31"/>
        <v>1.6550613981703409E-3</v>
      </c>
      <c r="AN33" s="19">
        <f t="shared" si="32"/>
        <v>1.4796487538441592</v>
      </c>
      <c r="AO33" s="18">
        <f t="shared" si="39"/>
        <v>-50</v>
      </c>
      <c r="AP33" s="19">
        <f t="shared" si="33"/>
        <v>2547.489883504204</v>
      </c>
      <c r="AQ33" s="19">
        <f t="shared" si="0"/>
        <v>2548.9695322580483</v>
      </c>
    </row>
    <row r="34" spans="1:43" x14ac:dyDescent="0.25">
      <c r="A34"/>
      <c r="B34"/>
      <c r="C34"/>
      <c r="D34" s="10">
        <f t="shared" ref="D34:D46" si="40">+D33-50</f>
        <v>-3420.4999999999995</v>
      </c>
      <c r="E34" s="15">
        <f t="shared" si="1"/>
        <v>7.5340167753960872</v>
      </c>
      <c r="F34" s="15">
        <f t="shared" si="2"/>
        <v>1.3806150978564782</v>
      </c>
      <c r="G34" s="10">
        <f t="shared" ref="G34:G48" si="41">+D34</f>
        <v>-3420.4999999999995</v>
      </c>
      <c r="H34" s="19">
        <f t="shared" ref="H34:H48" si="42">+AN33</f>
        <v>1.4796487538441592</v>
      </c>
      <c r="I34" s="19">
        <f t="shared" ref="I34:I48" si="43">E34+(2*H34*SQRT(1+(F34*F34)))</f>
        <v>12.578814526245043</v>
      </c>
      <c r="J34" s="19">
        <f t="shared" ref="J34:J48" si="44">+H34*(E34+(F34*H34))</f>
        <v>14.170362604024838</v>
      </c>
      <c r="K34" s="19">
        <f t="shared" ref="K34:K48" si="45">+J34/I34</f>
        <v>1.1265260787858118</v>
      </c>
      <c r="L34" s="38">
        <f t="shared" si="35"/>
        <v>11.619667593559626</v>
      </c>
      <c r="M34" s="19">
        <f t="shared" ref="M34:M48" si="46">+(($R$5^2)*($R$7^2))/((J34^2)*(K34)^(4/3))</f>
        <v>3.3561999263091621E-4</v>
      </c>
      <c r="N34" s="19">
        <f t="shared" ref="N34:N48" si="47">+$R$7/(SQRT(9.81*((J34^3)/((2*F34*H34)+E34))))</f>
        <v>0.44110968454474675</v>
      </c>
      <c r="O34" s="39">
        <f t="shared" ref="O34:O48" si="48">($R$6-M34)/(1-(N34^2))</f>
        <v>1.6516430252619446E-3</v>
      </c>
      <c r="P34" s="39">
        <f t="shared" ref="P34:P48" si="49">+H34+0.5*(G34-G33)*O34</f>
        <v>1.4383576782126106</v>
      </c>
      <c r="Q34" s="19">
        <f t="shared" ref="Q34:Q48" si="50">E34+(2*P34*SQRT(1+(F34*F34)))</f>
        <v>12.438034408710401</v>
      </c>
      <c r="R34" s="19">
        <f t="shared" ref="R34:R48" si="51">+P34*(E34+(F34*P34))</f>
        <v>13.6929279143576</v>
      </c>
      <c r="S34" s="19">
        <f t="shared" ref="S34:S48" si="52">+R34/Q34</f>
        <v>1.1008916251886547</v>
      </c>
      <c r="T34" s="38">
        <f t="shared" si="36"/>
        <v>11.505653428712328</v>
      </c>
      <c r="U34" s="19">
        <f t="shared" ref="U34:U48" si="53">+(($R$5^2)*($R$7^2))/((R34^2)*(S34)^(4/3))</f>
        <v>3.7063464823032755E-4</v>
      </c>
      <c r="V34" s="19">
        <f t="shared" ref="V34:V48" si="54">+$R$7/(SQRT(9.81*((R34^3)/((2*F34*P34)+E34))))</f>
        <v>0.46209614687924377</v>
      </c>
      <c r="W34" s="39">
        <f t="shared" ref="W34:W48" si="55">($R$6-U34)/(1-(V34^2))</f>
        <v>1.6469287725714404E-3</v>
      </c>
      <c r="X34" s="39">
        <f t="shared" ref="X34:X48" si="56">+H34+0.5*(G34-G33)*W34</f>
        <v>1.4384755345298732</v>
      </c>
      <c r="Y34" s="19">
        <f t="shared" ref="Y34:Y48" si="57">E34+(2*X34*SQRT(1+(F34*F34)))</f>
        <v>12.438436234672611</v>
      </c>
      <c r="Z34" s="19">
        <f t="shared" ref="Z34:Z48" si="58">+X34*(E34+(F34*X34))</f>
        <v>13.694283947475306</v>
      </c>
      <c r="AA34" s="19">
        <f t="shared" ref="AA34:AA48" si="59">+Z34/Y34</f>
        <v>1.1009650802648303</v>
      </c>
      <c r="AB34" s="38">
        <f t="shared" si="37"/>
        <v>11.505978857134309</v>
      </c>
      <c r="AC34" s="19">
        <f t="shared" ref="AC34:AC48" si="60">+(($R$5^2)*($R$7^2))/((Z34^2)*(AA34)^(4/3))</f>
        <v>3.7052828584641632E-4</v>
      </c>
      <c r="AD34" s="19">
        <f t="shared" ref="AD34:AD48" si="61">+$R$7/(SQRT(9.81*((Z34^3)/((2*F34*X34)+E34))))</f>
        <v>0.46203404616365662</v>
      </c>
      <c r="AE34" s="39">
        <f t="shared" ref="AE34:AE48" si="62">($R$6-AC34)/(1-(AD34^2))</f>
        <v>1.6469438344634199E-3</v>
      </c>
      <c r="AF34" s="39">
        <f t="shared" ref="AF34:AF48" si="63">H34+(G34-G33)*AE34</f>
        <v>1.3973015621209881</v>
      </c>
      <c r="AG34" s="19">
        <f t="shared" ref="AG34:AG48" si="64">E34+(2*AF34*SQRT(1+(F34*F34)))</f>
        <v>12.298055375457063</v>
      </c>
      <c r="AH34" s="19">
        <f t="shared" ref="AH34:AH48" si="65">+AF34*(E34+(F34*AF34))</f>
        <v>13.222877642732801</v>
      </c>
      <c r="AI34" s="19">
        <f t="shared" ref="AI34:AI48" si="66">+AH34/AG34</f>
        <v>1.0752006914134884</v>
      </c>
      <c r="AJ34" s="38">
        <f t="shared" si="38"/>
        <v>11.392288041241443</v>
      </c>
      <c r="AK34" s="19">
        <f t="shared" ref="AK34:AK48" si="67">+(($R$5^2)*($R$7^2))/((AH34^2)*(AI34)^(4/3))</f>
        <v>4.1016639789633454E-4</v>
      </c>
      <c r="AL34" s="19">
        <f t="shared" ref="AL34:AL48" si="68">+$R$7/(SQRT(9.81*((AH34^3)/((2*F34*AF34)+E34))))</f>
        <v>0.48454899330514928</v>
      </c>
      <c r="AM34" s="39">
        <f t="shared" ref="AM34:AM48" si="69">($R$6-AK34)/(1-(AL34^2))</f>
        <v>1.6410134471540093E-3</v>
      </c>
      <c r="AN34" s="19">
        <f t="shared" ref="AN34:AN48" si="70">H34+(1/6)*(O34+2*W34+2*AE34+AM34)*(G34-G33)</f>
        <v>1.3973120731234452</v>
      </c>
      <c r="AO34" s="18">
        <f t="shared" si="39"/>
        <v>-50</v>
      </c>
      <c r="AP34" s="19">
        <f t="shared" ref="AP34:AP47" si="71">+AP33-(AO34*$R$6)</f>
        <v>2547.5731780056021</v>
      </c>
      <c r="AQ34" s="19">
        <f t="shared" ref="AQ34:AQ48" si="72">+AP34+AN34</f>
        <v>2548.9704900787256</v>
      </c>
    </row>
    <row r="35" spans="1:43" x14ac:dyDescent="0.25">
      <c r="A35"/>
      <c r="B35"/>
      <c r="C35"/>
      <c r="D35" s="10">
        <f t="shared" si="40"/>
        <v>-3470.4999999999995</v>
      </c>
      <c r="E35" s="15">
        <f t="shared" si="1"/>
        <v>7.4175209692451087</v>
      </c>
      <c r="F35" s="15">
        <f t="shared" si="2"/>
        <v>1.2757688723205973</v>
      </c>
      <c r="G35" s="10">
        <f t="shared" si="41"/>
        <v>-3470.4999999999995</v>
      </c>
      <c r="H35" s="19">
        <f t="shared" si="42"/>
        <v>1.3973120731234452</v>
      </c>
      <c r="I35" s="19">
        <f t="shared" si="43"/>
        <v>11.947559485556557</v>
      </c>
      <c r="J35" s="19">
        <f t="shared" si="44"/>
        <v>12.855506124455824</v>
      </c>
      <c r="K35" s="19">
        <f t="shared" si="45"/>
        <v>1.0759943183373044</v>
      </c>
      <c r="L35" s="38">
        <f t="shared" si="35"/>
        <v>10.982815464862416</v>
      </c>
      <c r="M35" s="19">
        <f t="shared" si="46"/>
        <v>4.3351728737857809E-4</v>
      </c>
      <c r="N35" s="19">
        <f t="shared" si="47"/>
        <v>0.49629998242566237</v>
      </c>
      <c r="O35" s="39">
        <f t="shared" si="48"/>
        <v>1.6351268368628485E-3</v>
      </c>
      <c r="P35" s="39">
        <f t="shared" si="49"/>
        <v>1.3564339022018739</v>
      </c>
      <c r="Q35" s="19">
        <f t="shared" si="50"/>
        <v>11.815033836982476</v>
      </c>
      <c r="R35" s="19">
        <f t="shared" si="51"/>
        <v>12.408680558181674</v>
      </c>
      <c r="S35" s="19">
        <f t="shared" si="52"/>
        <v>1.0502450292898029</v>
      </c>
      <c r="T35" s="38">
        <f t="shared" si="36"/>
        <v>10.878513268824133</v>
      </c>
      <c r="U35" s="19">
        <f t="shared" si="53"/>
        <v>4.8057299411216717E-4</v>
      </c>
      <c r="V35" s="19">
        <f t="shared" si="54"/>
        <v>0.52085585694625991</v>
      </c>
      <c r="W35" s="39">
        <f t="shared" si="55"/>
        <v>1.6265981991476213E-3</v>
      </c>
      <c r="X35" s="39">
        <f t="shared" si="56"/>
        <v>1.3566471181447546</v>
      </c>
      <c r="Y35" s="19">
        <f t="shared" si="57"/>
        <v>11.815725075863266</v>
      </c>
      <c r="Z35" s="19">
        <f t="shared" si="58"/>
        <v>12.411000088643206</v>
      </c>
      <c r="AA35" s="19">
        <f t="shared" si="59"/>
        <v>1.0503798970404234</v>
      </c>
      <c r="AB35" s="38">
        <f t="shared" si="37"/>
        <v>10.879057297350151</v>
      </c>
      <c r="AC35" s="19">
        <f t="shared" si="60"/>
        <v>4.8031113837128408E-4</v>
      </c>
      <c r="AD35" s="19">
        <f t="shared" si="61"/>
        <v>0.52072286725402828</v>
      </c>
      <c r="AE35" s="39">
        <f t="shared" si="62"/>
        <v>1.626648333907724E-3</v>
      </c>
      <c r="AF35" s="39">
        <f t="shared" si="63"/>
        <v>1.315979656428059</v>
      </c>
      <c r="AG35" s="19">
        <f t="shared" si="64"/>
        <v>11.683882539410082</v>
      </c>
      <c r="AH35" s="19">
        <f t="shared" si="65"/>
        <v>11.970686363197318</v>
      </c>
      <c r="AI35" s="19">
        <f t="shared" si="66"/>
        <v>1.0245469622636001</v>
      </c>
      <c r="AJ35" s="38">
        <f t="shared" si="38"/>
        <v>10.775292733801253</v>
      </c>
      <c r="AK35" s="19">
        <f t="shared" si="67"/>
        <v>5.3372492639294832E-4</v>
      </c>
      <c r="AL35" s="19">
        <f t="shared" si="68"/>
        <v>0.54708794629731616</v>
      </c>
      <c r="AM35" s="39">
        <f t="shared" si="69"/>
        <v>1.6157749928663776E-3</v>
      </c>
      <c r="AN35" s="19">
        <f t="shared" si="70"/>
        <v>1.3160004489914459</v>
      </c>
      <c r="AO35" s="18">
        <f t="shared" si="39"/>
        <v>-50</v>
      </c>
      <c r="AP35" s="19">
        <f t="shared" si="71"/>
        <v>2547.6564725070002</v>
      </c>
      <c r="AQ35" s="19">
        <f t="shared" si="72"/>
        <v>2548.9724729559916</v>
      </c>
    </row>
    <row r="36" spans="1:43" x14ac:dyDescent="0.25">
      <c r="A36"/>
      <c r="B36"/>
      <c r="C36"/>
      <c r="D36" s="10">
        <f t="shared" si="40"/>
        <v>-3520.4999999999995</v>
      </c>
      <c r="E36" s="15">
        <f t="shared" si="1"/>
        <v>7.3010251630941294</v>
      </c>
      <c r="F36" s="15">
        <f t="shared" si="2"/>
        <v>1.1709226467847165</v>
      </c>
      <c r="G36" s="10">
        <f t="shared" si="41"/>
        <v>-3520.4999999999995</v>
      </c>
      <c r="H36" s="19">
        <f t="shared" si="42"/>
        <v>1.3160004489914459</v>
      </c>
      <c r="I36" s="19">
        <f t="shared" si="43"/>
        <v>11.353844932333743</v>
      </c>
      <c r="J36" s="19">
        <f t="shared" si="44"/>
        <v>11.6360231878325</v>
      </c>
      <c r="K36" s="19">
        <f t="shared" si="45"/>
        <v>1.0248531010578772</v>
      </c>
      <c r="L36" s="38">
        <f t="shared" si="35"/>
        <v>10.382894620900007</v>
      </c>
      <c r="M36" s="19">
        <f t="shared" si="46"/>
        <v>5.6464233248652927E-4</v>
      </c>
      <c r="N36" s="19">
        <f t="shared" si="47"/>
        <v>0.56036827770872988</v>
      </c>
      <c r="O36" s="39">
        <f t="shared" si="48"/>
        <v>1.6053468418924636E-3</v>
      </c>
      <c r="P36" s="39">
        <f t="shared" si="49"/>
        <v>1.2758667779441342</v>
      </c>
      <c r="Q36" s="19">
        <f t="shared" si="50"/>
        <v>11.230247303201201</v>
      </c>
      <c r="R36" s="19">
        <f t="shared" si="51"/>
        <v>11.221205529231758</v>
      </c>
      <c r="S36" s="19">
        <f t="shared" si="52"/>
        <v>0.99919487312030375</v>
      </c>
      <c r="T36" s="38">
        <f t="shared" si="36"/>
        <v>10.288907772244198</v>
      </c>
      <c r="U36" s="19">
        <f t="shared" si="53"/>
        <v>6.2803732300869685E-4</v>
      </c>
      <c r="V36" s="19">
        <f t="shared" si="54"/>
        <v>0.58904238718668878</v>
      </c>
      <c r="W36" s="39">
        <f t="shared" si="55"/>
        <v>1.5892902151400223E-3</v>
      </c>
      <c r="X36" s="39">
        <f t="shared" si="56"/>
        <v>1.2762681936129452</v>
      </c>
      <c r="Y36" s="19">
        <f t="shared" si="57"/>
        <v>11.231483522656511</v>
      </c>
      <c r="Z36" s="19">
        <f t="shared" si="58"/>
        <v>11.225335846702569</v>
      </c>
      <c r="AA36" s="19">
        <f t="shared" si="59"/>
        <v>0.99945263900877024</v>
      </c>
      <c r="AB36" s="38">
        <f t="shared" si="37"/>
        <v>10.289847825638967</v>
      </c>
      <c r="AC36" s="19">
        <f t="shared" si="60"/>
        <v>6.2735944155416863E-4</v>
      </c>
      <c r="AD36" s="19">
        <f t="shared" si="61"/>
        <v>0.58874420707892861</v>
      </c>
      <c r="AE36" s="39">
        <f t="shared" si="62"/>
        <v>1.5894734692185944E-3</v>
      </c>
      <c r="AF36" s="39">
        <f t="shared" si="63"/>
        <v>1.236526775530516</v>
      </c>
      <c r="AG36" s="19">
        <f t="shared" si="64"/>
        <v>11.109093895065183</v>
      </c>
      <c r="AH36" s="19">
        <f t="shared" si="65"/>
        <v>10.81825203443355</v>
      </c>
      <c r="AI36" s="19">
        <f t="shared" si="66"/>
        <v>0.97381947948420633</v>
      </c>
      <c r="AJ36" s="38">
        <f t="shared" si="38"/>
        <v>10.196779572742855</v>
      </c>
      <c r="AK36" s="19">
        <f t="shared" si="67"/>
        <v>6.9927169666375761E-4</v>
      </c>
      <c r="AL36" s="19">
        <f t="shared" si="68"/>
        <v>0.61946540695092478</v>
      </c>
      <c r="AM36" s="39">
        <f t="shared" si="69"/>
        <v>1.56851692160409E-3</v>
      </c>
      <c r="AN36" s="19">
        <f t="shared" si="70"/>
        <v>1.2365721895563309</v>
      </c>
      <c r="AO36" s="18">
        <f t="shared" si="39"/>
        <v>-50</v>
      </c>
      <c r="AP36" s="19">
        <f t="shared" si="71"/>
        <v>2547.7397670083983</v>
      </c>
      <c r="AQ36" s="19">
        <f t="shared" si="72"/>
        <v>2548.9763391979545</v>
      </c>
    </row>
    <row r="37" spans="1:43" x14ac:dyDescent="0.25">
      <c r="A37"/>
      <c r="B37"/>
      <c r="C37"/>
      <c r="D37" s="10">
        <f t="shared" si="40"/>
        <v>-3570.4999999999995</v>
      </c>
      <c r="E37" s="15">
        <f t="shared" si="1"/>
        <v>7.1845293569431519</v>
      </c>
      <c r="F37" s="15">
        <f t="shared" si="2"/>
        <v>1.0660764212488356</v>
      </c>
      <c r="G37" s="10">
        <f t="shared" si="41"/>
        <v>-3570.4999999999995</v>
      </c>
      <c r="H37" s="19">
        <f t="shared" si="42"/>
        <v>1.2365721895563309</v>
      </c>
      <c r="I37" s="19">
        <f t="shared" si="43"/>
        <v>10.799483927385365</v>
      </c>
      <c r="J37" s="19">
        <f t="shared" si="44"/>
        <v>10.514338145865436</v>
      </c>
      <c r="K37" s="19">
        <f t="shared" si="45"/>
        <v>0.97359635113703391</v>
      </c>
      <c r="L37" s="38">
        <f t="shared" si="35"/>
        <v>9.8210902658592509</v>
      </c>
      <c r="M37" s="19">
        <f t="shared" si="46"/>
        <v>7.4050663421809735E-4</v>
      </c>
      <c r="N37" s="19">
        <f t="shared" si="47"/>
        <v>0.63449488774040907</v>
      </c>
      <c r="O37" s="39">
        <f t="shared" si="48"/>
        <v>1.5489759664385953E-3</v>
      </c>
      <c r="P37" s="39">
        <f t="shared" si="49"/>
        <v>1.1978477903953659</v>
      </c>
      <c r="Q37" s="19">
        <f t="shared" si="50"/>
        <v>10.686278289318423</v>
      </c>
      <c r="R37" s="19">
        <f t="shared" si="51"/>
        <v>10.135620992124487</v>
      </c>
      <c r="S37" s="19">
        <f t="shared" si="52"/>
        <v>0.94847061977186653</v>
      </c>
      <c r="T37" s="38">
        <f t="shared" si="36"/>
        <v>9.7385239281141871</v>
      </c>
      <c r="U37" s="19">
        <f t="shared" si="53"/>
        <v>8.2514862911658255E-4</v>
      </c>
      <c r="V37" s="19">
        <f t="shared" si="54"/>
        <v>0.66756292712574139</v>
      </c>
      <c r="W37" s="39">
        <f t="shared" si="55"/>
        <v>1.5165989531987778E-3</v>
      </c>
      <c r="X37" s="39">
        <f t="shared" si="56"/>
        <v>1.1986572157263615</v>
      </c>
      <c r="Y37" s="19">
        <f t="shared" si="57"/>
        <v>10.688644536776055</v>
      </c>
      <c r="Z37" s="19">
        <f t="shared" si="58"/>
        <v>10.143504298539021</v>
      </c>
      <c r="AA37" s="19">
        <f t="shared" si="59"/>
        <v>0.94899818809004377</v>
      </c>
      <c r="AB37" s="38">
        <f t="shared" si="37"/>
        <v>9.7402497466344578</v>
      </c>
      <c r="AC37" s="19">
        <f t="shared" si="60"/>
        <v>8.2325593639604074E-4</v>
      </c>
      <c r="AD37" s="19">
        <f t="shared" si="61"/>
        <v>0.6668439354404434</v>
      </c>
      <c r="AE37" s="39">
        <f t="shared" si="62"/>
        <v>1.5173870154481621E-3</v>
      </c>
      <c r="AF37" s="39">
        <f t="shared" si="63"/>
        <v>1.1607028387839227</v>
      </c>
      <c r="AG37" s="19">
        <f t="shared" si="64"/>
        <v>10.577689956400457</v>
      </c>
      <c r="AH37" s="19">
        <f t="shared" si="65"/>
        <v>9.7753549082504332</v>
      </c>
      <c r="AI37" s="19">
        <f t="shared" si="66"/>
        <v>0.9241483677951311</v>
      </c>
      <c r="AJ37" s="38">
        <f t="shared" si="38"/>
        <v>9.6593252139514085</v>
      </c>
      <c r="AK37" s="19">
        <f t="shared" si="67"/>
        <v>9.1835532388529427E-4</v>
      </c>
      <c r="AL37" s="19">
        <f t="shared" si="68"/>
        <v>0.70193319174328139</v>
      </c>
      <c r="AM37" s="39">
        <f t="shared" si="69"/>
        <v>1.4735851429116204E-3</v>
      </c>
      <c r="AN37" s="19">
        <f t="shared" si="70"/>
        <v>1.1608177475009633</v>
      </c>
      <c r="AO37" s="18">
        <f t="shared" si="39"/>
        <v>-50</v>
      </c>
      <c r="AP37" s="19">
        <f t="shared" si="71"/>
        <v>2547.8230615097964</v>
      </c>
      <c r="AQ37" s="19">
        <f t="shared" si="72"/>
        <v>2548.9838792572973</v>
      </c>
    </row>
    <row r="38" spans="1:43" x14ac:dyDescent="0.25">
      <c r="A38"/>
      <c r="B38"/>
      <c r="C38"/>
      <c r="D38" s="10">
        <f t="shared" si="40"/>
        <v>-3620.4999999999995</v>
      </c>
      <c r="E38" s="15">
        <f t="shared" si="1"/>
        <v>7.0680335507921725</v>
      </c>
      <c r="F38" s="15">
        <f>+FORECAST(D38,$F$25:$F$26,$E$25:$E$26)</f>
        <v>0.96123019571295476</v>
      </c>
      <c r="G38" s="10">
        <f t="shared" si="41"/>
        <v>-3620.4999999999995</v>
      </c>
      <c r="H38" s="19">
        <f t="shared" si="42"/>
        <v>1.1608177475009633</v>
      </c>
      <c r="I38" s="19">
        <f t="shared" si="43"/>
        <v>10.288304751466979</v>
      </c>
      <c r="J38" s="19">
        <f t="shared" si="44"/>
        <v>9.499954400958055</v>
      </c>
      <c r="K38" s="19">
        <f t="shared" si="45"/>
        <v>0.92337412532453256</v>
      </c>
      <c r="L38" s="38">
        <f t="shared" si="35"/>
        <v>9.2996596920270171</v>
      </c>
      <c r="M38" s="19">
        <f t="shared" si="46"/>
        <v>9.7345999418905853E-4</v>
      </c>
      <c r="N38" s="19">
        <f t="shared" si="47"/>
        <v>0.71890653769789492</v>
      </c>
      <c r="O38" s="39">
        <f t="shared" si="48"/>
        <v>1.4330880963687412E-3</v>
      </c>
      <c r="P38" s="39">
        <f t="shared" si="49"/>
        <v>1.1249905450917448</v>
      </c>
      <c r="Q38" s="19">
        <f t="shared" si="50"/>
        <v>10.188915068316863</v>
      </c>
      <c r="R38" s="19">
        <f t="shared" si="51"/>
        <v>9.1680074347951113</v>
      </c>
      <c r="S38" s="19">
        <f t="shared" si="52"/>
        <v>0.8998021254788614</v>
      </c>
      <c r="T38" s="38">
        <f t="shared" si="36"/>
        <v>9.2307833144596962</v>
      </c>
      <c r="U38" s="19">
        <f t="shared" si="53"/>
        <v>1.0818959223475267E-3</v>
      </c>
      <c r="V38" s="19">
        <f t="shared" si="54"/>
        <v>0.7554887974036627</v>
      </c>
      <c r="W38" s="39">
        <f t="shared" si="55"/>
        <v>1.3605410182949377E-3</v>
      </c>
      <c r="X38" s="39">
        <f t="shared" si="56"/>
        <v>1.1268042220435899</v>
      </c>
      <c r="Y38" s="19">
        <f t="shared" si="57"/>
        <v>10.19394646249388</v>
      </c>
      <c r="Z38" s="19">
        <f t="shared" si="58"/>
        <v>9.1847522556337804</v>
      </c>
      <c r="AA38" s="19">
        <f t="shared" si="59"/>
        <v>0.90100063693946386</v>
      </c>
      <c r="AB38" s="38">
        <f t="shared" si="37"/>
        <v>9.2342700365624601</v>
      </c>
      <c r="AC38" s="19">
        <f t="shared" si="60"/>
        <v>1.0760432489398512E-3</v>
      </c>
      <c r="AD38" s="19">
        <f t="shared" si="61"/>
        <v>0.75356601072967044</v>
      </c>
      <c r="AE38" s="39">
        <f t="shared" si="62"/>
        <v>1.3649491919999321E-3</v>
      </c>
      <c r="AF38" s="39">
        <f t="shared" si="63"/>
        <v>1.0925702879009667</v>
      </c>
      <c r="AG38" s="19">
        <f t="shared" si="64"/>
        <v>10.098976728922334</v>
      </c>
      <c r="AH38" s="19">
        <f t="shared" si="65"/>
        <v>8.8697533888468403</v>
      </c>
      <c r="AI38" s="19">
        <f t="shared" si="66"/>
        <v>0.87828238711005868</v>
      </c>
      <c r="AJ38" s="38">
        <f t="shared" si="38"/>
        <v>9.1684566541305834</v>
      </c>
      <c r="AK38" s="19">
        <f t="shared" si="67"/>
        <v>1.1937941021753049E-3</v>
      </c>
      <c r="AL38" s="19">
        <f t="shared" si="68"/>
        <v>0.7912286171120928</v>
      </c>
      <c r="AM38" s="39">
        <f t="shared" si="69"/>
        <v>1.262432787808891E-3</v>
      </c>
      <c r="AN38" s="19">
        <f t="shared" si="70"/>
        <v>1.0929302366279019</v>
      </c>
      <c r="AO38" s="18">
        <f t="shared" si="39"/>
        <v>-50</v>
      </c>
      <c r="AP38" s="19">
        <f t="shared" si="71"/>
        <v>2547.9063560111945</v>
      </c>
      <c r="AQ38" s="19">
        <f t="shared" si="72"/>
        <v>2548.9992862478225</v>
      </c>
    </row>
    <row r="39" spans="1:43" x14ac:dyDescent="0.25">
      <c r="A39"/>
      <c r="B39"/>
      <c r="C39"/>
      <c r="D39" s="10">
        <f t="shared" si="40"/>
        <v>-3670.4999999999995</v>
      </c>
      <c r="E39" s="15">
        <f t="shared" si="1"/>
        <v>6.951537744641195</v>
      </c>
      <c r="F39" s="15">
        <f t="shared" si="2"/>
        <v>0.85638397017707479</v>
      </c>
      <c r="G39" s="10">
        <f t="shared" si="41"/>
        <v>-3670.4999999999995</v>
      </c>
      <c r="H39" s="19">
        <f t="shared" si="42"/>
        <v>1.0929302366279019</v>
      </c>
      <c r="I39" s="19">
        <f t="shared" si="43"/>
        <v>9.8294067324874881</v>
      </c>
      <c r="J39" s="19">
        <f t="shared" si="44"/>
        <v>8.6204934490399392</v>
      </c>
      <c r="K39" s="19">
        <f t="shared" si="45"/>
        <v>0.87701055451780918</v>
      </c>
      <c r="L39" s="38">
        <f t="shared" si="35"/>
        <v>8.8234736149811397</v>
      </c>
      <c r="M39" s="19">
        <f t="shared" si="46"/>
        <v>1.2662731694855877E-3</v>
      </c>
      <c r="N39" s="19">
        <f t="shared" si="47"/>
        <v>0.8101077601489618</v>
      </c>
      <c r="O39" s="39">
        <f t="shared" si="48"/>
        <v>1.1626049130257451E-3</v>
      </c>
      <c r="P39" s="39">
        <f t="shared" si="49"/>
        <v>1.0638651138022583</v>
      </c>
      <c r="Q39" s="19">
        <f t="shared" si="50"/>
        <v>9.7528733794841536</v>
      </c>
      <c r="R39" s="19">
        <f t="shared" si="51"/>
        <v>8.3647615618908659</v>
      </c>
      <c r="S39" s="19">
        <f t="shared" si="52"/>
        <v>0.85767150217357713</v>
      </c>
      <c r="T39" s="38">
        <f t="shared" si="36"/>
        <v>8.7736918044229224</v>
      </c>
      <c r="U39" s="19">
        <f t="shared" si="53"/>
        <v>1.3854674023825258E-3</v>
      </c>
      <c r="V39" s="19">
        <f t="shared" si="54"/>
        <v>0.84514655298286789</v>
      </c>
      <c r="W39" s="39">
        <f t="shared" si="55"/>
        <v>9.8143447150322296E-4</v>
      </c>
      <c r="X39" s="39">
        <f t="shared" si="56"/>
        <v>1.0683943748403213</v>
      </c>
      <c r="Y39" s="19">
        <f t="shared" si="57"/>
        <v>9.7647996849723402</v>
      </c>
      <c r="Z39" s="19">
        <f t="shared" si="58"/>
        <v>8.4045174703774066</v>
      </c>
      <c r="AA39" s="19">
        <f t="shared" si="59"/>
        <v>0.86069532827300521</v>
      </c>
      <c r="AB39" s="38">
        <f t="shared" si="37"/>
        <v>8.7814493775224118</v>
      </c>
      <c r="AC39" s="19">
        <f t="shared" si="60"/>
        <v>1.3659660990351964E-3</v>
      </c>
      <c r="AD39" s="19">
        <f t="shared" si="61"/>
        <v>0.83952785541488684</v>
      </c>
      <c r="AE39" s="39">
        <f t="shared" si="62"/>
        <v>1.0160266309244075E-3</v>
      </c>
      <c r="AF39" s="39">
        <f t="shared" si="63"/>
        <v>1.0421289050816815</v>
      </c>
      <c r="AG39" s="19">
        <f t="shared" si="64"/>
        <v>9.6956382889963066</v>
      </c>
      <c r="AH39" s="19">
        <f t="shared" si="65"/>
        <v>8.1744593751222592</v>
      </c>
      <c r="AI39" s="19">
        <f t="shared" si="66"/>
        <v>0.84310688285469026</v>
      </c>
      <c r="AJ39" s="38">
        <f t="shared" si="38"/>
        <v>8.7364627229814715</v>
      </c>
      <c r="AK39" s="19">
        <f t="shared" si="67"/>
        <v>1.4842366721213771E-3</v>
      </c>
      <c r="AL39" s="19">
        <f t="shared" si="68"/>
        <v>0.87297225334284623</v>
      </c>
      <c r="AM39" s="39">
        <f t="shared" si="69"/>
        <v>7.6350781635044034E-4</v>
      </c>
      <c r="AN39" s="19">
        <f t="shared" si="70"/>
        <v>1.0435882788426398</v>
      </c>
      <c r="AO39" s="18">
        <f t="shared" si="39"/>
        <v>-50</v>
      </c>
      <c r="AP39" s="19">
        <f t="shared" si="71"/>
        <v>2547.9896505125926</v>
      </c>
      <c r="AQ39" s="19">
        <f t="shared" si="72"/>
        <v>2549.033238791435</v>
      </c>
    </row>
    <row r="40" spans="1:43" x14ac:dyDescent="0.25">
      <c r="A40"/>
      <c r="B40"/>
      <c r="C40"/>
      <c r="D40" s="10">
        <f t="shared" si="40"/>
        <v>-3720.4999999999995</v>
      </c>
      <c r="E40" s="15">
        <f t="shared" si="1"/>
        <v>6.8350419384902157</v>
      </c>
      <c r="F40" s="15">
        <f t="shared" si="2"/>
        <v>0.75153774464119394</v>
      </c>
      <c r="G40" s="10">
        <f t="shared" si="41"/>
        <v>-3720.4999999999995</v>
      </c>
      <c r="H40" s="19">
        <f t="shared" si="42"/>
        <v>1.0435882788426398</v>
      </c>
      <c r="I40" s="19">
        <f t="shared" si="43"/>
        <v>9.4459396248824348</v>
      </c>
      <c r="J40" s="19">
        <f t="shared" si="44"/>
        <v>7.9514517457547429</v>
      </c>
      <c r="K40" s="19">
        <f t="shared" si="45"/>
        <v>0.84178515441799762</v>
      </c>
      <c r="L40" s="38">
        <f t="shared" si="35"/>
        <v>8.4036339013209815</v>
      </c>
      <c r="M40" s="19">
        <f t="shared" si="46"/>
        <v>1.5719433059067894E-3</v>
      </c>
      <c r="N40" s="19">
        <f t="shared" si="47"/>
        <v>0.89245249194153542</v>
      </c>
      <c r="O40" s="39">
        <f t="shared" si="48"/>
        <v>4.6158989598539123E-4</v>
      </c>
      <c r="P40" s="39">
        <f t="shared" si="49"/>
        <v>1.032048531443005</v>
      </c>
      <c r="Q40" s="19">
        <f t="shared" si="50"/>
        <v>9.4170689482007557</v>
      </c>
      <c r="R40" s="19">
        <f t="shared" si="51"/>
        <v>7.8545760123969766</v>
      </c>
      <c r="S40" s="19">
        <f t="shared" si="52"/>
        <v>0.83407863482805744</v>
      </c>
      <c r="T40" s="38">
        <f t="shared" si="36"/>
        <v>8.386288789852081</v>
      </c>
      <c r="U40" s="19">
        <f t="shared" si="53"/>
        <v>1.6308346402921295E-3</v>
      </c>
      <c r="V40" s="19">
        <f t="shared" si="54"/>
        <v>0.90807552898662758</v>
      </c>
      <c r="W40" s="39">
        <f t="shared" si="55"/>
        <v>1.9986100783328956E-4</v>
      </c>
      <c r="X40" s="39">
        <f t="shared" si="56"/>
        <v>1.0385917536468077</v>
      </c>
      <c r="Y40" s="19">
        <f t="shared" si="57"/>
        <v>9.4334390857921857</v>
      </c>
      <c r="Z40" s="19">
        <f t="shared" si="58"/>
        <v>7.9094815395684694</v>
      </c>
      <c r="AA40" s="19">
        <f t="shared" si="59"/>
        <v>0.83845154112258313</v>
      </c>
      <c r="AB40" s="38">
        <f t="shared" si="37"/>
        <v>8.3961237467675449</v>
      </c>
      <c r="AC40" s="19">
        <f t="shared" si="60"/>
        <v>1.5970974903106994E-3</v>
      </c>
      <c r="AD40" s="19">
        <f t="shared" si="61"/>
        <v>0.89916330757339447</v>
      </c>
      <c r="AE40" s="39">
        <f t="shared" si="62"/>
        <v>3.5921993287829905E-4</v>
      </c>
      <c r="AF40" s="39">
        <f t="shared" si="63"/>
        <v>1.0256272821987249</v>
      </c>
      <c r="AG40" s="19">
        <f t="shared" si="64"/>
        <v>9.4010039682316133</v>
      </c>
      <c r="AH40" s="19">
        <f t="shared" si="65"/>
        <v>7.8007565495791837</v>
      </c>
      <c r="AI40" s="19">
        <f t="shared" si="66"/>
        <v>0.82977909337555078</v>
      </c>
      <c r="AJ40" s="38">
        <f t="shared" si="38"/>
        <v>8.3766371675024303</v>
      </c>
      <c r="AK40" s="19">
        <f t="shared" si="67"/>
        <v>1.6648482367996283E-3</v>
      </c>
      <c r="AL40" s="19">
        <f t="shared" si="68"/>
        <v>0.91696118329761767</v>
      </c>
      <c r="AM40" s="39">
        <f t="shared" si="69"/>
        <v>6.5446465503686411E-6</v>
      </c>
      <c r="AN40" s="19">
        <f t="shared" si="70"/>
        <v>1.0303691419763155</v>
      </c>
      <c r="AO40" s="18">
        <f t="shared" si="39"/>
        <v>-50</v>
      </c>
      <c r="AP40" s="19">
        <f t="shared" si="71"/>
        <v>2548.0729450139906</v>
      </c>
      <c r="AQ40" s="19">
        <f t="shared" si="72"/>
        <v>2549.1033141559669</v>
      </c>
    </row>
    <row r="41" spans="1:43" x14ac:dyDescent="0.25">
      <c r="A41"/>
      <c r="B41"/>
      <c r="C41"/>
      <c r="D41" s="10">
        <f t="shared" si="40"/>
        <v>-3770.4999999999995</v>
      </c>
      <c r="E41" s="15">
        <f t="shared" si="1"/>
        <v>6.7185461323392381</v>
      </c>
      <c r="F41" s="15">
        <f t="shared" si="2"/>
        <v>0.64669151910531308</v>
      </c>
      <c r="G41" s="10">
        <f t="shared" si="41"/>
        <v>-3770.4999999999995</v>
      </c>
      <c r="H41" s="19">
        <f t="shared" si="42"/>
        <v>1.0303691419763155</v>
      </c>
      <c r="I41" s="19">
        <f t="shared" si="43"/>
        <v>9.1726508988012032</v>
      </c>
      <c r="J41" s="19">
        <f t="shared" si="44"/>
        <v>7.6091494996774198</v>
      </c>
      <c r="K41" s="19">
        <f t="shared" si="45"/>
        <v>0.82954748672184597</v>
      </c>
      <c r="L41" s="38">
        <f t="shared" si="35"/>
        <v>8.0512081036670402</v>
      </c>
      <c r="M41" s="19">
        <f t="shared" si="46"/>
        <v>1.7504008444103034E-3</v>
      </c>
      <c r="N41" s="19">
        <f t="shared" si="47"/>
        <v>0.93314156925058234</v>
      </c>
      <c r="O41" s="39">
        <f t="shared" si="48"/>
        <v>-6.5387157575094756E-4</v>
      </c>
      <c r="P41" s="39">
        <f t="shared" si="49"/>
        <v>1.0467159313700891</v>
      </c>
      <c r="Q41" s="19">
        <f t="shared" si="50"/>
        <v>9.2115852303269552</v>
      </c>
      <c r="R41" s="19">
        <f t="shared" si="51"/>
        <v>7.7409337102197027</v>
      </c>
      <c r="S41" s="19">
        <f t="shared" si="52"/>
        <v>0.84034761842451589</v>
      </c>
      <c r="T41" s="38">
        <f t="shared" si="36"/>
        <v>8.0723507637981484</v>
      </c>
      <c r="U41" s="19">
        <f t="shared" si="53"/>
        <v>1.6623893794258289E-3</v>
      </c>
      <c r="V41" s="19">
        <f t="shared" si="54"/>
        <v>0.91060740108485327</v>
      </c>
      <c r="W41" s="39">
        <f t="shared" si="55"/>
        <v>2.0496300992803999E-5</v>
      </c>
      <c r="X41" s="39">
        <f t="shared" si="56"/>
        <v>1.0298567344514953</v>
      </c>
      <c r="Y41" s="19">
        <f t="shared" si="57"/>
        <v>9.1714304607098409</v>
      </c>
      <c r="Z41" s="19">
        <f t="shared" si="58"/>
        <v>7.6050241698574848</v>
      </c>
      <c r="AA41" s="19">
        <f t="shared" si="59"/>
        <v>0.82920807200547419</v>
      </c>
      <c r="AB41" s="38">
        <f t="shared" si="37"/>
        <v>8.0505453644657869</v>
      </c>
      <c r="AC41" s="19">
        <f t="shared" si="60"/>
        <v>1.7532567720786845E-3</v>
      </c>
      <c r="AD41" s="19">
        <f t="shared" si="61"/>
        <v>0.93386250526211034</v>
      </c>
      <c r="AE41" s="39">
        <f t="shared" si="62"/>
        <v>-6.8308196346873035E-4</v>
      </c>
      <c r="AF41" s="39">
        <f t="shared" si="63"/>
        <v>1.064523240149752</v>
      </c>
      <c r="AG41" s="19">
        <f t="shared" si="64"/>
        <v>9.2539981865905805</v>
      </c>
      <c r="AH41" s="19">
        <f t="shared" si="65"/>
        <v>7.8848856188881822</v>
      </c>
      <c r="AI41" s="19">
        <f t="shared" si="66"/>
        <v>0.85205177912328767</v>
      </c>
      <c r="AJ41" s="38">
        <f t="shared" si="38"/>
        <v>8.0953824349299452</v>
      </c>
      <c r="AK41" s="19">
        <f t="shared" si="67"/>
        <v>1.5729658901348492E-3</v>
      </c>
      <c r="AL41" s="19">
        <f t="shared" si="68"/>
        <v>0.88704729216286593</v>
      </c>
      <c r="AM41" s="39">
        <f t="shared" si="69"/>
        <v>4.3596247467186954E-4</v>
      </c>
      <c r="AN41" s="19">
        <f t="shared" si="70"/>
        <v>1.0432281455265733</v>
      </c>
      <c r="AO41" s="18">
        <f t="shared" si="39"/>
        <v>-50</v>
      </c>
      <c r="AP41" s="19">
        <f t="shared" si="71"/>
        <v>2548.1562395153887</v>
      </c>
      <c r="AQ41" s="19">
        <f t="shared" si="72"/>
        <v>2549.1994676609152</v>
      </c>
    </row>
    <row r="42" spans="1:43" x14ac:dyDescent="0.25">
      <c r="A42"/>
      <c r="B42"/>
      <c r="C42"/>
      <c r="D42" s="10">
        <f t="shared" si="40"/>
        <v>-3820.4999999999995</v>
      </c>
      <c r="E42" s="15">
        <f t="shared" si="1"/>
        <v>6.6020503261882588</v>
      </c>
      <c r="F42" s="15">
        <f t="shared" si="2"/>
        <v>0.54184529356943223</v>
      </c>
      <c r="G42" s="10">
        <f t="shared" si="41"/>
        <v>-3820.4999999999995</v>
      </c>
      <c r="H42" s="19">
        <f t="shared" si="42"/>
        <v>1.0432281455265733</v>
      </c>
      <c r="I42" s="19">
        <f t="shared" si="43"/>
        <v>8.9751100980910667</v>
      </c>
      <c r="J42" s="19">
        <f t="shared" si="44"/>
        <v>7.4771484778734632</v>
      </c>
      <c r="K42" s="19">
        <f t="shared" si="45"/>
        <v>0.83309824572110736</v>
      </c>
      <c r="L42" s="38">
        <f t="shared" si="35"/>
        <v>7.7325868477337396</v>
      </c>
      <c r="M42" s="19">
        <f t="shared" si="46"/>
        <v>1.8024550695587747E-3</v>
      </c>
      <c r="N42" s="19">
        <f t="shared" si="47"/>
        <v>0.93881405327733769</v>
      </c>
      <c r="O42" s="39">
        <f t="shared" si="48"/>
        <v>-1.151202431269644E-3</v>
      </c>
      <c r="P42" s="39">
        <f t="shared" si="49"/>
        <v>1.0720082063083143</v>
      </c>
      <c r="Q42" s="19">
        <f t="shared" si="50"/>
        <v>9.0405768943684954</v>
      </c>
      <c r="R42" s="19">
        <f t="shared" si="51"/>
        <v>7.7001416034182899</v>
      </c>
      <c r="S42" s="19">
        <f t="shared" si="52"/>
        <v>0.85173122173373894</v>
      </c>
      <c r="T42" s="38">
        <f t="shared" si="36"/>
        <v>7.7637755287001973</v>
      </c>
      <c r="U42" s="19">
        <f t="shared" si="53"/>
        <v>1.6501771548129299E-3</v>
      </c>
      <c r="V42" s="19">
        <f t="shared" si="54"/>
        <v>0.900139051292424</v>
      </c>
      <c r="W42" s="39">
        <f t="shared" si="55"/>
        <v>8.2808426638268304E-5</v>
      </c>
      <c r="X42" s="39">
        <f t="shared" si="56"/>
        <v>1.0411579348606166</v>
      </c>
      <c r="Y42" s="19">
        <f t="shared" si="57"/>
        <v>8.970400932917741</v>
      </c>
      <c r="Z42" s="19">
        <f t="shared" si="58"/>
        <v>7.4611427163313442</v>
      </c>
      <c r="AA42" s="19">
        <f t="shared" si="59"/>
        <v>0.83175130879066617</v>
      </c>
      <c r="AB42" s="38">
        <f t="shared" si="37"/>
        <v>7.7303433799216483</v>
      </c>
      <c r="AC42" s="19">
        <f t="shared" si="60"/>
        <v>1.8141063026006073E-3</v>
      </c>
      <c r="AD42" s="19">
        <f t="shared" si="61"/>
        <v>0.9416999728129708</v>
      </c>
      <c r="AE42" s="39">
        <f t="shared" si="62"/>
        <v>-1.3093176171056094E-3</v>
      </c>
      <c r="AF42" s="39">
        <f t="shared" si="63"/>
        <v>1.1086940263818537</v>
      </c>
      <c r="AG42" s="19">
        <f t="shared" si="64"/>
        <v>9.124027138870705</v>
      </c>
      <c r="AH42" s="19">
        <f t="shared" si="65"/>
        <v>7.9856913177157791</v>
      </c>
      <c r="AI42" s="19">
        <f t="shared" si="66"/>
        <v>0.87523756737797043</v>
      </c>
      <c r="AJ42" s="38">
        <f t="shared" si="38"/>
        <v>7.8035316065953619</v>
      </c>
      <c r="AK42" s="19">
        <f t="shared" si="67"/>
        <v>1.4795799781726648E-3</v>
      </c>
      <c r="AL42" s="19">
        <f t="shared" si="68"/>
        <v>0.85447233178185678</v>
      </c>
      <c r="AM42" s="39">
        <f t="shared" si="69"/>
        <v>6.9035162745745109E-4</v>
      </c>
      <c r="AN42" s="19">
        <f t="shared" si="70"/>
        <v>1.0675103887327972</v>
      </c>
      <c r="AO42" s="18">
        <f t="shared" si="39"/>
        <v>-50</v>
      </c>
      <c r="AP42" s="19">
        <f t="shared" si="71"/>
        <v>2548.2395340167868</v>
      </c>
      <c r="AQ42" s="19">
        <f t="shared" si="72"/>
        <v>2549.3070444055197</v>
      </c>
    </row>
    <row r="43" spans="1:43" x14ac:dyDescent="0.25">
      <c r="A43"/>
      <c r="B43"/>
      <c r="C43"/>
      <c r="D43" s="10">
        <f t="shared" si="40"/>
        <v>-3870.4999999999995</v>
      </c>
      <c r="E43" s="15">
        <f t="shared" si="1"/>
        <v>6.4855545200372795</v>
      </c>
      <c r="F43" s="15">
        <f t="shared" si="2"/>
        <v>0.43699906803355226</v>
      </c>
      <c r="G43" s="10">
        <f t="shared" si="41"/>
        <v>-3870.4999999999995</v>
      </c>
      <c r="H43" s="19">
        <f t="shared" si="42"/>
        <v>1.0675103887327972</v>
      </c>
      <c r="I43" s="19">
        <f t="shared" si="43"/>
        <v>8.8155344813514702</v>
      </c>
      <c r="J43" s="19">
        <f t="shared" si="44"/>
        <v>7.4213915387168043</v>
      </c>
      <c r="K43" s="19">
        <f t="shared" si="45"/>
        <v>0.84185383817806403</v>
      </c>
      <c r="L43" s="38">
        <f t="shared" si="35"/>
        <v>7.4185566100220148</v>
      </c>
      <c r="M43" s="19">
        <f t="shared" si="46"/>
        <v>1.8043126722049861E-3</v>
      </c>
      <c r="N43" s="19">
        <f t="shared" si="47"/>
        <v>0.92993560544885912</v>
      </c>
      <c r="O43" s="39">
        <f t="shared" si="48"/>
        <v>-1.0236864367825678E-3</v>
      </c>
      <c r="P43" s="39">
        <f t="shared" si="49"/>
        <v>1.0931025496523614</v>
      </c>
      <c r="Q43" s="19">
        <f t="shared" si="50"/>
        <v>8.8713926938229157</v>
      </c>
      <c r="R43" s="19">
        <f t="shared" si="51"/>
        <v>7.6115346496131178</v>
      </c>
      <c r="S43" s="19">
        <f t="shared" si="52"/>
        <v>0.85798644162296778</v>
      </c>
      <c r="T43" s="38">
        <f t="shared" si="36"/>
        <v>7.4409241109636426</v>
      </c>
      <c r="U43" s="19">
        <f t="shared" si="53"/>
        <v>1.6724240072583879E-3</v>
      </c>
      <c r="V43" s="19">
        <f t="shared" si="54"/>
        <v>0.89665687028437857</v>
      </c>
      <c r="W43" s="39">
        <f t="shared" si="55"/>
        <v>-3.3335530879958421E-5</v>
      </c>
      <c r="X43" s="39">
        <f t="shared" si="56"/>
        <v>1.0683437770047961</v>
      </c>
      <c r="Y43" s="19">
        <f t="shared" si="57"/>
        <v>8.817353459409432</v>
      </c>
      <c r="Z43" s="19">
        <f t="shared" si="58"/>
        <v>7.4275743803023468</v>
      </c>
      <c r="AA43" s="19">
        <f t="shared" si="59"/>
        <v>0.84238138059170309</v>
      </c>
      <c r="AB43" s="38">
        <f t="shared" si="37"/>
        <v>7.4192849898183617</v>
      </c>
      <c r="AC43" s="19">
        <f t="shared" si="60"/>
        <v>1.7998061002626698E-3</v>
      </c>
      <c r="AD43" s="19">
        <f t="shared" si="61"/>
        <v>0.92882029941247113</v>
      </c>
      <c r="AE43" s="39">
        <f t="shared" si="62"/>
        <v>-9.7540455266553923E-4</v>
      </c>
      <c r="AF43" s="39">
        <f t="shared" si="63"/>
        <v>1.1162806163660741</v>
      </c>
      <c r="AG43" s="19">
        <f t="shared" si="64"/>
        <v>8.921981832397071</v>
      </c>
      <c r="AH43" s="19">
        <f t="shared" si="65"/>
        <v>7.784235650921401</v>
      </c>
      <c r="AI43" s="19">
        <f t="shared" si="66"/>
        <v>0.87247831223503047</v>
      </c>
      <c r="AJ43" s="38">
        <f t="shared" si="38"/>
        <v>7.4611816980690673</v>
      </c>
      <c r="AK43" s="19">
        <f t="shared" si="67"/>
        <v>1.5637234438967229E-3</v>
      </c>
      <c r="AL43" s="19">
        <f t="shared" si="68"/>
        <v>0.86816251834467983</v>
      </c>
      <c r="AM43" s="39">
        <f t="shared" si="69"/>
        <v>4.1481582868755295E-4</v>
      </c>
      <c r="AN43" s="19">
        <f t="shared" si="70"/>
        <v>1.0893966451926806</v>
      </c>
      <c r="AO43" s="18">
        <f t="shared" si="39"/>
        <v>-50</v>
      </c>
      <c r="AP43" s="19">
        <f t="shared" si="71"/>
        <v>2548.3228285181849</v>
      </c>
      <c r="AQ43" s="19">
        <f t="shared" si="72"/>
        <v>2549.4122251633776</v>
      </c>
    </row>
    <row r="44" spans="1:43" x14ac:dyDescent="0.25">
      <c r="A44"/>
      <c r="B44"/>
      <c r="C44"/>
      <c r="D44" s="10">
        <f t="shared" si="40"/>
        <v>-3920.4999999999995</v>
      </c>
      <c r="E44" s="15">
        <f t="shared" si="1"/>
        <v>6.369058713886302</v>
      </c>
      <c r="F44" s="15">
        <f t="shared" si="2"/>
        <v>0.33215284249767052</v>
      </c>
      <c r="G44" s="10">
        <f t="shared" si="41"/>
        <v>-3920.4999999999995</v>
      </c>
      <c r="H44" s="19">
        <f t="shared" si="42"/>
        <v>1.0893966451926806</v>
      </c>
      <c r="I44" s="19">
        <f t="shared" si="43"/>
        <v>8.6648964411179037</v>
      </c>
      <c r="J44" s="19">
        <f t="shared" si="44"/>
        <v>7.3326252239192184</v>
      </c>
      <c r="K44" s="19">
        <f t="shared" si="45"/>
        <v>0.84624499251063157</v>
      </c>
      <c r="L44" s="38">
        <f t="shared" si="35"/>
        <v>7.0927510985026521</v>
      </c>
      <c r="M44" s="19">
        <f t="shared" si="46"/>
        <v>1.8354854992866862E-3</v>
      </c>
      <c r="N44" s="19">
        <f t="shared" si="47"/>
        <v>0.92584719066982613</v>
      </c>
      <c r="O44" s="39">
        <f t="shared" si="48"/>
        <v>-1.187585311915111E-3</v>
      </c>
      <c r="P44" s="39">
        <f t="shared" si="49"/>
        <v>1.1190862779905584</v>
      </c>
      <c r="Q44" s="19">
        <f t="shared" si="50"/>
        <v>8.7274655516304165</v>
      </c>
      <c r="R44" s="19">
        <f t="shared" si="51"/>
        <v>7.5434991837534016</v>
      </c>
      <c r="S44" s="19">
        <f t="shared" si="52"/>
        <v>0.86434018434414406</v>
      </c>
      <c r="T44" s="38">
        <f t="shared" si="36"/>
        <v>7.1124740903557067</v>
      </c>
      <c r="U44" s="19">
        <f t="shared" si="53"/>
        <v>1.6860590576552397E-3</v>
      </c>
      <c r="V44" s="19">
        <f t="shared" si="54"/>
        <v>0.88853034232893169</v>
      </c>
      <c r="W44" s="39">
        <f t="shared" si="55"/>
        <v>-9.5808572876247716E-5</v>
      </c>
      <c r="X44" s="39">
        <f t="shared" si="56"/>
        <v>1.0917918595145868</v>
      </c>
      <c r="Y44" s="19">
        <f t="shared" si="57"/>
        <v>8.669944210843747</v>
      </c>
      <c r="Z44" s="19">
        <f t="shared" si="58"/>
        <v>7.3496157885100795</v>
      </c>
      <c r="AA44" s="19">
        <f t="shared" si="59"/>
        <v>0.84771200480364162</v>
      </c>
      <c r="AB44" s="38">
        <f t="shared" si="37"/>
        <v>7.094342252993477</v>
      </c>
      <c r="AC44" s="19">
        <f t="shared" si="60"/>
        <v>1.8227944600017459E-3</v>
      </c>
      <c r="AD44" s="19">
        <f t="shared" si="61"/>
        <v>0.92274202333839705</v>
      </c>
      <c r="AE44" s="39">
        <f t="shared" si="62"/>
        <v>-1.056260071003829E-3</v>
      </c>
      <c r="AF44" s="39">
        <f t="shared" si="63"/>
        <v>1.1422096487428721</v>
      </c>
      <c r="AG44" s="19">
        <f t="shared" si="64"/>
        <v>8.7761966608991955</v>
      </c>
      <c r="AH44" s="19">
        <f t="shared" si="65"/>
        <v>7.7081411580056027</v>
      </c>
      <c r="AI44" s="19">
        <f t="shared" si="66"/>
        <v>0.87830086948118125</v>
      </c>
      <c r="AJ44" s="38">
        <f t="shared" si="38"/>
        <v>7.1278350770027235</v>
      </c>
      <c r="AK44" s="19">
        <f t="shared" si="67"/>
        <v>1.5806692880293584E-3</v>
      </c>
      <c r="AL44" s="19">
        <f t="shared" si="68"/>
        <v>0.86114348116323647</v>
      </c>
      <c r="AM44" s="39">
        <f t="shared" si="69"/>
        <v>3.2976090927866491E-4</v>
      </c>
      <c r="AN44" s="19">
        <f t="shared" si="70"/>
        <v>1.1157463259459857</v>
      </c>
      <c r="AO44" s="18">
        <f t="shared" si="39"/>
        <v>-50</v>
      </c>
      <c r="AP44" s="19">
        <f t="shared" si="71"/>
        <v>2548.406123019583</v>
      </c>
      <c r="AQ44" s="19">
        <f t="shared" si="72"/>
        <v>2549.521869345529</v>
      </c>
    </row>
    <row r="45" spans="1:43" x14ac:dyDescent="0.25">
      <c r="A45"/>
      <c r="B45"/>
      <c r="C45"/>
      <c r="D45" s="10">
        <f t="shared" si="40"/>
        <v>-3970.4999999999995</v>
      </c>
      <c r="E45" s="15">
        <f t="shared" si="1"/>
        <v>6.2525629077353226</v>
      </c>
      <c r="F45" s="15">
        <f t="shared" si="2"/>
        <v>0.22730661696179055</v>
      </c>
      <c r="G45" s="10">
        <f t="shared" si="41"/>
        <v>-3970.4999999999995</v>
      </c>
      <c r="H45" s="19">
        <f t="shared" si="42"/>
        <v>1.1157463259459857</v>
      </c>
      <c r="I45" s="19">
        <f t="shared" si="43"/>
        <v>8.5409782585559277</v>
      </c>
      <c r="J45" s="19">
        <f t="shared" si="44"/>
        <v>7.2592457954963221</v>
      </c>
      <c r="K45" s="19">
        <f t="shared" si="45"/>
        <v>0.84993142187481519</v>
      </c>
      <c r="L45" s="38">
        <f t="shared" si="35"/>
        <v>6.7597959532119809</v>
      </c>
      <c r="M45" s="19">
        <f t="shared" si="46"/>
        <v>1.8619580837419213E-3</v>
      </c>
      <c r="N45" s="19">
        <f t="shared" si="47"/>
        <v>0.9175943415336919</v>
      </c>
      <c r="O45" s="39">
        <f t="shared" si="48"/>
        <v>-1.2407750984735745E-3</v>
      </c>
      <c r="P45" s="39">
        <f t="shared" si="49"/>
        <v>1.1467657034078251</v>
      </c>
      <c r="Q45" s="19">
        <f t="shared" si="50"/>
        <v>8.6045995476481281</v>
      </c>
      <c r="R45" s="19">
        <f t="shared" si="51"/>
        <v>7.4691491725650385</v>
      </c>
      <c r="S45" s="19">
        <f t="shared" si="52"/>
        <v>0.86804146215108413</v>
      </c>
      <c r="T45" s="38">
        <f t="shared" si="36"/>
        <v>6.7738977727142045</v>
      </c>
      <c r="U45" s="19">
        <f t="shared" si="53"/>
        <v>1.7100226298104157E-3</v>
      </c>
      <c r="V45" s="19">
        <f t="shared" si="54"/>
        <v>0.88010361589716135</v>
      </c>
      <c r="W45" s="39">
        <f t="shared" si="55"/>
        <v>-1.9578150464204385E-4</v>
      </c>
      <c r="X45" s="39">
        <f t="shared" si="56"/>
        <v>1.1206408635620368</v>
      </c>
      <c r="Y45" s="19">
        <f t="shared" si="57"/>
        <v>8.5510170413466682</v>
      </c>
      <c r="Z45" s="19">
        <f t="shared" si="58"/>
        <v>7.2923373165367718</v>
      </c>
      <c r="AA45" s="19">
        <f t="shared" si="59"/>
        <v>0.85280350644562963</v>
      </c>
      <c r="AB45" s="38">
        <f t="shared" si="37"/>
        <v>6.7620210747861744</v>
      </c>
      <c r="AC45" s="19">
        <f t="shared" si="60"/>
        <v>1.8368172477064263E-3</v>
      </c>
      <c r="AD45" s="19">
        <f t="shared" si="61"/>
        <v>0.91150555968657199</v>
      </c>
      <c r="AE45" s="39">
        <f t="shared" si="62"/>
        <v>-1.010461279500639E-3</v>
      </c>
      <c r="AF45" s="39">
        <f t="shared" si="63"/>
        <v>1.1662693899210177</v>
      </c>
      <c r="AG45" s="19">
        <f t="shared" si="64"/>
        <v>8.6446019519370623</v>
      </c>
      <c r="AH45" s="19">
        <f t="shared" si="65"/>
        <v>7.6013516172214448</v>
      </c>
      <c r="AI45" s="19">
        <f t="shared" si="66"/>
        <v>0.8793177128899673</v>
      </c>
      <c r="AJ45" s="38">
        <f t="shared" si="38"/>
        <v>6.7827644067133983</v>
      </c>
      <c r="AK45" s="19">
        <f t="shared" si="67"/>
        <v>1.6228884790370544E-3</v>
      </c>
      <c r="AL45" s="19">
        <f t="shared" si="68"/>
        <v>0.8578044972629878</v>
      </c>
      <c r="AM45" s="39">
        <f t="shared" si="69"/>
        <v>1.6277894458908328E-4</v>
      </c>
      <c r="AN45" s="19">
        <f t="shared" si="70"/>
        <v>1.1448336736307345</v>
      </c>
      <c r="AO45" s="18">
        <f t="shared" si="39"/>
        <v>-50</v>
      </c>
      <c r="AP45" s="19">
        <f t="shared" si="71"/>
        <v>2548.4894175209811</v>
      </c>
      <c r="AQ45" s="19">
        <f t="shared" si="72"/>
        <v>2549.6342511946118</v>
      </c>
    </row>
    <row r="46" spans="1:43" ht="15.75" customHeight="1" x14ac:dyDescent="0.25">
      <c r="A46"/>
      <c r="B46"/>
      <c r="C46"/>
      <c r="D46" s="10">
        <f t="shared" si="40"/>
        <v>-4020.4999999999995</v>
      </c>
      <c r="E46" s="15">
        <f t="shared" si="1"/>
        <v>6.1360671015843451</v>
      </c>
      <c r="F46" s="15">
        <f t="shared" si="2"/>
        <v>0.12246039142590881</v>
      </c>
      <c r="G46" s="10">
        <f t="shared" si="41"/>
        <v>-4020.4999999999995</v>
      </c>
      <c r="H46" s="19">
        <f t="shared" si="42"/>
        <v>1.1448336736307345</v>
      </c>
      <c r="I46" s="19">
        <f t="shared" si="43"/>
        <v>8.4428391122888584</v>
      </c>
      <c r="J46" s="19">
        <f t="shared" si="44"/>
        <v>7.1852782359901202</v>
      </c>
      <c r="K46" s="19">
        <f t="shared" si="45"/>
        <v>0.85105000112245266</v>
      </c>
      <c r="L46" s="38">
        <f t="shared" si="35"/>
        <v>6.4164606611651065</v>
      </c>
      <c r="M46" s="19">
        <f t="shared" si="46"/>
        <v>1.8971607673170087E-3</v>
      </c>
      <c r="N46" s="19">
        <f t="shared" si="47"/>
        <v>0.90782799041399276</v>
      </c>
      <c r="O46" s="39">
        <f t="shared" si="48"/>
        <v>-1.3151715824740496E-3</v>
      </c>
      <c r="P46" s="39">
        <f t="shared" si="49"/>
        <v>1.1777129631925858</v>
      </c>
      <c r="Q46" s="19">
        <f t="shared" si="50"/>
        <v>8.5090889323632375</v>
      </c>
      <c r="R46" s="19">
        <f t="shared" si="51"/>
        <v>7.396379289553094</v>
      </c>
      <c r="S46" s="19">
        <f t="shared" si="52"/>
        <v>0.86923281074450942</v>
      </c>
      <c r="T46" s="38">
        <f t="shared" si="36"/>
        <v>6.4245134825042074</v>
      </c>
      <c r="U46" s="19">
        <f t="shared" si="53"/>
        <v>1.7406505348328274E-3</v>
      </c>
      <c r="V46" s="19">
        <f t="shared" si="54"/>
        <v>0.86978626944652804</v>
      </c>
      <c r="W46" s="39">
        <f t="shared" si="55"/>
        <v>-3.0706017250332294E-4</v>
      </c>
      <c r="X46" s="39">
        <f t="shared" si="56"/>
        <v>1.1525101779433176</v>
      </c>
      <c r="Y46" s="19">
        <f t="shared" si="57"/>
        <v>8.4583068135769928</v>
      </c>
      <c r="Z46" s="19">
        <f t="shared" si="58"/>
        <v>7.234541440361002</v>
      </c>
      <c r="AA46" s="19">
        <f t="shared" si="59"/>
        <v>0.85531792589367373</v>
      </c>
      <c r="AB46" s="38">
        <f t="shared" si="37"/>
        <v>6.4183407966109103</v>
      </c>
      <c r="AC46" s="19">
        <f t="shared" si="60"/>
        <v>1.8589710834152882E-3</v>
      </c>
      <c r="AD46" s="19">
        <f t="shared" si="61"/>
        <v>0.89870272705272991</v>
      </c>
      <c r="AE46" s="39">
        <f t="shared" si="62"/>
        <v>-1.0038872449369852E-3</v>
      </c>
      <c r="AF46" s="39">
        <f t="shared" si="63"/>
        <v>1.1950280358775838</v>
      </c>
      <c r="AG46" s="19">
        <f t="shared" si="64"/>
        <v>8.5439777777501806</v>
      </c>
      <c r="AH46" s="19">
        <f t="shared" si="65"/>
        <v>7.5076569225316945</v>
      </c>
      <c r="AI46" s="19">
        <f t="shared" si="66"/>
        <v>0.87870744960067393</v>
      </c>
      <c r="AJ46" s="38">
        <f t="shared" si="38"/>
        <v>6.4287543036613526</v>
      </c>
      <c r="AK46" s="19">
        <f t="shared" si="67"/>
        <v>1.6651888818662174E-3</v>
      </c>
      <c r="AL46" s="19">
        <f t="shared" si="68"/>
        <v>0.8508009620113709</v>
      </c>
      <c r="AM46" s="39">
        <f t="shared" si="69"/>
        <v>2.5391173845966097E-6</v>
      </c>
      <c r="AN46" s="19">
        <f t="shared" si="70"/>
        <v>1.1776214011304851</v>
      </c>
      <c r="AO46" s="18">
        <f t="shared" si="39"/>
        <v>-50</v>
      </c>
      <c r="AP46" s="19">
        <f t="shared" si="71"/>
        <v>2548.5727120223792</v>
      </c>
      <c r="AQ46" s="19">
        <f t="shared" si="72"/>
        <v>2549.7503334235098</v>
      </c>
    </row>
    <row r="47" spans="1:43" ht="15.75" customHeight="1" x14ac:dyDescent="0.25">
      <c r="A47"/>
      <c r="B47"/>
      <c r="C47"/>
      <c r="D47" s="10">
        <f>+D46-50</f>
        <v>-4070.4999999999995</v>
      </c>
      <c r="E47" s="15">
        <f t="shared" si="1"/>
        <v>6.0195712954333658</v>
      </c>
      <c r="F47" s="15">
        <f t="shared" si="2"/>
        <v>1.7614165890028843E-2</v>
      </c>
      <c r="G47" s="10">
        <f t="shared" si="41"/>
        <v>-4070.4999999999995</v>
      </c>
      <c r="H47" s="19">
        <f t="shared" si="42"/>
        <v>1.1776214011304851</v>
      </c>
      <c r="I47" s="19">
        <f t="shared" si="43"/>
        <v>8.3751794368089865</v>
      </c>
      <c r="J47" s="19">
        <f t="shared" si="44"/>
        <v>7.1132031703718326</v>
      </c>
      <c r="K47" s="19">
        <f t="shared" si="45"/>
        <v>0.8493194950676809</v>
      </c>
      <c r="L47" s="38">
        <f t="shared" si="35"/>
        <v>6.0610569328636865</v>
      </c>
      <c r="M47" s="19">
        <f t="shared" si="46"/>
        <v>1.9410625618442037E-3</v>
      </c>
      <c r="N47" s="19">
        <f t="shared" si="47"/>
        <v>0.89577213287035373</v>
      </c>
      <c r="O47" s="39">
        <f t="shared" si="48"/>
        <v>-1.3926279182913805E-3</v>
      </c>
      <c r="P47" s="39">
        <f t="shared" si="49"/>
        <v>1.2124370990877695</v>
      </c>
      <c r="Q47" s="19">
        <f t="shared" si="50"/>
        <v>8.4448216337639028</v>
      </c>
      <c r="R47" s="19">
        <f t="shared" si="51"/>
        <v>7.3242444485569669</v>
      </c>
      <c r="S47" s="19">
        <f t="shared" si="52"/>
        <v>0.86730599723661794</v>
      </c>
      <c r="T47" s="38">
        <f t="shared" si="36"/>
        <v>6.0622834318224808</v>
      </c>
      <c r="U47" s="19">
        <f t="shared" si="53"/>
        <v>1.7803659927627753E-3</v>
      </c>
      <c r="V47" s="19">
        <f t="shared" si="54"/>
        <v>0.85742286100475507</v>
      </c>
      <c r="W47" s="39">
        <f t="shared" si="55"/>
        <v>-4.3226854094831558E-4</v>
      </c>
      <c r="X47" s="39">
        <f t="shared" si="56"/>
        <v>1.1884281146541931</v>
      </c>
      <c r="Y47" s="19">
        <f t="shared" si="57"/>
        <v>8.3967962164747796</v>
      </c>
      <c r="Z47" s="19">
        <f t="shared" si="58"/>
        <v>7.1787053333675459</v>
      </c>
      <c r="AA47" s="19">
        <f t="shared" si="59"/>
        <v>0.85493385194732952</v>
      </c>
      <c r="AB47" s="38">
        <f t="shared" si="37"/>
        <v>6.0614376353531521</v>
      </c>
      <c r="AC47" s="19">
        <f t="shared" si="60"/>
        <v>1.8891327544998671E-3</v>
      </c>
      <c r="AD47" s="19">
        <f t="shared" si="61"/>
        <v>0.88356766872941206</v>
      </c>
      <c r="AE47" s="39">
        <f t="shared" si="62"/>
        <v>-1.0179407437432735E-3</v>
      </c>
      <c r="AF47" s="39">
        <f t="shared" si="63"/>
        <v>1.2285184383176488</v>
      </c>
      <c r="AG47" s="19">
        <f t="shared" si="64"/>
        <v>8.4769893012143775</v>
      </c>
      <c r="AH47" s="19">
        <f t="shared" si="65"/>
        <v>7.4217386401219105</v>
      </c>
      <c r="AI47" s="19">
        <f t="shared" si="66"/>
        <v>0.87551586729721409</v>
      </c>
      <c r="AJ47" s="38">
        <f t="shared" si="38"/>
        <v>6.0628499505763385</v>
      </c>
      <c r="AK47" s="19">
        <f t="shared" si="67"/>
        <v>1.7122535522673306E-3</v>
      </c>
      <c r="AL47" s="19">
        <f t="shared" si="68"/>
        <v>0.84062269593926287</v>
      </c>
      <c r="AM47" s="39">
        <f t="shared" si="69"/>
        <v>-1.5804661264802309E-4</v>
      </c>
      <c r="AN47" s="19">
        <f t="shared" si="70"/>
        <v>1.2147138436331733</v>
      </c>
      <c r="AO47" s="18">
        <f t="shared" si="39"/>
        <v>-50</v>
      </c>
      <c r="AP47" s="19">
        <f t="shared" si="71"/>
        <v>2548.6560065237773</v>
      </c>
      <c r="AQ47" s="19">
        <f t="shared" si="72"/>
        <v>2549.8707203674103</v>
      </c>
    </row>
    <row r="48" spans="1:43" x14ac:dyDescent="0.25">
      <c r="A48"/>
      <c r="B48"/>
      <c r="C48"/>
      <c r="D48" s="10">
        <f>+D30-D3</f>
        <v>-4078.8999999999996</v>
      </c>
      <c r="E48" s="15">
        <f t="shared" si="1"/>
        <v>6.0000000000000018</v>
      </c>
      <c r="F48" s="15">
        <f t="shared" si="2"/>
        <v>0</v>
      </c>
      <c r="G48" s="10">
        <f t="shared" si="41"/>
        <v>-4078.8999999999996</v>
      </c>
      <c r="H48" s="19">
        <f t="shared" si="42"/>
        <v>1.2147138436331733</v>
      </c>
      <c r="I48" s="19">
        <f t="shared" si="43"/>
        <v>8.4294276872663474</v>
      </c>
      <c r="J48" s="19">
        <f t="shared" si="44"/>
        <v>7.2882830617990413</v>
      </c>
      <c r="K48" s="19">
        <f t="shared" si="45"/>
        <v>0.86462371256934312</v>
      </c>
      <c r="L48" s="38">
        <f t="shared" si="35"/>
        <v>6.0000000000000018</v>
      </c>
      <c r="M48" s="19">
        <f t="shared" si="46"/>
        <v>1.8054193731798424E-3</v>
      </c>
      <c r="N48" s="19">
        <f t="shared" si="47"/>
        <v>0.85932800224402839</v>
      </c>
      <c r="O48" s="39">
        <f t="shared" si="48"/>
        <v>-5.3346003736689509E-4</v>
      </c>
      <c r="P48" s="39">
        <f t="shared" si="49"/>
        <v>1.2169543757901142</v>
      </c>
      <c r="Q48" s="19">
        <f t="shared" si="50"/>
        <v>8.4339087515802298</v>
      </c>
      <c r="R48" s="19">
        <f t="shared" si="51"/>
        <v>7.3017262547406876</v>
      </c>
      <c r="S48" s="19">
        <f t="shared" si="52"/>
        <v>0.86575827054953503</v>
      </c>
      <c r="T48" s="38">
        <f t="shared" si="36"/>
        <v>6.0000000000000018</v>
      </c>
      <c r="U48" s="19">
        <f t="shared" si="53"/>
        <v>1.7956352583903031E-3</v>
      </c>
      <c r="V48" s="19">
        <f t="shared" si="54"/>
        <v>0.85695593440217432</v>
      </c>
      <c r="W48" s="39">
        <f t="shared" si="55"/>
        <v>-4.8844982518882749E-4</v>
      </c>
      <c r="X48" s="39">
        <f t="shared" si="56"/>
        <v>1.2167653328989663</v>
      </c>
      <c r="Y48" s="19">
        <f t="shared" si="57"/>
        <v>8.4335306657979352</v>
      </c>
      <c r="Z48" s="19">
        <f t="shared" si="58"/>
        <v>7.3005919973937994</v>
      </c>
      <c r="AA48" s="19">
        <f t="shared" si="59"/>
        <v>0.86566258980965671</v>
      </c>
      <c r="AB48" s="38">
        <f t="shared" si="37"/>
        <v>6.0000000000000018</v>
      </c>
      <c r="AC48" s="19">
        <f t="shared" si="60"/>
        <v>1.7964579731528853E-3</v>
      </c>
      <c r="AD48" s="19">
        <f t="shared" si="61"/>
        <v>0.8571556537505467</v>
      </c>
      <c r="AE48" s="39">
        <f t="shared" si="62"/>
        <v>-4.9218141320305246E-4</v>
      </c>
      <c r="AF48" s="39">
        <f t="shared" si="63"/>
        <v>1.218848167504079</v>
      </c>
      <c r="AG48" s="19">
        <f t="shared" si="64"/>
        <v>8.4376963350081589</v>
      </c>
      <c r="AH48" s="19">
        <f t="shared" si="65"/>
        <v>7.3130890050244757</v>
      </c>
      <c r="AI48" s="19">
        <f t="shared" si="66"/>
        <v>0.86671630675808198</v>
      </c>
      <c r="AJ48" s="38">
        <f t="shared" si="38"/>
        <v>6.0000000000000018</v>
      </c>
      <c r="AK48" s="19">
        <f t="shared" si="67"/>
        <v>1.787421903019728E-3</v>
      </c>
      <c r="AL48" s="19">
        <f t="shared" si="68"/>
        <v>0.85495946076594798</v>
      </c>
      <c r="AM48" s="39">
        <f t="shared" si="69"/>
        <v>-4.5171693220867322E-4</v>
      </c>
      <c r="AN48" s="19">
        <f t="shared" si="70"/>
        <v>1.2188388588580763</v>
      </c>
      <c r="AO48" s="18">
        <f t="shared" si="39"/>
        <v>-8.4000000000000909</v>
      </c>
      <c r="AP48" s="68">
        <f>+AP47-(AO48*$R$6)</f>
        <v>2548.6700000000119</v>
      </c>
      <c r="AQ48" s="19">
        <f t="shared" si="72"/>
        <v>2549.8888388588698</v>
      </c>
    </row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28.15" customHeight="1" x14ac:dyDescent="0.25"/>
    <row r="67" customFormat="1" ht="28.15" customHeight="1" x14ac:dyDescent="0.25"/>
    <row r="68" customFormat="1" ht="28.15" customHeight="1" x14ac:dyDescent="0.25"/>
    <row r="69" customFormat="1" ht="28.15" customHeight="1" x14ac:dyDescent="0.25"/>
    <row r="70" customFormat="1" ht="28.15" customHeight="1" x14ac:dyDescent="0.25"/>
    <row r="71" customFormat="1" ht="30.4" customHeight="1" x14ac:dyDescent="0.25"/>
    <row r="72" customFormat="1" ht="15" x14ac:dyDescent="0.25"/>
    <row r="73" customFormat="1" ht="15" x14ac:dyDescent="0.25"/>
    <row r="74" customFormat="1" ht="15" x14ac:dyDescent="0.25"/>
    <row r="75" customFormat="1" ht="15.6" customHeight="1" x14ac:dyDescent="0.25"/>
    <row r="76" customFormat="1" ht="15.6" customHeight="1" x14ac:dyDescent="0.25"/>
    <row r="77" customFormat="1" ht="15.6" customHeight="1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</sheetData>
  <mergeCells count="18">
    <mergeCell ref="Q2:R3"/>
    <mergeCell ref="V4:W5"/>
    <mergeCell ref="Z4:AH5"/>
    <mergeCell ref="F6:F7"/>
    <mergeCell ref="G6:G7"/>
    <mergeCell ref="H6:H7"/>
    <mergeCell ref="I6:I7"/>
    <mergeCell ref="Q24:S24"/>
    <mergeCell ref="Z10:AH11"/>
    <mergeCell ref="Q12:R12"/>
    <mergeCell ref="Q15:R15"/>
    <mergeCell ref="Q18:R18"/>
    <mergeCell ref="Q21:S21"/>
    <mergeCell ref="R22:S22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CE05-5C1F-4FB7-A6DA-E8B189D0ED9F}">
  <dimension ref="B2:AQ121"/>
  <sheetViews>
    <sheetView zoomScale="40" zoomScaleNormal="40" workbookViewId="0">
      <selection activeCell="AS51" sqref="AS51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9.140625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9.140625" style="17"/>
    <col min="22" max="22" width="16.7109375" style="17" customWidth="1"/>
    <col min="23" max="35" width="9.140625" style="17"/>
    <col min="36" max="36" width="14.85546875" style="17" customWidth="1"/>
    <col min="37" max="37" width="17.140625" style="17" customWidth="1"/>
    <col min="38" max="41" width="15.28515625" style="17" customWidth="1"/>
    <col min="42" max="42" width="16.28515625" style="17" customWidth="1"/>
    <col min="43" max="43" width="15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9.140625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inciales'!L10</f>
        <v>697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7</v>
      </c>
      <c r="D6" s="10">
        <f>+'Datos inciales'!E10</f>
        <v>6</v>
      </c>
      <c r="E6" s="10">
        <f>+'Datos inciales'!F10</f>
        <v>0</v>
      </c>
      <c r="F6" s="121">
        <f>+'Datos inciales'!M10</f>
        <v>1.4999999999999999E-2</v>
      </c>
      <c r="G6" s="121">
        <f>+'Datos inciales'!N10</f>
        <v>5.882352941174383E-4</v>
      </c>
      <c r="H6" s="122">
        <f>+'Datos inciales'!O10</f>
        <v>21.38</v>
      </c>
      <c r="I6" s="122" t="e">
        <f>+'Datos inciales'!#REF!</f>
        <v>#REF!</v>
      </c>
      <c r="Q6" s="23" t="s">
        <v>47</v>
      </c>
      <c r="R6" s="18">
        <f>+G6</f>
        <v>5.882352941174383E-4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8</v>
      </c>
      <c r="D7" s="10">
        <f>+'Datos inciales'!E11</f>
        <v>15</v>
      </c>
      <c r="E7" s="10">
        <f>+'Datos inciales'!F11</f>
        <v>1.2</v>
      </c>
      <c r="F7" s="121"/>
      <c r="G7" s="121"/>
      <c r="H7" s="121"/>
      <c r="I7" s="121"/>
      <c r="Q7" s="23" t="s">
        <v>57</v>
      </c>
      <c r="R7" s="63">
        <f>+H6</f>
        <v>21.38</v>
      </c>
      <c r="T7"/>
      <c r="U7"/>
      <c r="V7" s="21" t="s">
        <v>57</v>
      </c>
      <c r="W7" s="22">
        <f>+H6</f>
        <v>21.38</v>
      </c>
      <c r="X7"/>
      <c r="Z7" s="26">
        <f>+W11</f>
        <v>0</v>
      </c>
      <c r="AA7" s="26">
        <f>+($W$7*$W$9)/SQRT($W$8)</f>
        <v>13.222799741358184</v>
      </c>
      <c r="AB7" s="26">
        <f>+(AC7*($W$10+(Z7*AC7)))^(5/3)/($W$10+(2*AC7*SQRT(1+(Z7*Z7))))^(2/3)</f>
        <v>13.222753641868481</v>
      </c>
      <c r="AC7" s="27">
        <v>1.9653173929982235</v>
      </c>
      <c r="AD7" s="26">
        <f>+AC7*($W$10+(Z7*AC7))</f>
        <v>11.791904357989342</v>
      </c>
      <c r="AE7" s="26">
        <f>+$W$10+(2*AC7*SQRT(1+(Z7*Z7)))</f>
        <v>9.9306347859964461</v>
      </c>
      <c r="AF7" s="26">
        <f>+AA7-AB7</f>
        <v>4.6099489702911001E-5</v>
      </c>
      <c r="AG7" s="28">
        <f>+($W$7)/(SQRT(9.81*((AD7)^3/($W$10+(2*Z7*AC7)))))</f>
        <v>0.41292663807964614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6</v>
      </c>
      <c r="T8"/>
      <c r="U8"/>
      <c r="V8" s="23" t="s">
        <v>47</v>
      </c>
      <c r="W8" s="22">
        <f>+G6</f>
        <v>5.882352941174383E-4</v>
      </c>
      <c r="X8"/>
    </row>
    <row r="9" spans="3:39" ht="15.75" customHeight="1" x14ac:dyDescent="0.25">
      <c r="Q9" s="23" t="s">
        <v>59</v>
      </c>
      <c r="R9" s="18">
        <f>+E6</f>
        <v>0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6-7'!AN48</f>
        <v>1.2188388588580763</v>
      </c>
      <c r="T10"/>
      <c r="U10"/>
      <c r="V10" s="21" t="s">
        <v>61</v>
      </c>
      <c r="W10" s="22">
        <f>+D6</f>
        <v>6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0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1.9653173929982235</v>
      </c>
      <c r="Z13" s="19">
        <f>+$W$11</f>
        <v>0</v>
      </c>
      <c r="AA13" s="18" t="s">
        <v>11</v>
      </c>
      <c r="AB13" s="18" t="s">
        <v>11</v>
      </c>
      <c r="AC13" s="31">
        <v>1.0895155141580355</v>
      </c>
      <c r="AD13" s="19">
        <f>+AC13*($W$10+(Z13*AC13))</f>
        <v>6.5370930849482125</v>
      </c>
      <c r="AE13" s="19">
        <f>+$W$10+(2*AC13*SQRT(1+(Z13*AR40)))</f>
        <v>8.1790310283160714</v>
      </c>
      <c r="AF13" s="18" t="s">
        <v>11</v>
      </c>
      <c r="AG13" s="19">
        <f>+($W$7)/(SQRT(9.81*((AD13)^3/($W$10+(2*Z13*AC13)))))</f>
        <v>1.000395705342463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1.0895155141580355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-4078.8999999999996</v>
      </c>
      <c r="AL16" s="63">
        <f>+AP30+AC7</f>
        <v>2550.6353173930102</v>
      </c>
      <c r="AM16" s="63">
        <f>+AP30+AC13</f>
        <v>2549.7595155141698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38">
        <f>+D44</f>
        <v>-4775.8999999999996</v>
      </c>
      <c r="AL17" s="19">
        <f>+AP44+AC19</f>
        <v>2550.0062777836274</v>
      </c>
      <c r="AM17" s="63">
        <f>+AP44+AC25</f>
        <v>2549.6624535724404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21.38</v>
      </c>
      <c r="X19" s="85"/>
      <c r="Z19" s="26">
        <f>+W23</f>
        <v>1.2</v>
      </c>
      <c r="AA19" s="26">
        <f>+($W$19*$W$21)/SQRT($W$20)</f>
        <v>13.222799741358184</v>
      </c>
      <c r="AB19" s="26">
        <f>+(AC19*($W$22+(Z19*AC19)))^(5/3)/($W$22+(2*AC19*SQRT(1+(Z19*Z19))))^(2/3)</f>
        <v>13.222961647534571</v>
      </c>
      <c r="AC19" s="27">
        <v>0.92627778361551238</v>
      </c>
      <c r="AD19" s="26">
        <f>+AC19*($W$22+(Z19*AC19))</f>
        <v>14.923755393136284</v>
      </c>
      <c r="AE19" s="26">
        <f>+$W$22+(2*AC19*SQRT(1+(Z19*Z19)))</f>
        <v>17.893784303713037</v>
      </c>
      <c r="AF19" s="26">
        <f>+AA19-AB19</f>
        <v>-1.6190617638756066E-4</v>
      </c>
      <c r="AG19" s="28">
        <f>+($W$19)/(SQRT(9.81*((AD19)^3/($W$22+(2*Z19*AC19)))))</f>
        <v>0.49137296187379276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5.882352941174383E-4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15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1.2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6</v>
      </c>
      <c r="E25" s="18">
        <f>+D30</f>
        <v>-4078.8999999999996</v>
      </c>
      <c r="F25" s="18">
        <f>+E6</f>
        <v>0</v>
      </c>
      <c r="Q25" s="18" t="s">
        <v>74</v>
      </c>
      <c r="R25" s="18" t="s">
        <v>164</v>
      </c>
      <c r="S25" s="18" t="s">
        <v>160</v>
      </c>
      <c r="Z25" s="19">
        <f>+$W$23</f>
        <v>1.2</v>
      </c>
      <c r="AA25" s="18" t="s">
        <v>11</v>
      </c>
      <c r="AB25" s="18" t="s">
        <v>11</v>
      </c>
      <c r="AC25" s="31">
        <v>0.58245357242856821</v>
      </c>
      <c r="AD25" s="19">
        <f>+AC25*($W$22+(Z25*AC25))</f>
        <v>9.1439061832702855</v>
      </c>
      <c r="AE25" s="19">
        <f>+$W$22+(2*AC25*SQRT(1+(Z25*Z25)))</f>
        <v>16.819643130116358</v>
      </c>
      <c r="AF25" s="18" t="s">
        <v>11</v>
      </c>
      <c r="AG25" s="19">
        <f>+($W$19)/(SQRT(9.81*((AD25)^3/($W$22+(2*Z25*AC25)))))</f>
        <v>0.99969960468138441</v>
      </c>
      <c r="AH25" s="18" t="s">
        <v>11</v>
      </c>
      <c r="AQ25" s="32"/>
    </row>
    <row r="26" spans="4:43" x14ac:dyDescent="0.25">
      <c r="D26" s="18">
        <f>+D7</f>
        <v>15</v>
      </c>
      <c r="E26" s="18">
        <f>-(1)*D3+E25</f>
        <v>-4775.8999999999996</v>
      </c>
      <c r="F26" s="18">
        <f>+E7</f>
        <v>1.2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67">
        <f>+'De 6-7'!D48</f>
        <v>-4078.8999999999996</v>
      </c>
      <c r="E30" s="15">
        <f>+FORECAST(D30,$D$25:$D$26,$E$25:$E$26)</f>
        <v>6</v>
      </c>
      <c r="F30" s="15">
        <f>+FORECAST(D30,$F$25:$F$26,$E$25:$E$26)</f>
        <v>-8.8817841970012523E-16</v>
      </c>
      <c r="G30" s="10">
        <f>+D30</f>
        <v>-4078.8999999999996</v>
      </c>
      <c r="H30" s="19">
        <f>+R10</f>
        <v>1.2188388588580763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1.2188388588580763</v>
      </c>
      <c r="AO30" s="18"/>
      <c r="AP30" s="19">
        <f>+'De 6-7'!AP48</f>
        <v>2548.6700000000119</v>
      </c>
      <c r="AQ30" s="19">
        <f t="shared" ref="AQ30:AQ31" si="0">+AP30+AN30</f>
        <v>2549.8888388588698</v>
      </c>
    </row>
    <row r="31" spans="4:43" x14ac:dyDescent="0.25">
      <c r="D31" s="67">
        <f>+D30-50</f>
        <v>-4128.8999999999996</v>
      </c>
      <c r="E31" s="15">
        <f t="shared" ref="E31:E44" si="1">+FORECAST(D31,$D$25:$D$26,$E$25:$E$26)</f>
        <v>6.6456241032998591</v>
      </c>
      <c r="F31" s="15">
        <f t="shared" ref="F31:F44" si="2">+FORECAST(D31,$F$25:$F$26,$E$25:$E$26)</f>
        <v>8.6083213773313183E-2</v>
      </c>
      <c r="G31" s="67">
        <f>+D31</f>
        <v>-4128.8999999999996</v>
      </c>
      <c r="H31" s="19">
        <f t="shared" ref="H31" si="3">+AN30</f>
        <v>1.2188388588580763</v>
      </c>
      <c r="I31" s="19">
        <f t="shared" ref="I31" si="4">E31+(2*H31*SQRT(1+(F31*F31)))</f>
        <v>9.0923171358507151</v>
      </c>
      <c r="J31" s="19">
        <f t="shared" ref="J31" si="5">+H31*(E31+(F31*H31))</f>
        <v>8.2278273802903268</v>
      </c>
      <c r="K31" s="19">
        <f t="shared" ref="K31" si="6">+J31/I31</f>
        <v>0.90492085321664228</v>
      </c>
      <c r="L31" s="38">
        <f>+((2*F31*H31)+E31)</f>
        <v>6.8554672353844612</v>
      </c>
      <c r="M31" s="19">
        <f t="shared" ref="M31" si="7">+(($R$5^2)*($R$7^2))/((J31^2)*(K31)^(4/3))</f>
        <v>1.7357217871253972E-3</v>
      </c>
      <c r="N31" s="19">
        <f t="shared" ref="N31" si="8">+$R$7/(SQRT(9.81*((J31^3)/((2*F31*H31)+E31))))</f>
        <v>0.75729304716755808</v>
      </c>
      <c r="O31" s="39">
        <f t="shared" ref="O31" si="9">($R$6-M31)/(1-(N31^2))</f>
        <v>-2.6904267582732013E-3</v>
      </c>
      <c r="P31" s="39">
        <f t="shared" ref="P31" si="10">+H31+0.5*(G31-G30)*O31</f>
        <v>1.2860995278149063</v>
      </c>
      <c r="Q31" s="19">
        <f t="shared" ref="Q31" si="11">E31+(2*P31*SQRT(1+(F31*F31)))</f>
        <v>9.2273359768610579</v>
      </c>
      <c r="R31" s="19">
        <f t="shared" ref="R31" si="12">+P31*(E31+(F31*P31))</f>
        <v>8.6893201328054381</v>
      </c>
      <c r="S31" s="19">
        <f t="shared" ref="S31" si="13">+R31/Q31</f>
        <v>0.9416932638624218</v>
      </c>
      <c r="T31" s="38">
        <f>+((2*F31*P31)+E31)</f>
        <v>6.8670472644731548</v>
      </c>
      <c r="U31" s="19">
        <f t="shared" ref="U31" si="14">+(($R$5^2)*($R$7^2))/((R31^2)*(S31)^(4/3))</f>
        <v>1.4757531053012918E-3</v>
      </c>
      <c r="V31" s="19">
        <f t="shared" ref="V31" si="15">+$R$7/(SQRT(9.81*((R31^3)/((2*F31*P31)+E31))))</f>
        <v>0.69836026115015815</v>
      </c>
      <c r="W31" s="39">
        <f t="shared" ref="W31" si="16">($R$6-U31)/(1-(V31^2))</f>
        <v>-1.7324419918845571E-3</v>
      </c>
      <c r="X31" s="39">
        <f t="shared" ref="X31" si="17">+H31+0.5*(G31-G30)*W31</f>
        <v>1.2621499086551902</v>
      </c>
      <c r="Y31" s="19">
        <f t="shared" ref="Y31" si="18">E31+(2*X31*SQRT(1+(F31*F31)))</f>
        <v>9.179259591779914</v>
      </c>
      <c r="Z31" s="19">
        <f t="shared" ref="Z31" si="19">+X31*(E31+(F31*X31))</f>
        <v>8.524906342045826</v>
      </c>
      <c r="AA31" s="19">
        <f t="shared" ref="AA31" si="20">+Z31/Y31</f>
        <v>0.92871394003062457</v>
      </c>
      <c r="AB31" s="38">
        <f>+((2*F31*X31)+E31)</f>
        <v>6.8629239441013237</v>
      </c>
      <c r="AC31" s="19">
        <f t="shared" ref="AC31" si="21">+(($R$5^2)*($R$7^2))/((Z31^2)*(AA31)^(4/3))</f>
        <v>1.5618622731630402E-3</v>
      </c>
      <c r="AD31" s="19">
        <f t="shared" ref="AD31" si="22">+$R$7/(SQRT(9.81*((Z31^3)/((2*F31*X31)+E31))))</f>
        <v>0.7184447336224874</v>
      </c>
      <c r="AE31" s="39">
        <f t="shared" ref="AE31" si="23">($R$6-AC31)/(1-(AD31^2))</f>
        <v>-2.0123030019587188E-3</v>
      </c>
      <c r="AF31" s="39">
        <f t="shared" ref="AF31" si="24">H31+(G31-G30)*AE31</f>
        <v>1.3194540089560123</v>
      </c>
      <c r="AG31" s="19">
        <f t="shared" ref="AG31" si="25">E31+(2*AF31*SQRT(1+(F31*F31)))</f>
        <v>9.2942916503031991</v>
      </c>
      <c r="AH31" s="19">
        <f t="shared" ref="AH31" si="26">+AF31*(E31+(F31*AF31))</f>
        <v>8.9184627007019444</v>
      </c>
      <c r="AI31" s="19">
        <f t="shared" ref="AI31" si="27">+AH31/AG31</f>
        <v>0.95956346500176859</v>
      </c>
      <c r="AJ31" s="38">
        <f>+((2*F31*AF31)+E31)</f>
        <v>6.8727897863338905</v>
      </c>
      <c r="AK31" s="19">
        <f t="shared" ref="AK31" si="28">+(($R$5^2)*($R$7^2))/((AH31^2)*(AI31)^(4/3))</f>
        <v>1.3662168809946266E-3</v>
      </c>
      <c r="AL31" s="19">
        <f t="shared" ref="AL31" si="29">+$R$7/(SQRT(9.81*((AH31^3)/((2*F31*AF31)+E31))))</f>
        <v>0.67190013292330075</v>
      </c>
      <c r="AM31" s="39">
        <f t="shared" ref="AM31" si="30">($R$6-AK31)/(1-(AL31^2))</f>
        <v>-1.4182504550008912E-3</v>
      </c>
      <c r="AN31" s="19">
        <f t="shared" ref="AN31" si="31">H31+(1/6)*(O31+2*W31+2*AE31+AM31)*(G31-G30)</f>
        <v>1.315490252199415</v>
      </c>
      <c r="AO31" s="18">
        <f>+(-1)*ABS((ABS(G30)-ABS(G31)))</f>
        <v>-50</v>
      </c>
      <c r="AP31" s="19">
        <f t="shared" ref="AP31" si="32">+AP30-(AO31*$R$6)</f>
        <v>2548.6994117647178</v>
      </c>
      <c r="AQ31" s="19">
        <f t="shared" si="0"/>
        <v>2550.0149020169169</v>
      </c>
    </row>
    <row r="32" spans="4:43" x14ac:dyDescent="0.25">
      <c r="D32" s="67">
        <f t="shared" ref="D32:D43" si="33">+D31-50</f>
        <v>-4178.8999999999996</v>
      </c>
      <c r="E32" s="15">
        <f t="shared" si="1"/>
        <v>7.2912482065997111</v>
      </c>
      <c r="F32" s="15">
        <f t="shared" si="2"/>
        <v>0.17216642754662725</v>
      </c>
      <c r="G32" s="67">
        <f t="shared" ref="G32:G44" si="34">+D32</f>
        <v>-4178.8999999999996</v>
      </c>
      <c r="H32" s="19">
        <f t="shared" ref="H32:H44" si="35">+AN31</f>
        <v>1.315490252199415</v>
      </c>
      <c r="I32" s="19">
        <f t="shared" ref="I32:I44" si="36">E32+(2*H32*SQRT(1+(F32*F32)))</f>
        <v>9.9609367797637773</v>
      </c>
      <c r="J32" s="19">
        <f t="shared" ref="J32:J44" si="37">+H32*(E32+(F32*H32))</f>
        <v>9.8895024592729204</v>
      </c>
      <c r="K32" s="19">
        <f t="shared" ref="K32:K44" si="38">+J32/I32</f>
        <v>0.99282855397335923</v>
      </c>
      <c r="L32" s="38">
        <f t="shared" ref="L32:L44" si="39">+((2*F32*H32)+E32)</f>
        <v>7.7442147209868812</v>
      </c>
      <c r="M32" s="19">
        <f t="shared" ref="M32:M44" si="40">+(($R$5^2)*($R$7^2))/((J32^2)*(K32)^(4/3))</f>
        <v>1.0617363562240862E-3</v>
      </c>
      <c r="N32" s="19">
        <f t="shared" ref="N32:N44" si="41">+$R$7/(SQRT(9.81*((J32^3)/((2*F32*H32)+E32))))</f>
        <v>0.61080168432563386</v>
      </c>
      <c r="O32" s="39">
        <f t="shared" ref="O32:O44" si="42">($R$6-M32)/(1-(N32^2))</f>
        <v>-7.552799055880185E-4</v>
      </c>
      <c r="P32" s="39">
        <f t="shared" ref="P32:P44" si="43">+H32+0.5*(G32-G31)*O32</f>
        <v>1.3343722498391155</v>
      </c>
      <c r="Q32" s="19">
        <f t="shared" ref="Q32:Q44" si="44">E32+(2*P32*SQRT(1+(F32*F32)))</f>
        <v>9.9992563744950473</v>
      </c>
      <c r="R32" s="19">
        <f t="shared" ref="R32:R44" si="45">+P32*(E32+(F32*P32))</f>
        <v>10.03579008582391</v>
      </c>
      <c r="S32" s="19">
        <f t="shared" ref="S32:S44" si="46">+R32/Q32</f>
        <v>1.0036536428270855</v>
      </c>
      <c r="T32" s="38">
        <f t="shared" ref="T32:T44" si="47">+((2*F32*P32)+E32)</f>
        <v>7.7507164131440236</v>
      </c>
      <c r="U32" s="19">
        <f t="shared" ref="U32:U44" si="48">+(($R$5^2)*($R$7^2))/((R32^2)*(S32)^(4/3))</f>
        <v>1.0162088246416525E-3</v>
      </c>
      <c r="V32" s="19">
        <f t="shared" ref="V32:V44" si="49">+$R$7/(SQRT(9.81*((R32^3)/((2*F32*P32)+E32))))</f>
        <v>0.59774612237992231</v>
      </c>
      <c r="W32" s="39">
        <f t="shared" ref="W32:W44" si="50">($R$6-U32)/(1-(V32^2))</f>
        <v>-6.6589982066863371E-4</v>
      </c>
      <c r="X32" s="39">
        <f t="shared" ref="X32:X44" si="51">+H32+0.5*(G32-G31)*W32</f>
        <v>1.3321377477161307</v>
      </c>
      <c r="Y32" s="19">
        <f t="shared" ref="Y32:Y44" si="52">E32+(2*X32*SQRT(1+(F32*F32)))</f>
        <v>9.9947216204180265</v>
      </c>
      <c r="Z32" s="19">
        <f t="shared" ref="Z32:Z44" si="53">+X32*(E32+(F32*X32))</f>
        <v>10.018471953171014</v>
      </c>
      <c r="AA32" s="19">
        <f t="shared" ref="AA32:AA44" si="54">+Z32/Y32</f>
        <v>1.0023762875700779</v>
      </c>
      <c r="AB32" s="38">
        <f t="shared" ref="AB32:AB44" si="55">+((2*F32*X32)+E32)</f>
        <v>7.7499470006483042</v>
      </c>
      <c r="AC32" s="19">
        <f t="shared" ref="AC32:AC44" si="56">+(($R$5^2)*($R$7^2))/((Z32^2)*(AA32)^(4/3))</f>
        <v>1.0214581250459543E-3</v>
      </c>
      <c r="AD32" s="19">
        <f t="shared" ref="AD32:AD44" si="57">+$R$7/(SQRT(9.81*((Z32^3)/((2*F32*X32)+E32))))</f>
        <v>0.59926695920549855</v>
      </c>
      <c r="AE32" s="39">
        <f t="shared" ref="AE32:AE44" si="58">($R$6-AC32)/(1-(AD32^2))</f>
        <v>-6.759821362313374E-4</v>
      </c>
      <c r="AF32" s="39">
        <f t="shared" ref="AF32:AF44" si="59">H32+(G32-G31)*AE32</f>
        <v>1.3492893590109818</v>
      </c>
      <c r="AG32" s="19">
        <f t="shared" ref="AG32:AG44" si="60">E32+(2*AF32*SQRT(1+(F32*F32)))</f>
        <v>10.029529526146449</v>
      </c>
      <c r="AH32" s="19">
        <f t="shared" ref="AH32:AH44" si="61">+AF32*(E32+(F32*AF32))</f>
        <v>10.151446679217559</v>
      </c>
      <c r="AI32" s="19">
        <f t="shared" ref="AI32:AI44" si="62">+AH32/AG32</f>
        <v>1.0121558197474048</v>
      </c>
      <c r="AJ32" s="38">
        <f t="shared" ref="AJ32:AJ44" si="63">+((2*F32*AF32)+E32)</f>
        <v>7.7558528639349094</v>
      </c>
      <c r="AK32" s="19">
        <f t="shared" ref="AK32:AK44" si="64">+(($R$5^2)*($R$7^2))/((AH32^2)*(AI32)^(4/3))</f>
        <v>9.8207700456186633E-4</v>
      </c>
      <c r="AL32" s="19">
        <f t="shared" ref="AL32:AL44" si="65">+$R$7/(SQRT(9.81*((AH32^3)/((2*F32*AF32)+E32))))</f>
        <v>0.58775464659897703</v>
      </c>
      <c r="AM32" s="39">
        <f t="shared" ref="AM32:AM44" si="66">($R$6-AK32)/(1-(AL32^2))</f>
        <v>-6.0170351327609544E-4</v>
      </c>
      <c r="AN32" s="19">
        <f t="shared" ref="AN32:AN44" si="67">H32+(1/6)*(O32+2*W32+2*AE32+AM32)*(G32-G31)</f>
        <v>1.3491631466382821</v>
      </c>
      <c r="AO32" s="18">
        <f t="shared" ref="AO32:AO44" si="68">+(-1)*ABS((ABS(G31)-ABS(G32)))</f>
        <v>-50</v>
      </c>
      <c r="AP32" s="19">
        <f t="shared" ref="AP32:AP44" si="69">+AP31-(AO32*$R$6)</f>
        <v>2548.7288235294236</v>
      </c>
      <c r="AQ32" s="19">
        <f>+AP32+AN32</f>
        <v>2550.0779866760618</v>
      </c>
    </row>
    <row r="33" spans="4:43" x14ac:dyDescent="0.25">
      <c r="D33" s="67">
        <f t="shared" si="33"/>
        <v>-4228.8999999999996</v>
      </c>
      <c r="E33" s="15">
        <f t="shared" si="1"/>
        <v>7.9368723098995702</v>
      </c>
      <c r="F33" s="15">
        <f t="shared" si="2"/>
        <v>0.25824964131994221</v>
      </c>
      <c r="G33" s="67">
        <f t="shared" si="34"/>
        <v>-4228.8999999999996</v>
      </c>
      <c r="H33" s="19">
        <f t="shared" si="35"/>
        <v>1.3491631466382821</v>
      </c>
      <c r="I33" s="19">
        <f t="shared" si="36"/>
        <v>10.7237259615281</v>
      </c>
      <c r="J33" s="19">
        <f t="shared" si="37"/>
        <v>11.178212256136902</v>
      </c>
      <c r="K33" s="19">
        <f t="shared" si="38"/>
        <v>1.0423813790318117</v>
      </c>
      <c r="L33" s="38">
        <f t="shared" si="39"/>
        <v>8.6337141073024117</v>
      </c>
      <c r="M33" s="19">
        <f t="shared" si="40"/>
        <v>7.7878520055096217E-4</v>
      </c>
      <c r="N33" s="19">
        <f t="shared" si="41"/>
        <v>0.53667763970587035</v>
      </c>
      <c r="O33" s="39">
        <f t="shared" si="42"/>
        <v>-2.6763487685054122E-4</v>
      </c>
      <c r="P33" s="39">
        <f t="shared" si="43"/>
        <v>1.3558540185595456</v>
      </c>
      <c r="Q33" s="19">
        <f t="shared" si="44"/>
        <v>10.737546736941965</v>
      </c>
      <c r="R33" s="19">
        <f t="shared" si="45"/>
        <v>11.235990892693454</v>
      </c>
      <c r="S33" s="19">
        <f t="shared" si="46"/>
        <v>1.0464206739176853</v>
      </c>
      <c r="T33" s="38">
        <f t="shared" si="47"/>
        <v>8.6371699378499791</v>
      </c>
      <c r="U33" s="19">
        <f t="shared" si="48"/>
        <v>7.6683174098123789E-4</v>
      </c>
      <c r="V33" s="19">
        <f t="shared" si="49"/>
        <v>0.53264991452340271</v>
      </c>
      <c r="W33" s="39">
        <f t="shared" si="50"/>
        <v>-2.4933745521283393E-4</v>
      </c>
      <c r="X33" s="39">
        <f t="shared" si="51"/>
        <v>1.355396583018603</v>
      </c>
      <c r="Y33" s="19">
        <f t="shared" si="52"/>
        <v>10.736601850542691</v>
      </c>
      <c r="Z33" s="19">
        <f t="shared" si="53"/>
        <v>11.232039998228757</v>
      </c>
      <c r="AA33" s="19">
        <f t="shared" si="54"/>
        <v>1.0461447816155187</v>
      </c>
      <c r="AB33" s="38">
        <f t="shared" si="55"/>
        <v>8.6369336727212289</v>
      </c>
      <c r="AC33" s="19">
        <f t="shared" si="56"/>
        <v>7.676411483298625E-4</v>
      </c>
      <c r="AD33" s="19">
        <f t="shared" si="57"/>
        <v>0.53292369131291528</v>
      </c>
      <c r="AE33" s="39">
        <f t="shared" si="58"/>
        <v>-2.5056951643296125E-4</v>
      </c>
      <c r="AF33" s="39">
        <f t="shared" si="59"/>
        <v>1.36169162245993</v>
      </c>
      <c r="AG33" s="19">
        <f t="shared" si="60"/>
        <v>10.749604987856307</v>
      </c>
      <c r="AH33" s="19">
        <f t="shared" si="61"/>
        <v>11.286420070143892</v>
      </c>
      <c r="AI33" s="19">
        <f t="shared" si="62"/>
        <v>1.049938121716474</v>
      </c>
      <c r="AJ33" s="38">
        <f t="shared" si="63"/>
        <v>8.6401850560768647</v>
      </c>
      <c r="AK33" s="19">
        <f t="shared" si="64"/>
        <v>7.5660154970950283E-4</v>
      </c>
      <c r="AL33" s="19">
        <f t="shared" si="65"/>
        <v>0.52917632260336256</v>
      </c>
      <c r="AM33" s="39">
        <f t="shared" si="66"/>
        <v>-2.3385097957855737E-4</v>
      </c>
      <c r="AN33" s="19">
        <f t="shared" si="67"/>
        <v>1.361673978302621</v>
      </c>
      <c r="AO33" s="18">
        <f t="shared" si="68"/>
        <v>-50</v>
      </c>
      <c r="AP33" s="19">
        <f t="shared" si="69"/>
        <v>2548.7582352941295</v>
      </c>
      <c r="AQ33" s="19">
        <f t="shared" ref="AQ33:AQ44" si="70">+AP33+AN33</f>
        <v>2550.1199092724319</v>
      </c>
    </row>
    <row r="34" spans="4:43" x14ac:dyDescent="0.25">
      <c r="D34" s="67">
        <f t="shared" si="33"/>
        <v>-4278.8999999999996</v>
      </c>
      <c r="E34" s="15">
        <f t="shared" si="1"/>
        <v>8.5824964131994292</v>
      </c>
      <c r="F34" s="15">
        <f t="shared" si="2"/>
        <v>0.34433285509325628</v>
      </c>
      <c r="G34" s="67">
        <f t="shared" si="34"/>
        <v>-4278.8999999999996</v>
      </c>
      <c r="H34" s="19">
        <f t="shared" si="35"/>
        <v>1.361673978302621</v>
      </c>
      <c r="I34" s="19">
        <f t="shared" si="36"/>
        <v>11.462770181772676</v>
      </c>
      <c r="J34" s="19">
        <f t="shared" si="37"/>
        <v>12.325008871981405</v>
      </c>
      <c r="K34" s="19">
        <f t="shared" si="38"/>
        <v>1.0752207953693256</v>
      </c>
      <c r="L34" s="38">
        <f t="shared" si="39"/>
        <v>9.5202345905096983</v>
      </c>
      <c r="M34" s="19">
        <f t="shared" si="40"/>
        <v>6.1464813047157969E-4</v>
      </c>
      <c r="N34" s="19">
        <f t="shared" si="41"/>
        <v>0.486761433439582</v>
      </c>
      <c r="O34" s="39">
        <f t="shared" si="42"/>
        <v>-3.4614213676316127E-5</v>
      </c>
      <c r="P34" s="39">
        <f t="shared" si="43"/>
        <v>1.3625393336445291</v>
      </c>
      <c r="Q34" s="19">
        <f t="shared" si="44"/>
        <v>11.464600620138619</v>
      </c>
      <c r="R34" s="19">
        <f t="shared" si="45"/>
        <v>12.333247515690687</v>
      </c>
      <c r="S34" s="19">
        <f t="shared" si="46"/>
        <v>1.075767741444583</v>
      </c>
      <c r="T34" s="38">
        <f t="shared" si="47"/>
        <v>9.5208305310607972</v>
      </c>
      <c r="U34" s="19">
        <f t="shared" si="48"/>
        <v>6.1341115406703258E-4</v>
      </c>
      <c r="V34" s="19">
        <f t="shared" si="49"/>
        <v>0.48628899737372799</v>
      </c>
      <c r="W34" s="39">
        <f t="shared" si="50"/>
        <v>-3.2973282515119613E-5</v>
      </c>
      <c r="X34" s="39">
        <f t="shared" si="51"/>
        <v>1.3624983103654991</v>
      </c>
      <c r="Y34" s="19">
        <f t="shared" si="52"/>
        <v>11.464513845861976</v>
      </c>
      <c r="Z34" s="19">
        <f t="shared" si="53"/>
        <v>12.332856940582698</v>
      </c>
      <c r="AA34" s="19">
        <f t="shared" si="54"/>
        <v>1.0757418156927905</v>
      </c>
      <c r="AB34" s="38">
        <f t="shared" si="55"/>
        <v>9.520802279735209</v>
      </c>
      <c r="AC34" s="19">
        <f t="shared" si="56"/>
        <v>6.13469720058163E-4</v>
      </c>
      <c r="AD34" s="19">
        <f t="shared" si="57"/>
        <v>0.48631137681099706</v>
      </c>
      <c r="AE34" s="39">
        <f t="shared" si="58"/>
        <v>-3.3050929665291307E-5</v>
      </c>
      <c r="AF34" s="39">
        <f t="shared" si="59"/>
        <v>1.3633265247858857</v>
      </c>
      <c r="AG34" s="19">
        <f t="shared" si="60"/>
        <v>11.466265722087714</v>
      </c>
      <c r="AH34" s="19">
        <f t="shared" si="61"/>
        <v>12.340742442515801</v>
      </c>
      <c r="AI34" s="19">
        <f t="shared" si="62"/>
        <v>1.0762651713838765</v>
      </c>
      <c r="AJ34" s="38">
        <f t="shared" si="63"/>
        <v>9.5213726426072114</v>
      </c>
      <c r="AK34" s="19">
        <f t="shared" si="64"/>
        <v>6.1228877029273292E-4</v>
      </c>
      <c r="AL34" s="19">
        <f t="shared" si="65"/>
        <v>0.48585988812114517</v>
      </c>
      <c r="AM34" s="39">
        <f t="shared" si="66"/>
        <v>-3.1486073317970283E-5</v>
      </c>
      <c r="AN34" s="19">
        <f t="shared" si="67"/>
        <v>1.3633252175639137</v>
      </c>
      <c r="AO34" s="18">
        <f t="shared" si="68"/>
        <v>-50</v>
      </c>
      <c r="AP34" s="19">
        <f t="shared" si="69"/>
        <v>2548.7876470588353</v>
      </c>
      <c r="AQ34" s="19">
        <f t="shared" si="70"/>
        <v>2550.1509722763994</v>
      </c>
    </row>
    <row r="35" spans="4:43" x14ac:dyDescent="0.25">
      <c r="D35" s="67">
        <f t="shared" si="33"/>
        <v>-4328.8999999999996</v>
      </c>
      <c r="E35" s="15">
        <f t="shared" si="1"/>
        <v>9.2281205164992812</v>
      </c>
      <c r="F35" s="15">
        <f t="shared" si="2"/>
        <v>0.43041606886657036</v>
      </c>
      <c r="G35" s="67">
        <f t="shared" si="34"/>
        <v>-4328.8999999999996</v>
      </c>
      <c r="H35" s="19">
        <f t="shared" si="35"/>
        <v>1.3633252175639137</v>
      </c>
      <c r="I35" s="19">
        <f t="shared" si="36"/>
        <v>12.196612701295836</v>
      </c>
      <c r="J35" s="19">
        <f t="shared" si="37"/>
        <v>13.380924668615206</v>
      </c>
      <c r="K35" s="19">
        <f t="shared" si="38"/>
        <v>1.0971017114607191</v>
      </c>
      <c r="L35" s="38">
        <f t="shared" si="39"/>
        <v>10.401714677960324</v>
      </c>
      <c r="M35" s="19">
        <f t="shared" si="40"/>
        <v>5.0764854409095586E-4</v>
      </c>
      <c r="N35" s="19">
        <f t="shared" si="41"/>
        <v>0.44977620626111914</v>
      </c>
      <c r="O35" s="39">
        <f t="shared" si="42"/>
        <v>1.0102370841384057E-4</v>
      </c>
      <c r="P35" s="39">
        <f t="shared" si="43"/>
        <v>1.3607996248535676</v>
      </c>
      <c r="Q35" s="19">
        <f t="shared" si="44"/>
        <v>12.191113498225244</v>
      </c>
      <c r="R35" s="19">
        <f t="shared" si="45"/>
        <v>13.354656919309367</v>
      </c>
      <c r="S35" s="19">
        <f t="shared" si="46"/>
        <v>1.0954419316376236</v>
      </c>
      <c r="T35" s="38">
        <f t="shared" si="47"/>
        <v>10.399540566588433</v>
      </c>
      <c r="U35" s="19">
        <f t="shared" si="48"/>
        <v>5.1067739490014998E-4</v>
      </c>
      <c r="V35" s="19">
        <f t="shared" si="49"/>
        <v>0.45105673365880811</v>
      </c>
      <c r="W35" s="39">
        <f t="shared" si="50"/>
        <v>9.7367536481534047E-5</v>
      </c>
      <c r="X35" s="39">
        <f t="shared" si="51"/>
        <v>1.3608910291518754</v>
      </c>
      <c r="Y35" s="19">
        <f t="shared" si="52"/>
        <v>12.19131252113019</v>
      </c>
      <c r="Z35" s="19">
        <f t="shared" si="53"/>
        <v>13.355607485613595</v>
      </c>
      <c r="AA35" s="19">
        <f t="shared" si="54"/>
        <v>1.0955020193654645</v>
      </c>
      <c r="AB35" s="38">
        <f t="shared" si="55"/>
        <v>10.399619250345944</v>
      </c>
      <c r="AC35" s="19">
        <f t="shared" si="56"/>
        <v>5.1056736248146549E-4</v>
      </c>
      <c r="AD35" s="19">
        <f t="shared" si="57"/>
        <v>0.45101028571692858</v>
      </c>
      <c r="AE35" s="39">
        <f t="shared" si="58"/>
        <v>9.7500544475595305E-5</v>
      </c>
      <c r="AF35" s="39">
        <f t="shared" si="59"/>
        <v>1.3584501903401338</v>
      </c>
      <c r="AG35" s="19">
        <f t="shared" si="60"/>
        <v>12.185997860443468</v>
      </c>
      <c r="AH35" s="19">
        <f t="shared" si="61"/>
        <v>13.330226255607291</v>
      </c>
      <c r="AI35" s="19">
        <f t="shared" si="62"/>
        <v>1.093896979817965</v>
      </c>
      <c r="AJ35" s="38">
        <f t="shared" si="63"/>
        <v>10.397518097853771</v>
      </c>
      <c r="AK35" s="19">
        <f t="shared" si="64"/>
        <v>5.1351639503115925E-4</v>
      </c>
      <c r="AL35" s="19">
        <f t="shared" si="65"/>
        <v>0.45225331452495654</v>
      </c>
      <c r="AM35" s="39">
        <f t="shared" si="66"/>
        <v>9.3930866734867231E-5</v>
      </c>
      <c r="AN35" s="19">
        <f t="shared" si="67"/>
        <v>1.3584527947550555</v>
      </c>
      <c r="AO35" s="18">
        <f t="shared" si="68"/>
        <v>-50</v>
      </c>
      <c r="AP35" s="19">
        <f t="shared" si="69"/>
        <v>2548.8170588235412</v>
      </c>
      <c r="AQ35" s="19">
        <f t="shared" si="70"/>
        <v>2550.1755116182962</v>
      </c>
    </row>
    <row r="36" spans="4:43" x14ac:dyDescent="0.25">
      <c r="D36" s="67">
        <f t="shared" si="33"/>
        <v>-4378.8999999999996</v>
      </c>
      <c r="E36" s="15">
        <f t="shared" si="1"/>
        <v>9.8737446197991403</v>
      </c>
      <c r="F36" s="15">
        <f t="shared" si="2"/>
        <v>0.51649928263988443</v>
      </c>
      <c r="G36" s="67">
        <f t="shared" si="34"/>
        <v>-4378.8999999999996</v>
      </c>
      <c r="H36" s="19">
        <f t="shared" si="35"/>
        <v>1.3584527947550555</v>
      </c>
      <c r="I36" s="19">
        <f t="shared" si="36"/>
        <v>12.931647519773374</v>
      </c>
      <c r="J36" s="19">
        <f t="shared" si="37"/>
        <v>14.36616064836773</v>
      </c>
      <c r="K36" s="19">
        <f t="shared" si="38"/>
        <v>1.1109304229334187</v>
      </c>
      <c r="L36" s="38">
        <f t="shared" si="39"/>
        <v>11.277024407781404</v>
      </c>
      <c r="M36" s="19">
        <f t="shared" si="40"/>
        <v>4.3311245129255008E-4</v>
      </c>
      <c r="N36" s="19">
        <f t="shared" si="41"/>
        <v>0.420977979636243</v>
      </c>
      <c r="O36" s="39">
        <f t="shared" si="42"/>
        <v>1.8853558241294874E-4</v>
      </c>
      <c r="P36" s="39">
        <f t="shared" si="43"/>
        <v>1.3537394051947318</v>
      </c>
      <c r="Q36" s="19">
        <f t="shared" si="44"/>
        <v>12.921037590844765</v>
      </c>
      <c r="R36" s="19">
        <f t="shared" si="45"/>
        <v>14.313019113821893</v>
      </c>
      <c r="S36" s="19">
        <f t="shared" si="46"/>
        <v>1.1077298563053033</v>
      </c>
      <c r="T36" s="38">
        <f t="shared" si="47"/>
        <v>11.272155483127985</v>
      </c>
      <c r="U36" s="19">
        <f t="shared" si="48"/>
        <v>4.3801629667128503E-4</v>
      </c>
      <c r="V36" s="19">
        <f t="shared" si="49"/>
        <v>0.42323327559597268</v>
      </c>
      <c r="W36" s="39">
        <f t="shared" si="50"/>
        <v>1.8299893974634807E-4</v>
      </c>
      <c r="X36" s="39">
        <f t="shared" si="51"/>
        <v>1.3538778212613969</v>
      </c>
      <c r="Y36" s="19">
        <f t="shared" si="52"/>
        <v>12.921349168025284</v>
      </c>
      <c r="Z36" s="19">
        <f t="shared" si="53"/>
        <v>14.314579371142319</v>
      </c>
      <c r="AA36" s="19">
        <f t="shared" si="54"/>
        <v>1.1078238955545505</v>
      </c>
      <c r="AB36" s="38">
        <f t="shared" si="55"/>
        <v>11.272298466726262</v>
      </c>
      <c r="AC36" s="19">
        <f t="shared" si="56"/>
        <v>4.3787125224101887E-4</v>
      </c>
      <c r="AD36" s="19">
        <f t="shared" si="57"/>
        <v>0.42316676409306542</v>
      </c>
      <c r="AE36" s="39">
        <f t="shared" si="58"/>
        <v>1.8316307366892892E-4</v>
      </c>
      <c r="AF36" s="39">
        <f t="shared" si="59"/>
        <v>1.3492946410716091</v>
      </c>
      <c r="AG36" s="19">
        <f t="shared" si="60"/>
        <v>12.911032342849197</v>
      </c>
      <c r="AH36" s="19">
        <f t="shared" si="61"/>
        <v>14.262927245462922</v>
      </c>
      <c r="AI36" s="19">
        <f t="shared" si="62"/>
        <v>1.1047085056186445</v>
      </c>
      <c r="AJ36" s="38">
        <f t="shared" si="63"/>
        <v>11.267564048165793</v>
      </c>
      <c r="AK36" s="19">
        <f t="shared" si="64"/>
        <v>4.4270761155146694E-4</v>
      </c>
      <c r="AL36" s="19">
        <f t="shared" si="65"/>
        <v>0.42537818565222951</v>
      </c>
      <c r="AM36" s="39">
        <f t="shared" si="66"/>
        <v>1.776778934233442E-4</v>
      </c>
      <c r="AN36" s="19">
        <f t="shared" si="67"/>
        <v>1.3492983155661651</v>
      </c>
      <c r="AO36" s="18">
        <f t="shared" si="68"/>
        <v>-50</v>
      </c>
      <c r="AP36" s="19">
        <f t="shared" si="69"/>
        <v>2548.846470588247</v>
      </c>
      <c r="AQ36" s="19">
        <f t="shared" si="70"/>
        <v>2550.1957689038131</v>
      </c>
    </row>
    <row r="37" spans="4:43" x14ac:dyDescent="0.25">
      <c r="D37" s="67">
        <f t="shared" si="33"/>
        <v>-4428.8999999999996</v>
      </c>
      <c r="E37" s="15">
        <f t="shared" si="1"/>
        <v>10.519368723098999</v>
      </c>
      <c r="F37" s="15">
        <f t="shared" si="2"/>
        <v>0.6025824964131985</v>
      </c>
      <c r="G37" s="67">
        <f t="shared" si="34"/>
        <v>-4428.8999999999996</v>
      </c>
      <c r="H37" s="19">
        <f t="shared" si="35"/>
        <v>1.3492983155661651</v>
      </c>
      <c r="I37" s="19">
        <f t="shared" si="36"/>
        <v>13.670037399110704</v>
      </c>
      <c r="J37" s="19">
        <f t="shared" si="37"/>
        <v>15.290831773851929</v>
      </c>
      <c r="K37" s="19">
        <f t="shared" si="38"/>
        <v>1.1185654674834076</v>
      </c>
      <c r="L37" s="38">
        <f t="shared" si="39"/>
        <v>12.145495817898967</v>
      </c>
      <c r="M37" s="19">
        <f t="shared" si="40"/>
        <v>3.7883825055284761E-4</v>
      </c>
      <c r="N37" s="19">
        <f t="shared" si="41"/>
        <v>0.39786355248377964</v>
      </c>
      <c r="O37" s="39">
        <f t="shared" si="42"/>
        <v>2.4877735627858654E-4</v>
      </c>
      <c r="P37" s="39">
        <f t="shared" si="43"/>
        <v>1.3430788816592005</v>
      </c>
      <c r="Q37" s="19">
        <f t="shared" si="44"/>
        <v>13.655514757699878</v>
      </c>
      <c r="R37" s="19">
        <f t="shared" si="45"/>
        <v>15.215316974054534</v>
      </c>
      <c r="S37" s="19">
        <f t="shared" si="46"/>
        <v>1.1142250763908506</v>
      </c>
      <c r="T37" s="38">
        <f t="shared" si="47"/>
        <v>12.138000373879095</v>
      </c>
      <c r="U37" s="19">
        <f t="shared" si="48"/>
        <v>3.8459651115684983E-4</v>
      </c>
      <c r="V37" s="19">
        <f t="shared" si="49"/>
        <v>0.40070546360675535</v>
      </c>
      <c r="W37" s="39">
        <f t="shared" si="50"/>
        <v>2.4259025544034926E-4</v>
      </c>
      <c r="X37" s="39">
        <f t="shared" si="51"/>
        <v>1.3432335591801563</v>
      </c>
      <c r="Y37" s="19">
        <f t="shared" si="52"/>
        <v>13.655875936258049</v>
      </c>
      <c r="Z37" s="19">
        <f t="shared" si="53"/>
        <v>15.217194464278595</v>
      </c>
      <c r="AA37" s="19">
        <f t="shared" si="54"/>
        <v>1.1143330926048509</v>
      </c>
      <c r="AB37" s="38">
        <f t="shared" si="55"/>
        <v>12.138186785812529</v>
      </c>
      <c r="AC37" s="19">
        <f t="shared" si="56"/>
        <v>3.8445192035827506E-4</v>
      </c>
      <c r="AD37" s="19">
        <f t="shared" si="57"/>
        <v>0.40063438399821866</v>
      </c>
      <c r="AE37" s="39">
        <f t="shared" si="58"/>
        <v>2.4274603191576331E-4</v>
      </c>
      <c r="AF37" s="39">
        <f t="shared" si="59"/>
        <v>1.3371610139703769</v>
      </c>
      <c r="AG37" s="19">
        <f t="shared" si="60"/>
        <v>13.641696286172227</v>
      </c>
      <c r="AH37" s="19">
        <f t="shared" si="61"/>
        <v>15.14350699697183</v>
      </c>
      <c r="AI37" s="19">
        <f t="shared" si="62"/>
        <v>1.1100897336588484</v>
      </c>
      <c r="AJ37" s="38">
        <f t="shared" si="63"/>
        <v>12.130868366908347</v>
      </c>
      <c r="AK37" s="19">
        <f t="shared" si="64"/>
        <v>3.9018228385014026E-4</v>
      </c>
      <c r="AL37" s="19">
        <f t="shared" si="65"/>
        <v>0.40344045825060193</v>
      </c>
      <c r="AM37" s="39">
        <f t="shared" si="66"/>
        <v>2.3655583177472527E-4</v>
      </c>
      <c r="AN37" s="19">
        <f t="shared" si="67"/>
        <v>1.3371649342097855</v>
      </c>
      <c r="AO37" s="18">
        <f t="shared" si="68"/>
        <v>-50</v>
      </c>
      <c r="AP37" s="19">
        <f t="shared" si="69"/>
        <v>2548.8758823529529</v>
      </c>
      <c r="AQ37" s="19">
        <f t="shared" si="70"/>
        <v>2550.2130472871627</v>
      </c>
    </row>
    <row r="38" spans="4:43" x14ac:dyDescent="0.25">
      <c r="D38" s="67">
        <f t="shared" si="33"/>
        <v>-4478.8999999999996</v>
      </c>
      <c r="E38" s="15">
        <f t="shared" si="1"/>
        <v>11.164992826398851</v>
      </c>
      <c r="F38" s="15">
        <f t="shared" si="2"/>
        <v>0.68866571018651257</v>
      </c>
      <c r="G38" s="67">
        <f t="shared" si="34"/>
        <v>-4478.8999999999996</v>
      </c>
      <c r="H38" s="19">
        <f t="shared" si="35"/>
        <v>1.3371649342097855</v>
      </c>
      <c r="I38" s="19">
        <f t="shared" si="36"/>
        <v>14.412140828026789</v>
      </c>
      <c r="J38" s="19">
        <f t="shared" si="37"/>
        <v>16.160778116836546</v>
      </c>
      <c r="K38" s="19">
        <f t="shared" si="38"/>
        <v>1.1213308494328089</v>
      </c>
      <c r="L38" s="38">
        <f t="shared" si="39"/>
        <v>13.006712104507018</v>
      </c>
      <c r="M38" s="19">
        <f t="shared" si="40"/>
        <v>3.3803501682703872E-4</v>
      </c>
      <c r="N38" s="19">
        <f t="shared" si="41"/>
        <v>0.37893398720510468</v>
      </c>
      <c r="O38" s="39">
        <f t="shared" si="42"/>
        <v>2.921504416112605E-4</v>
      </c>
      <c r="P38" s="39">
        <f t="shared" si="43"/>
        <v>1.329861173169504</v>
      </c>
      <c r="Q38" s="19">
        <f t="shared" si="44"/>
        <v>14.394404502118473</v>
      </c>
      <c r="R38" s="19">
        <f t="shared" si="45"/>
        <v>16.065816936526382</v>
      </c>
      <c r="S38" s="19">
        <f t="shared" si="46"/>
        <v>1.1161154276414784</v>
      </c>
      <c r="T38" s="38">
        <f t="shared" si="47"/>
        <v>12.996652404939342</v>
      </c>
      <c r="U38" s="19">
        <f t="shared" si="48"/>
        <v>3.441756516878821E-4</v>
      </c>
      <c r="V38" s="19">
        <f t="shared" si="49"/>
        <v>0.3821507603887217</v>
      </c>
      <c r="W38" s="39">
        <f t="shared" si="50"/>
        <v>2.8579724441355728E-4</v>
      </c>
      <c r="X38" s="39">
        <f t="shared" si="51"/>
        <v>1.3300200030994467</v>
      </c>
      <c r="Y38" s="19">
        <f t="shared" si="52"/>
        <v>14.394790201949821</v>
      </c>
      <c r="Z38" s="19">
        <f t="shared" si="53"/>
        <v>16.067881211290278</v>
      </c>
      <c r="AA38" s="19">
        <f t="shared" si="54"/>
        <v>1.1162289262898621</v>
      </c>
      <c r="AB38" s="38">
        <f t="shared" si="55"/>
        <v>12.996871166392348</v>
      </c>
      <c r="AC38" s="19">
        <f t="shared" si="56"/>
        <v>3.440405749541109E-4</v>
      </c>
      <c r="AD38" s="19">
        <f t="shared" si="57"/>
        <v>0.38208033475046932</v>
      </c>
      <c r="AE38" s="39">
        <f t="shared" si="58"/>
        <v>2.85937399752309E-4</v>
      </c>
      <c r="AF38" s="39">
        <f t="shared" si="59"/>
        <v>1.3228680642221702</v>
      </c>
      <c r="AG38" s="19">
        <f t="shared" si="60"/>
        <v>14.377422558333862</v>
      </c>
      <c r="AH38" s="19">
        <f t="shared" si="61"/>
        <v>15.974963608521669</v>
      </c>
      <c r="AI38" s="19">
        <f t="shared" si="62"/>
        <v>1.1111145647772447</v>
      </c>
      <c r="AJ38" s="38">
        <f t="shared" si="63"/>
        <v>12.987020576260088</v>
      </c>
      <c r="AK38" s="19">
        <f t="shared" si="64"/>
        <v>3.5019212659142586E-4</v>
      </c>
      <c r="AL38" s="19">
        <f t="shared" si="65"/>
        <v>0.38527261907251636</v>
      </c>
      <c r="AM38" s="39">
        <f t="shared" si="66"/>
        <v>2.7953610706422081E-4</v>
      </c>
      <c r="AN38" s="19">
        <f t="shared" si="67"/>
        <v>1.3228719689013921</v>
      </c>
      <c r="AO38" s="18">
        <f t="shared" si="68"/>
        <v>-50</v>
      </c>
      <c r="AP38" s="19">
        <f t="shared" si="69"/>
        <v>2548.9052941176587</v>
      </c>
      <c r="AQ38" s="19">
        <f t="shared" si="70"/>
        <v>2550.2281660865601</v>
      </c>
    </row>
    <row r="39" spans="4:43" x14ac:dyDescent="0.25">
      <c r="D39" s="67">
        <f t="shared" si="33"/>
        <v>-4528.8999999999996</v>
      </c>
      <c r="E39" s="15">
        <f t="shared" si="1"/>
        <v>11.81061692969871</v>
      </c>
      <c r="F39" s="15">
        <f t="shared" si="2"/>
        <v>0.77474892395982664</v>
      </c>
      <c r="G39" s="67">
        <f t="shared" si="34"/>
        <v>-4528.8999999999996</v>
      </c>
      <c r="H39" s="19">
        <f t="shared" si="35"/>
        <v>1.3228719689013921</v>
      </c>
      <c r="I39" s="19">
        <f t="shared" si="36"/>
        <v>15.15749440461575</v>
      </c>
      <c r="J39" s="19">
        <f t="shared" si="37"/>
        <v>16.979737131840725</v>
      </c>
      <c r="K39" s="19">
        <f t="shared" si="38"/>
        <v>1.1202205772657299</v>
      </c>
      <c r="L39" s="38">
        <f t="shared" si="39"/>
        <v>13.860404198584652</v>
      </c>
      <c r="M39" s="19">
        <f t="shared" si="40"/>
        <v>3.0661820266316867E-4</v>
      </c>
      <c r="N39" s="19">
        <f t="shared" si="41"/>
        <v>0.36321577398553584</v>
      </c>
      <c r="O39" s="39">
        <f t="shared" si="42"/>
        <v>3.2441588347740917E-4</v>
      </c>
      <c r="P39" s="39">
        <f t="shared" si="43"/>
        <v>1.314761571814457</v>
      </c>
      <c r="Q39" s="19">
        <f t="shared" si="44"/>
        <v>15.136975030132794</v>
      </c>
      <c r="R39" s="19">
        <f t="shared" si="45"/>
        <v>16.867374711858567</v>
      </c>
      <c r="S39" s="19">
        <f t="shared" si="46"/>
        <v>1.1143160821948315</v>
      </c>
      <c r="T39" s="38">
        <f t="shared" si="47"/>
        <v>13.847837155752671</v>
      </c>
      <c r="U39" s="19">
        <f t="shared" si="48"/>
        <v>3.1291405409797991E-4</v>
      </c>
      <c r="V39" s="19">
        <f t="shared" si="49"/>
        <v>0.36668482016283027</v>
      </c>
      <c r="W39" s="39">
        <f t="shared" si="50"/>
        <v>3.1809104911234765E-4</v>
      </c>
      <c r="X39" s="39">
        <f t="shared" si="51"/>
        <v>1.3149196926735836</v>
      </c>
      <c r="Y39" s="19">
        <f t="shared" si="52"/>
        <v>15.137375077268242</v>
      </c>
      <c r="Z39" s="19">
        <f t="shared" si="53"/>
        <v>16.869564363137112</v>
      </c>
      <c r="AA39" s="19">
        <f t="shared" si="54"/>
        <v>1.1144312852807681</v>
      </c>
      <c r="AB39" s="38">
        <f t="shared" si="55"/>
        <v>13.8480821636836</v>
      </c>
      <c r="AC39" s="19">
        <f t="shared" si="56"/>
        <v>3.1278970997439709E-4</v>
      </c>
      <c r="AD39" s="19">
        <f t="shared" si="57"/>
        <v>0.36661667274453824</v>
      </c>
      <c r="AE39" s="39">
        <f t="shared" si="58"/>
        <v>3.1821633707563261E-4</v>
      </c>
      <c r="AF39" s="39">
        <f t="shared" si="59"/>
        <v>1.3069611520476105</v>
      </c>
      <c r="AG39" s="19">
        <f t="shared" si="60"/>
        <v>15.117239900939424</v>
      </c>
      <c r="AH39" s="19">
        <f t="shared" si="61"/>
        <v>16.759402909978771</v>
      </c>
      <c r="AI39" s="19">
        <f t="shared" si="62"/>
        <v>1.1086284943415694</v>
      </c>
      <c r="AJ39" s="38">
        <f t="shared" si="63"/>
        <v>13.835750422111074</v>
      </c>
      <c r="AK39" s="19">
        <f t="shared" si="64"/>
        <v>3.1912888906110193E-4</v>
      </c>
      <c r="AL39" s="19">
        <f t="shared" si="65"/>
        <v>0.37007244039008874</v>
      </c>
      <c r="AM39" s="39">
        <f t="shared" si="66"/>
        <v>3.1180989634941686E-4</v>
      </c>
      <c r="AN39" s="19">
        <f t="shared" si="67"/>
        <v>1.3069649642997023</v>
      </c>
      <c r="AO39" s="18">
        <f t="shared" si="68"/>
        <v>-50</v>
      </c>
      <c r="AP39" s="19">
        <f t="shared" si="69"/>
        <v>2548.9347058823646</v>
      </c>
      <c r="AQ39" s="19">
        <f t="shared" si="70"/>
        <v>2550.2416708466644</v>
      </c>
    </row>
    <row r="40" spans="4:43" x14ac:dyDescent="0.25">
      <c r="D40" s="67">
        <f t="shared" si="33"/>
        <v>-4578.8999999999996</v>
      </c>
      <c r="E40" s="15">
        <f t="shared" si="1"/>
        <v>12.456241032998562</v>
      </c>
      <c r="F40" s="15">
        <f t="shared" si="2"/>
        <v>0.8608321377331416</v>
      </c>
      <c r="G40" s="67">
        <f t="shared" si="34"/>
        <v>-4578.8999999999996</v>
      </c>
      <c r="H40" s="19">
        <f t="shared" si="35"/>
        <v>1.3069649642997023</v>
      </c>
      <c r="I40" s="19">
        <f t="shared" si="36"/>
        <v>15.905273751466448</v>
      </c>
      <c r="J40" s="19">
        <f t="shared" si="37"/>
        <v>17.750307418642993</v>
      </c>
      <c r="K40" s="19">
        <f t="shared" si="38"/>
        <v>1.116001377656668</v>
      </c>
      <c r="L40" s="38">
        <f t="shared" si="39"/>
        <v>14.706395921319427</v>
      </c>
      <c r="M40" s="19">
        <f t="shared" si="40"/>
        <v>2.8198966234393481E-4</v>
      </c>
      <c r="N40" s="19">
        <f t="shared" si="41"/>
        <v>0.35003986325631692</v>
      </c>
      <c r="O40" s="39">
        <f t="shared" si="42"/>
        <v>3.4900896999649674E-4</v>
      </c>
      <c r="P40" s="39">
        <f t="shared" si="43"/>
        <v>1.2982397400497898</v>
      </c>
      <c r="Q40" s="19">
        <f t="shared" si="44"/>
        <v>15.882248203930027</v>
      </c>
      <c r="R40" s="19">
        <f t="shared" si="45"/>
        <v>17.622056351074605</v>
      </c>
      <c r="S40" s="19">
        <f t="shared" si="46"/>
        <v>1.1095441983279211</v>
      </c>
      <c r="T40" s="38">
        <f t="shared" si="47"/>
        <v>14.69137401443292</v>
      </c>
      <c r="U40" s="19">
        <f t="shared" si="48"/>
        <v>2.8833139907846717E-4</v>
      </c>
      <c r="V40" s="19">
        <f t="shared" si="49"/>
        <v>0.3536873493223972</v>
      </c>
      <c r="W40" s="39">
        <f t="shared" si="50"/>
        <v>3.4278442377405708E-4</v>
      </c>
      <c r="X40" s="39">
        <f t="shared" si="51"/>
        <v>1.298395353705351</v>
      </c>
      <c r="Y40" s="19">
        <f t="shared" si="52"/>
        <v>15.882658862673093</v>
      </c>
      <c r="Z40" s="19">
        <f t="shared" si="53"/>
        <v>17.624342550335783</v>
      </c>
      <c r="AA40" s="19">
        <f t="shared" si="54"/>
        <v>1.1096594532893946</v>
      </c>
      <c r="AB40" s="38">
        <f t="shared" si="55"/>
        <v>14.691641928904474</v>
      </c>
      <c r="AC40" s="19">
        <f t="shared" si="56"/>
        <v>2.8821668116064313E-4</v>
      </c>
      <c r="AD40" s="19">
        <f t="shared" si="57"/>
        <v>0.35362175629661347</v>
      </c>
      <c r="AE40" s="39">
        <f t="shared" si="58"/>
        <v>3.4289736097494427E-4</v>
      </c>
      <c r="AF40" s="39">
        <f t="shared" si="59"/>
        <v>1.2898200962509552</v>
      </c>
      <c r="AG40" s="19">
        <f t="shared" si="60"/>
        <v>15.860029072022703</v>
      </c>
      <c r="AH40" s="19">
        <f t="shared" si="61"/>
        <v>17.498421239693663</v>
      </c>
      <c r="AI40" s="19">
        <f t="shared" si="62"/>
        <v>1.1033032260048694</v>
      </c>
      <c r="AJ40" s="38">
        <f t="shared" si="63"/>
        <v>14.676878214492316</v>
      </c>
      <c r="AK40" s="19">
        <f t="shared" si="64"/>
        <v>2.9462776296258227E-4</v>
      </c>
      <c r="AL40" s="19">
        <f t="shared" si="65"/>
        <v>0.35726604461651129</v>
      </c>
      <c r="AM40" s="39">
        <f t="shared" si="66"/>
        <v>3.365665591648622E-4</v>
      </c>
      <c r="AN40" s="19">
        <f t="shared" si="67"/>
        <v>1.2898238051442077</v>
      </c>
      <c r="AO40" s="18">
        <f t="shared" si="68"/>
        <v>-50</v>
      </c>
      <c r="AP40" s="19">
        <f t="shared" si="69"/>
        <v>2548.9641176470705</v>
      </c>
      <c r="AQ40" s="19">
        <f t="shared" si="70"/>
        <v>2550.2539414522148</v>
      </c>
    </row>
    <row r="41" spans="4:43" x14ac:dyDescent="0.25">
      <c r="D41" s="67">
        <f t="shared" si="33"/>
        <v>-4628.8999999999996</v>
      </c>
      <c r="E41" s="15">
        <f t="shared" si="1"/>
        <v>13.101865136298422</v>
      </c>
      <c r="F41" s="15">
        <f t="shared" si="2"/>
        <v>0.94691535150645567</v>
      </c>
      <c r="G41" s="67">
        <f t="shared" si="34"/>
        <v>-4628.8999999999996</v>
      </c>
      <c r="H41" s="19">
        <f t="shared" si="35"/>
        <v>1.2898238051442077</v>
      </c>
      <c r="I41" s="19">
        <f t="shared" si="36"/>
        <v>16.654526644741551</v>
      </c>
      <c r="J41" s="19">
        <f t="shared" si="37"/>
        <v>18.474428959061569</v>
      </c>
      <c r="K41" s="19">
        <f t="shared" si="38"/>
        <v>1.1092737339907903</v>
      </c>
      <c r="L41" s="38">
        <f t="shared" si="39"/>
        <v>15.544573059957465</v>
      </c>
      <c r="M41" s="19">
        <f t="shared" si="40"/>
        <v>2.6242441255823067E-4</v>
      </c>
      <c r="N41" s="19">
        <f t="shared" si="41"/>
        <v>0.33892691721445128</v>
      </c>
      <c r="O41" s="39">
        <f t="shared" si="42"/>
        <v>3.6809442366071764E-4</v>
      </c>
      <c r="P41" s="39">
        <f t="shared" si="43"/>
        <v>1.2806214445526898</v>
      </c>
      <c r="Q41" s="19">
        <f t="shared" si="44"/>
        <v>16.629179870918716</v>
      </c>
      <c r="R41" s="19">
        <f t="shared" si="45"/>
        <v>18.331462380572436</v>
      </c>
      <c r="S41" s="19">
        <f t="shared" si="46"/>
        <v>1.1023671956685424</v>
      </c>
      <c r="T41" s="38">
        <f t="shared" si="47"/>
        <v>15.527145346929052</v>
      </c>
      <c r="U41" s="19">
        <f t="shared" si="48"/>
        <v>2.6876248919068641E-4</v>
      </c>
      <c r="V41" s="19">
        <f t="shared" si="49"/>
        <v>0.34270728665503419</v>
      </c>
      <c r="W41" s="39">
        <f t="shared" si="50"/>
        <v>3.6198763115307894E-4</v>
      </c>
      <c r="X41" s="39">
        <f t="shared" si="51"/>
        <v>1.2807741143653808</v>
      </c>
      <c r="Y41" s="19">
        <f t="shared" si="52"/>
        <v>16.629600381196852</v>
      </c>
      <c r="Z41" s="19">
        <f t="shared" si="53"/>
        <v>18.333832929014946</v>
      </c>
      <c r="AA41" s="19">
        <f t="shared" si="54"/>
        <v>1.1024818702044745</v>
      </c>
      <c r="AB41" s="38">
        <f t="shared" si="55"/>
        <v>15.52743447770775</v>
      </c>
      <c r="AC41" s="19">
        <f t="shared" si="56"/>
        <v>2.6865572872607945E-4</v>
      </c>
      <c r="AD41" s="19">
        <f t="shared" si="57"/>
        <v>0.34264401131872513</v>
      </c>
      <c r="AE41" s="39">
        <f t="shared" si="58"/>
        <v>3.620908070839669E-4</v>
      </c>
      <c r="AF41" s="39">
        <f t="shared" si="59"/>
        <v>1.2717192647900093</v>
      </c>
      <c r="AG41" s="19">
        <f t="shared" si="60"/>
        <v>16.604659908379659</v>
      </c>
      <c r="AH41" s="19">
        <f t="shared" si="61"/>
        <v>18.193311983402399</v>
      </c>
      <c r="AI41" s="19">
        <f t="shared" si="62"/>
        <v>1.0956750745747592</v>
      </c>
      <c r="AJ41" s="38">
        <f t="shared" si="63"/>
        <v>15.510286125570747</v>
      </c>
      <c r="AK41" s="19">
        <f t="shared" si="64"/>
        <v>2.7508400786407922E-4</v>
      </c>
      <c r="AL41" s="19">
        <f t="shared" si="65"/>
        <v>0.34642996623140249</v>
      </c>
      <c r="AM41" s="39">
        <f t="shared" si="66"/>
        <v>3.558592831563781E-4</v>
      </c>
      <c r="AN41" s="19">
        <f t="shared" si="67"/>
        <v>1.2717228836167811</v>
      </c>
      <c r="AO41" s="18">
        <f t="shared" si="68"/>
        <v>-50</v>
      </c>
      <c r="AP41" s="19">
        <f t="shared" si="69"/>
        <v>2548.9935294117763</v>
      </c>
      <c r="AQ41" s="19">
        <f t="shared" si="70"/>
        <v>2550.2652522953931</v>
      </c>
    </row>
    <row r="42" spans="4:43" x14ac:dyDescent="0.25">
      <c r="D42" s="67">
        <f t="shared" si="33"/>
        <v>-4678.8999999999996</v>
      </c>
      <c r="E42" s="15">
        <f t="shared" si="1"/>
        <v>13.747489239598281</v>
      </c>
      <c r="F42" s="15">
        <f t="shared" si="2"/>
        <v>1.0329985652797697</v>
      </c>
      <c r="G42" s="67">
        <f t="shared" si="34"/>
        <v>-4678.8999999999996</v>
      </c>
      <c r="H42" s="19">
        <f t="shared" si="35"/>
        <v>1.2717228836167811</v>
      </c>
      <c r="I42" s="19">
        <f t="shared" si="36"/>
        <v>17.40429387132523</v>
      </c>
      <c r="J42" s="19">
        <f t="shared" si="37"/>
        <v>19.153643640703724</v>
      </c>
      <c r="K42" s="19">
        <f t="shared" si="38"/>
        <v>1.1005125391648705</v>
      </c>
      <c r="L42" s="38">
        <f t="shared" si="39"/>
        <v>16.374865068017453</v>
      </c>
      <c r="M42" s="19">
        <f t="shared" si="40"/>
        <v>2.4673747738494355E-4</v>
      </c>
      <c r="N42" s="19">
        <f t="shared" si="41"/>
        <v>0.32952241189348425</v>
      </c>
      <c r="O42" s="39">
        <f t="shared" si="42"/>
        <v>3.8309634050523461E-4</v>
      </c>
      <c r="P42" s="39">
        <f t="shared" si="43"/>
        <v>1.2621454751041503</v>
      </c>
      <c r="Q42" s="19">
        <f t="shared" si="44"/>
        <v>17.376754293119852</v>
      </c>
      <c r="R42" s="19">
        <f t="shared" si="45"/>
        <v>18.996909622213206</v>
      </c>
      <c r="S42" s="19">
        <f t="shared" si="46"/>
        <v>1.0932369360677925</v>
      </c>
      <c r="T42" s="38">
        <f t="shared" si="47"/>
        <v>16.355078169512161</v>
      </c>
      <c r="U42" s="19">
        <f t="shared" si="48"/>
        <v>2.5305384756380364E-4</v>
      </c>
      <c r="V42" s="19">
        <f t="shared" si="49"/>
        <v>0.33340727687618721</v>
      </c>
      <c r="W42" s="39">
        <f t="shared" si="50"/>
        <v>3.7710004277730032E-4</v>
      </c>
      <c r="X42" s="39">
        <f t="shared" si="51"/>
        <v>1.2622953825473486</v>
      </c>
      <c r="Y42" s="19">
        <f t="shared" si="52"/>
        <v>17.377185347903627</v>
      </c>
      <c r="Z42" s="19">
        <f t="shared" si="53"/>
        <v>18.999361393378699</v>
      </c>
      <c r="AA42" s="19">
        <f t="shared" si="54"/>
        <v>1.0933509088496183</v>
      </c>
      <c r="AB42" s="38">
        <f t="shared" si="55"/>
        <v>16.355387877859659</v>
      </c>
      <c r="AC42" s="19">
        <f t="shared" si="56"/>
        <v>2.5295337914417297E-4</v>
      </c>
      <c r="AD42" s="19">
        <f t="shared" si="57"/>
        <v>0.33334589834437689</v>
      </c>
      <c r="AE42" s="39">
        <f t="shared" si="58"/>
        <v>3.7719570901310591E-4</v>
      </c>
      <c r="AF42" s="39">
        <f t="shared" si="59"/>
        <v>1.2528630981661257</v>
      </c>
      <c r="AG42" s="19">
        <f t="shared" si="60"/>
        <v>17.350063070198814</v>
      </c>
      <c r="AH42" s="19">
        <f t="shared" si="61"/>
        <v>18.845184627554151</v>
      </c>
      <c r="AI42" s="19">
        <f t="shared" si="62"/>
        <v>1.0861738399051366</v>
      </c>
      <c r="AJ42" s="38">
        <f t="shared" si="63"/>
        <v>16.335900805393432</v>
      </c>
      <c r="AK42" s="19">
        <f t="shared" si="64"/>
        <v>2.5937692760559029E-4</v>
      </c>
      <c r="AL42" s="19">
        <f t="shared" si="65"/>
        <v>0.33724393345925191</v>
      </c>
      <c r="AM42" s="39">
        <f t="shared" si="66"/>
        <v>3.7106034767545368E-4</v>
      </c>
      <c r="AN42" s="19">
        <f t="shared" si="67"/>
        <v>1.2528666486854352</v>
      </c>
      <c r="AO42" s="18">
        <f t="shared" si="68"/>
        <v>-50</v>
      </c>
      <c r="AP42" s="19">
        <f t="shared" si="69"/>
        <v>2549.0229411764822</v>
      </c>
      <c r="AQ42" s="19">
        <f t="shared" si="70"/>
        <v>2550.2758078251677</v>
      </c>
    </row>
    <row r="43" spans="4:43" x14ac:dyDescent="0.25">
      <c r="D43" s="67">
        <f t="shared" si="33"/>
        <v>-4728.8999999999996</v>
      </c>
      <c r="E43" s="15">
        <f t="shared" si="1"/>
        <v>14.393113342898133</v>
      </c>
      <c r="F43" s="15">
        <f t="shared" si="2"/>
        <v>1.1190817790530838</v>
      </c>
      <c r="G43" s="67">
        <f t="shared" si="34"/>
        <v>-4728.8999999999996</v>
      </c>
      <c r="H43" s="19">
        <f t="shared" si="35"/>
        <v>1.2528666486854352</v>
      </c>
      <c r="I43" s="19">
        <f t="shared" si="36"/>
        <v>18.153670615816864</v>
      </c>
      <c r="J43" s="19">
        <f t="shared" si="37"/>
        <v>19.789246189863896</v>
      </c>
      <c r="K43" s="19">
        <f t="shared" si="38"/>
        <v>1.0900961358537591</v>
      </c>
      <c r="L43" s="38">
        <f t="shared" si="39"/>
        <v>17.197233819152476</v>
      </c>
      <c r="M43" s="19">
        <f t="shared" si="40"/>
        <v>2.3409188034941329E-4</v>
      </c>
      <c r="N43" s="19">
        <f t="shared" si="41"/>
        <v>0.32155748119532246</v>
      </c>
      <c r="O43" s="39">
        <f t="shared" si="42"/>
        <v>3.9498450055400479E-4</v>
      </c>
      <c r="P43" s="39">
        <f t="shared" si="43"/>
        <v>1.2429920361715852</v>
      </c>
      <c r="Q43" s="19">
        <f t="shared" si="44"/>
        <v>18.124031351378648</v>
      </c>
      <c r="R43" s="19">
        <f t="shared" si="45"/>
        <v>19.6195392889848</v>
      </c>
      <c r="S43" s="19">
        <f t="shared" si="46"/>
        <v>1.0825151925977214</v>
      </c>
      <c r="T43" s="38">
        <f t="shared" si="47"/>
        <v>17.175132821273557</v>
      </c>
      <c r="U43" s="19">
        <f t="shared" si="48"/>
        <v>2.4038552331934749E-4</v>
      </c>
      <c r="V43" s="19">
        <f t="shared" si="49"/>
        <v>0.32552926820794198</v>
      </c>
      <c r="W43" s="39">
        <f t="shared" si="50"/>
        <v>3.8908034425818764E-4</v>
      </c>
      <c r="X43" s="39">
        <f t="shared" si="51"/>
        <v>1.2431396400789805</v>
      </c>
      <c r="Y43" s="19">
        <f t="shared" si="52"/>
        <v>18.12447439369927</v>
      </c>
      <c r="Z43" s="19">
        <f t="shared" si="53"/>
        <v>19.622074430080591</v>
      </c>
      <c r="AA43" s="19">
        <f t="shared" si="54"/>
        <v>1.0826286050480969</v>
      </c>
      <c r="AB43" s="38">
        <f t="shared" si="55"/>
        <v>17.175463182960122</v>
      </c>
      <c r="AC43" s="19">
        <f t="shared" si="56"/>
        <v>2.4028984578382509E-4</v>
      </c>
      <c r="AD43" s="19">
        <f t="shared" si="57"/>
        <v>0.32546931358002373</v>
      </c>
      <c r="AE43" s="39">
        <f t="shared" si="58"/>
        <v>3.8917037256401094E-4</v>
      </c>
      <c r="AF43" s="39">
        <f t="shared" si="59"/>
        <v>1.2334081300572346</v>
      </c>
      <c r="AG43" s="19">
        <f t="shared" si="60"/>
        <v>18.095264660303336</v>
      </c>
      <c r="AH43" s="19">
        <f t="shared" si="61"/>
        <v>19.455037217591645</v>
      </c>
      <c r="AI43" s="19">
        <f t="shared" si="62"/>
        <v>1.0751452152159633</v>
      </c>
      <c r="AJ43" s="38">
        <f t="shared" si="63"/>
        <v>17.153682471864109</v>
      </c>
      <c r="AK43" s="19">
        <f t="shared" si="64"/>
        <v>2.4670481130645891E-4</v>
      </c>
      <c r="AL43" s="19">
        <f t="shared" si="65"/>
        <v>0.32946082499620682</v>
      </c>
      <c r="AM43" s="39">
        <f t="shared" si="66"/>
        <v>3.8311554305048707E-4</v>
      </c>
      <c r="AN43" s="19">
        <f t="shared" si="67"/>
        <v>1.2334116363750278</v>
      </c>
      <c r="AO43" s="18">
        <f t="shared" si="68"/>
        <v>-50</v>
      </c>
      <c r="AP43" s="19">
        <f t="shared" si="69"/>
        <v>2549.052352941188</v>
      </c>
      <c r="AQ43" s="19">
        <f t="shared" si="70"/>
        <v>2550.285764577563</v>
      </c>
    </row>
    <row r="44" spans="4:43" x14ac:dyDescent="0.25">
      <c r="D44" s="67">
        <f>+D30-D3</f>
        <v>-4775.8999999999996</v>
      </c>
      <c r="E44" s="15">
        <f t="shared" si="1"/>
        <v>15</v>
      </c>
      <c r="F44" s="15">
        <f t="shared" si="2"/>
        <v>1.1999999999999984</v>
      </c>
      <c r="G44" s="67">
        <f t="shared" si="34"/>
        <v>-4775.8999999999996</v>
      </c>
      <c r="H44" s="19">
        <f t="shared" si="35"/>
        <v>1.2334116363750278</v>
      </c>
      <c r="I44" s="19">
        <f t="shared" si="36"/>
        <v>18.85330113330302</v>
      </c>
      <c r="J44" s="19">
        <f t="shared" si="37"/>
        <v>20.326739663319803</v>
      </c>
      <c r="K44" s="19">
        <f t="shared" si="38"/>
        <v>1.0781528136424903</v>
      </c>
      <c r="L44" s="38">
        <f t="shared" si="39"/>
        <v>17.960187927300062</v>
      </c>
      <c r="M44" s="19">
        <f t="shared" si="40"/>
        <v>2.2515868790414027E-4</v>
      </c>
      <c r="N44" s="19">
        <f t="shared" si="41"/>
        <v>0.31566544832752974</v>
      </c>
      <c r="O44" s="39">
        <f t="shared" si="42"/>
        <v>4.0325924247885031E-4</v>
      </c>
      <c r="P44" s="39">
        <f t="shared" si="43"/>
        <v>1.2239350441767749</v>
      </c>
      <c r="Q44" s="19">
        <f t="shared" si="44"/>
        <v>18.823695312844979</v>
      </c>
      <c r="R44" s="19">
        <f t="shared" si="45"/>
        <v>20.156646053488426</v>
      </c>
      <c r="S44" s="19">
        <f t="shared" si="46"/>
        <v>1.0708123839920987</v>
      </c>
      <c r="T44" s="38">
        <f t="shared" si="47"/>
        <v>17.937444106024255</v>
      </c>
      <c r="U44" s="19">
        <f t="shared" si="48"/>
        <v>2.3106998355741597E-4</v>
      </c>
      <c r="V44" s="19">
        <f t="shared" si="49"/>
        <v>0.31946705110736823</v>
      </c>
      <c r="W44" s="39">
        <f t="shared" si="50"/>
        <v>3.9776041946708654E-4</v>
      </c>
      <c r="X44" s="39">
        <f t="shared" si="51"/>
        <v>1.2240642665175512</v>
      </c>
      <c r="Y44" s="19">
        <f t="shared" si="52"/>
        <v>18.824099016343045</v>
      </c>
      <c r="Z44" s="19">
        <f t="shared" si="53"/>
        <v>20.158963992041446</v>
      </c>
      <c r="AA44" s="19">
        <f t="shared" si="54"/>
        <v>1.0709125560027852</v>
      </c>
      <c r="AB44" s="38">
        <f t="shared" si="55"/>
        <v>17.937754239642118</v>
      </c>
      <c r="AC44" s="19">
        <f t="shared" si="56"/>
        <v>2.3098803672205964E-4</v>
      </c>
      <c r="AD44" s="19">
        <f t="shared" si="57"/>
        <v>0.31941471402370253</v>
      </c>
      <c r="AE44" s="39">
        <f t="shared" si="58"/>
        <v>3.9783686579953823E-4</v>
      </c>
      <c r="AF44" s="39">
        <f t="shared" si="59"/>
        <v>1.2147133036824496</v>
      </c>
      <c r="AG44" s="19">
        <f t="shared" si="60"/>
        <v>18.794885674562138</v>
      </c>
      <c r="AH44" s="19">
        <f t="shared" si="61"/>
        <v>19.991333647408496</v>
      </c>
      <c r="AI44" s="19">
        <f t="shared" si="62"/>
        <v>1.0636581670973229</v>
      </c>
      <c r="AJ44" s="38">
        <f t="shared" si="63"/>
        <v>17.915311928837873</v>
      </c>
      <c r="AK44" s="19">
        <f t="shared" si="64"/>
        <v>2.3701633567700537E-4</v>
      </c>
      <c r="AL44" s="19">
        <f t="shared" si="65"/>
        <v>0.32323823980321009</v>
      </c>
      <c r="AM44" s="39">
        <f t="shared" si="66"/>
        <v>3.921968456473264E-4</v>
      </c>
      <c r="AN44" s="19">
        <f t="shared" si="67"/>
        <v>1.214716206215529</v>
      </c>
      <c r="AO44" s="18">
        <f t="shared" si="68"/>
        <v>-47</v>
      </c>
      <c r="AP44" s="72">
        <f t="shared" si="69"/>
        <v>2549.0800000000118</v>
      </c>
      <c r="AQ44" s="19">
        <f t="shared" si="70"/>
        <v>2550.2947162062273</v>
      </c>
    </row>
    <row r="54" spans="2:43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2:43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2:43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2:43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2:43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2:43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2:43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2:43" ht="27.7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2:43" ht="28.15" customHeigh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2:43" ht="28.15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2:43" ht="28.15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2:43" ht="28.15" customHeight="1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2:43" ht="28.15" customHeight="1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2:43" ht="30.4" customHeight="1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2:43" ht="15.6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2:43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2:43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2:43" ht="15.6" customHeigh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2:43" ht="15.6" customHeigh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2:43" ht="15.6" customHeigh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2:43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2:43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2:43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2:43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2:43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2:43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2:43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2:43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2:43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2:43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2:43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2:43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2:43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2:43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2:43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2:43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2:43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2:43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2:43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2:43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2:43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2:43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2:43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2:43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2:43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2:43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2:43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2:43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2:43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2:43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2:43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2:43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2:43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2:43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2:43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2:43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2:43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2:43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2:43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2:4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2:4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2:4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2:4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2:4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2:4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2:4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2:4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2:4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</sheetData>
  <mergeCells count="18">
    <mergeCell ref="Q24:S24"/>
    <mergeCell ref="R22:S22"/>
    <mergeCell ref="Q2:R3"/>
    <mergeCell ref="V4:W5"/>
    <mergeCell ref="Z4:AH5"/>
    <mergeCell ref="F6:F7"/>
    <mergeCell ref="G6:G7"/>
    <mergeCell ref="H6:H7"/>
    <mergeCell ref="I6:I7"/>
    <mergeCell ref="Z10:AH11"/>
    <mergeCell ref="Q12:R12"/>
    <mergeCell ref="Q15:R15"/>
    <mergeCell ref="Q18:R18"/>
    <mergeCell ref="Q21:S21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5B10-FDE1-48F7-A214-162BAC8C6CD9}">
  <dimension ref="B2:AR106"/>
  <sheetViews>
    <sheetView topLeftCell="K1" zoomScale="50" zoomScaleNormal="50" workbookViewId="0">
      <selection activeCell="AL46" sqref="AL46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0" width="11" style="17"/>
    <col min="31" max="31" width="12.85546875" style="17" customWidth="1"/>
    <col min="32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4.710937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inciales'!L11</f>
        <v>92.7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8</v>
      </c>
      <c r="D6" s="10">
        <f>+'Datos inciales'!E11</f>
        <v>15</v>
      </c>
      <c r="E6" s="10">
        <f>+'Datos inciales'!F11</f>
        <v>1.2</v>
      </c>
      <c r="F6" s="121">
        <f>+'Datos inciales'!M11</f>
        <v>1.4999999999999999E-2</v>
      </c>
      <c r="G6" s="121">
        <f>+'Datos inciales'!N11</f>
        <v>7.5512405609669589E-4</v>
      </c>
      <c r="H6" s="122">
        <f>+'Datos inciales'!O11</f>
        <v>20.869999999999997</v>
      </c>
      <c r="I6" s="122" t="e">
        <f>+'Datos inciales'!#REF!</f>
        <v>#REF!</v>
      </c>
      <c r="Q6" s="23" t="s">
        <v>47</v>
      </c>
      <c r="R6" s="18">
        <f>+G6</f>
        <v>7.5512405609669589E-4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9</v>
      </c>
      <c r="D7" s="10">
        <f>+'Datos inciales'!E12</f>
        <v>15</v>
      </c>
      <c r="E7" s="10">
        <f>+'Datos inciales'!F12</f>
        <v>1.2</v>
      </c>
      <c r="F7" s="121"/>
      <c r="G7" s="121"/>
      <c r="H7" s="121"/>
      <c r="I7" s="121"/>
      <c r="Q7" s="23" t="s">
        <v>57</v>
      </c>
      <c r="R7" s="63">
        <f>+H6</f>
        <v>20.869999999999997</v>
      </c>
      <c r="T7"/>
      <c r="U7"/>
      <c r="V7" s="21" t="s">
        <v>57</v>
      </c>
      <c r="W7" s="22">
        <f>+H6</f>
        <v>20.869999999999997</v>
      </c>
      <c r="X7"/>
      <c r="Z7" s="26">
        <f>+W11</f>
        <v>1.2</v>
      </c>
      <c r="AA7" s="26">
        <f>+($W$7*$W$9)/SQRT($W$8)</f>
        <v>11.392120109800677</v>
      </c>
      <c r="AB7" s="26">
        <f>+(AC7*($W$10+(Z7*AC7)))^(5/3)/($W$10+(2*AC7*SQRT(1+(Z7*Z7))))^(2/3)</f>
        <v>11.392227746103249</v>
      </c>
      <c r="AC7" s="27">
        <v>0.8473430952971136</v>
      </c>
      <c r="AD7" s="26">
        <f>+AC7*($W$10+(Z7*AC7))</f>
        <v>13.571734814833935</v>
      </c>
      <c r="AE7" s="26">
        <f>+$W$10+(2*AC7*SQRT(1+(Z7*Z7)))</f>
        <v>17.647184454170407</v>
      </c>
      <c r="AF7" s="26">
        <f>+AA7-AB7</f>
        <v>-1.0763630257137891E-4</v>
      </c>
      <c r="AG7" s="28">
        <f>+($W$7)/(SQRT(9.81*((AD7)^3/($W$10+(2*Z7*AC7)))))</f>
        <v>0.55003258482587258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15</v>
      </c>
      <c r="T8"/>
      <c r="U8"/>
      <c r="V8" s="23" t="s">
        <v>47</v>
      </c>
      <c r="W8" s="22">
        <f>+G6</f>
        <v>7.5512405609669589E-4</v>
      </c>
      <c r="X8"/>
    </row>
    <row r="9" spans="3:39" ht="15.75" customHeight="1" x14ac:dyDescent="0.25">
      <c r="Q9" s="23" t="s">
        <v>59</v>
      </c>
      <c r="R9" s="18">
        <f>+E6</f>
        <v>1.2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7-8'!AN44</f>
        <v>1.214716206215529</v>
      </c>
      <c r="T10"/>
      <c r="U10"/>
      <c r="V10" s="21" t="s">
        <v>61</v>
      </c>
      <c r="W10" s="22">
        <f>+D6</f>
        <v>15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1.2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0.8473430952971136</v>
      </c>
      <c r="Z13" s="19">
        <f>+$W$11</f>
        <v>1.2</v>
      </c>
      <c r="AA13" s="18" t="s">
        <v>11</v>
      </c>
      <c r="AB13" s="18" t="s">
        <v>11</v>
      </c>
      <c r="AC13" s="31">
        <v>0.57335210527637404</v>
      </c>
      <c r="AD13" s="19">
        <f>+AC13*($W$10+(Z13*AC13))</f>
        <v>8.9947607430954299</v>
      </c>
      <c r="AE13" s="19">
        <f>+$W$10+(2*AC13*SQRT(1+(Z13^2)))</f>
        <v>16.791209237766079</v>
      </c>
      <c r="AF13" s="18" t="s">
        <v>11</v>
      </c>
      <c r="AG13" s="19">
        <f>+($W$7)/(SQRT(9.81*((AD13)^3/($W$10+(2*Z13*AC13)))))</f>
        <v>0.99955807946695174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-10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0.57335210527637404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-4775.8999999999996</v>
      </c>
      <c r="AL16" s="63">
        <f>+AP30+AC7</f>
        <v>2549.927343095309</v>
      </c>
      <c r="AM16" s="63">
        <f>+AP30+AC13</f>
        <v>2549.6533521052879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38">
        <f>+D40</f>
        <v>-4868.5999999999995</v>
      </c>
      <c r="AL17" s="19">
        <f>+AP40+AC19</f>
        <v>2549.9973383542156</v>
      </c>
      <c r="AM17" s="63">
        <f>+AP40+AC25</f>
        <v>2549.7231158708641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20.869999999999997</v>
      </c>
      <c r="X19" s="85"/>
      <c r="Z19" s="26">
        <f>+W23</f>
        <v>1.2</v>
      </c>
      <c r="AA19" s="26">
        <f>+($W$19*$W$21)/SQRT($W$20)</f>
        <v>11.392120109800677</v>
      </c>
      <c r="AB19" s="26">
        <f>+(AC19*($W$22+(Z19*AC19)))^(5/3)/($W$22+(2*AC19*SQRT(1+(Z19*Z19))))^(2/3)</f>
        <v>11.392121139215433</v>
      </c>
      <c r="AC19" s="27">
        <v>0.84733835420315129</v>
      </c>
      <c r="AD19" s="26">
        <f>+AC19*($W$22+(Z19*AC19))</f>
        <v>13.571654056851715</v>
      </c>
      <c r="AE19" s="26">
        <f>+$W$22+(2*AC19*SQRT(1+(Z19*Z19)))</f>
        <v>17.647169642519376</v>
      </c>
      <c r="AF19" s="26">
        <f>+AA19-AB19</f>
        <v>-1.0294147561040745E-6</v>
      </c>
      <c r="AG19" s="28">
        <f>+($W$19)/(SQRT(9.81*((AD19)^3/($W$22+(2*Z19*AC19)))))</f>
        <v>0.55003731056247152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7.5512405609669589E-4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15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1.2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15</v>
      </c>
      <c r="E25" s="38">
        <f>+D30</f>
        <v>-4775.8999999999996</v>
      </c>
      <c r="F25" s="18">
        <f>+E6</f>
        <v>1.2</v>
      </c>
      <c r="Q25" s="18" t="s">
        <v>74</v>
      </c>
      <c r="R25" s="18" t="s">
        <v>158</v>
      </c>
      <c r="S25" s="18" t="s">
        <v>165</v>
      </c>
      <c r="Z25" s="19">
        <f>+$W$23</f>
        <v>1.2</v>
      </c>
      <c r="AA25" s="18" t="s">
        <v>11</v>
      </c>
      <c r="AB25" s="18" t="s">
        <v>11</v>
      </c>
      <c r="AC25" s="31">
        <v>0.57311587085194438</v>
      </c>
      <c r="AD25" s="19">
        <f>+AC25*($W$22+(Z25*AC25))</f>
        <v>8.990892224486025</v>
      </c>
      <c r="AE25" s="19">
        <f>+$W$22+(2*AC25*SQRT(1+(Z25*Z25)))</f>
        <v>16.790471217831342</v>
      </c>
      <c r="AF25" s="18" t="s">
        <v>11</v>
      </c>
      <c r="AG25" s="19">
        <f>+($W$19)/(SQRT(9.81*((AD25)^3/($W$22+(2*Z25*AC25)))))</f>
        <v>1.0001859554749506</v>
      </c>
      <c r="AH25" s="18" t="s">
        <v>11</v>
      </c>
      <c r="AQ25" s="32"/>
    </row>
    <row r="26" spans="4:43" x14ac:dyDescent="0.25">
      <c r="D26" s="18">
        <f>+D7</f>
        <v>15</v>
      </c>
      <c r="E26" s="18">
        <f>-(1)*D3+E25</f>
        <v>-4868.5999999999995</v>
      </c>
      <c r="F26" s="18">
        <f>+E7</f>
        <v>1.2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67">
        <f>+'De 7-8'!D44</f>
        <v>-4775.8999999999996</v>
      </c>
      <c r="E30" s="15">
        <f>+FORECAST(D30,$D$25:$D$26,$E$25:$E$26)</f>
        <v>15</v>
      </c>
      <c r="F30" s="15">
        <f>+FORECAST(D30,$F$25:$F$26,$E$25:$E$26)</f>
        <v>1.2</v>
      </c>
      <c r="G30" s="10">
        <f>+D30</f>
        <v>-4775.8999999999996</v>
      </c>
      <c r="H30" s="19">
        <f>+R10</f>
        <v>1.214716206215529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1.214716206215529</v>
      </c>
      <c r="AO30" s="18"/>
      <c r="AP30" s="19">
        <f>+'De 7-8'!AP44</f>
        <v>2549.0800000000118</v>
      </c>
      <c r="AQ30" s="19">
        <f t="shared" ref="AQ30:AQ31" si="0">+AP30+AN30</f>
        <v>2550.2947162062273</v>
      </c>
    </row>
    <row r="31" spans="4:43" x14ac:dyDescent="0.25">
      <c r="D31" s="67">
        <f>+D30-10</f>
        <v>-4785.8999999999996</v>
      </c>
      <c r="E31" s="15">
        <f t="shared" ref="E31:E40" si="1">+FORECAST(D31,$D$25:$D$26,$E$25:$E$26)</f>
        <v>15</v>
      </c>
      <c r="F31" s="15">
        <f t="shared" ref="F31" si="2">+FORECAST(D31,$F$25:$F$26,$E$25:$E$26)</f>
        <v>1.2</v>
      </c>
      <c r="G31" s="10">
        <f>+D31</f>
        <v>-4785.8999999999996</v>
      </c>
      <c r="H31" s="19">
        <f>+AN30</f>
        <v>1.214716206215529</v>
      </c>
      <c r="I31" s="19">
        <f t="shared" ref="I31" si="3">E31+(2*H31*SQRT(1+(F31*F31)))</f>
        <v>18.794894742365358</v>
      </c>
      <c r="J31" s="19">
        <f t="shared" ref="J31" si="4">+H31*(E31+(F31*H31))</f>
        <v>19.991385647204112</v>
      </c>
      <c r="K31" s="19">
        <f t="shared" ref="K31" si="5">+J31/I31</f>
        <v>1.0636604206216573</v>
      </c>
      <c r="L31" s="38">
        <f>+((2*F31*H31)+E31)</f>
        <v>17.91531889491727</v>
      </c>
      <c r="M31" s="19">
        <f t="shared" ref="M31" si="6">+(($R$5^2)*($R$7^2))/((J31^2)*(K31)^(4/3))</f>
        <v>2.2584178089301641E-4</v>
      </c>
      <c r="N31" s="19">
        <f t="shared" ref="N31" si="7">+$R$7/(SQRT(9.81*((J31^3)/((2*F31*H31)+E31))))</f>
        <v>0.31552652271630116</v>
      </c>
      <c r="O31" s="39">
        <f t="shared" ref="O31" si="8">($R$6-M31)/(1-(N31^2))</f>
        <v>5.8780207885491805E-4</v>
      </c>
      <c r="P31" s="39">
        <f>+H31+0.5*(G31-G30)*O31</f>
        <v>1.2117771958212544</v>
      </c>
      <c r="Q31" s="19">
        <f t="shared" ref="Q31" si="9">E31+(2*P31*SQRT(1+(F31*F31)))</f>
        <v>18.78571298037361</v>
      </c>
      <c r="R31" s="19">
        <f t="shared" ref="R31" si="10">+P31*(E31+(F31*P31))</f>
        <v>19.938742704093723</v>
      </c>
      <c r="S31" s="19">
        <f t="shared" ref="S31" si="11">+R31/Q31</f>
        <v>1.0613780123716754</v>
      </c>
      <c r="T31" s="38">
        <f>+((2*F31*P31)+E31)</f>
        <v>17.908265269971011</v>
      </c>
      <c r="U31" s="19">
        <f t="shared" ref="U31" si="12">+(($R$5^2)*($R$7^2))/((R31^2)*(S31)^(4/3))</f>
        <v>2.2768710194666993E-4</v>
      </c>
      <c r="V31" s="19">
        <f t="shared" ref="V31" si="13">+$R$7/(SQRT(9.81*((R31^3)/((2*F31*P31)+E31))))</f>
        <v>0.31671457596371261</v>
      </c>
      <c r="W31" s="39">
        <f t="shared" ref="W31" si="14">($R$6-U31)/(1-(V31^2))</f>
        <v>5.8624176500358721E-4</v>
      </c>
      <c r="X31" s="39">
        <f>+H31+0.5*(G31-G30)*W31</f>
        <v>1.211784997390511</v>
      </c>
      <c r="Y31" s="19">
        <f t="shared" ref="Y31" si="15">E31+(2*X31*SQRT(1+(F31*F31)))</f>
        <v>18.785737353255115</v>
      </c>
      <c r="Z31" s="19">
        <f t="shared" ref="Z31" si="16">+X31*(E31+(F31*X31))</f>
        <v>19.938882416738533</v>
      </c>
      <c r="AA31" s="19">
        <f t="shared" ref="AA31" si="17">+Z31/Y31</f>
        <v>1.0613840724906975</v>
      </c>
      <c r="AB31" s="38">
        <f>+((2*F31*X31)+E31)</f>
        <v>17.908283993737225</v>
      </c>
      <c r="AC31" s="19">
        <f t="shared" ref="AC31" si="18">+(($R$5^2)*($R$7^2))/((Z31^2)*(AA31)^(4/3))</f>
        <v>2.2768217780832619E-4</v>
      </c>
      <c r="AD31" s="19">
        <f t="shared" ref="AD31" si="19">+$R$7/(SQRT(9.81*((Z31^3)/((2*F31*X31)+E31))))</f>
        <v>0.31671141268638042</v>
      </c>
      <c r="AE31" s="39">
        <f t="shared" ref="AE31" si="20">($R$6-AC31)/(1-(AD31^2))</f>
        <v>5.8624593251498601E-4</v>
      </c>
      <c r="AF31" s="39">
        <f>H31+(G31-G30)*AE31</f>
        <v>1.2088537468903791</v>
      </c>
      <c r="AG31" s="19">
        <f t="shared" ref="AG31" si="21">E31+(2*AF31*SQRT(1+(F31*F31)))</f>
        <v>18.77657983394765</v>
      </c>
      <c r="AH31" s="19">
        <f t="shared" ref="AH31" si="22">+AF31*(E31+(F31*AF31))</f>
        <v>19.886399061000773</v>
      </c>
      <c r="AI31" s="19">
        <f t="shared" ref="AI31" si="23">+AH31/AG31</f>
        <v>1.0591065698262361</v>
      </c>
      <c r="AJ31" s="38">
        <f>+((2*F31*AF31)+E31)</f>
        <v>17.90124899253691</v>
      </c>
      <c r="AK31" s="19">
        <f t="shared" ref="AK31" si="24">+(($R$5^2)*($R$7^2))/((AH31^2)*(AI31)^(4/3))</f>
        <v>2.2954203797129319E-4</v>
      </c>
      <c r="AL31" s="19">
        <f t="shared" ref="AL31" si="25">+$R$7/(SQRT(9.81*((AH31^3)/((2*F31*AF31)+E31))))</f>
        <v>0.31790355666772441</v>
      </c>
      <c r="AM31" s="39">
        <f t="shared" ref="AM31" si="26">($R$6-AK31)/(1-(AL31^2))</f>
        <v>5.8467036729915748E-4</v>
      </c>
      <c r="AN31" s="19">
        <f>H31+(1/6)*(O31+2*W31+2*AE31+AM31)*(G31-G30)</f>
        <v>1.208853793146877</v>
      </c>
      <c r="AO31" s="18">
        <f>+(-1)*ABS((ABS(G30)-ABS(G31)))</f>
        <v>-10</v>
      </c>
      <c r="AP31" s="19">
        <f>+AP30-(AO31*$R$6)</f>
        <v>2549.0875512405728</v>
      </c>
      <c r="AQ31" s="19">
        <f t="shared" si="0"/>
        <v>2550.2964050337196</v>
      </c>
    </row>
    <row r="32" spans="4:43" x14ac:dyDescent="0.25">
      <c r="D32" s="67">
        <f t="shared" ref="D32:D39" si="27">+D31-10</f>
        <v>-4795.8999999999996</v>
      </c>
      <c r="E32" s="15">
        <f t="shared" si="1"/>
        <v>15</v>
      </c>
      <c r="F32" s="15">
        <f t="shared" ref="F32:F40" si="28">+FORECAST(D32,$F$25:$F$26,$E$25:$E$26)</f>
        <v>1.2</v>
      </c>
      <c r="G32" s="10">
        <f t="shared" ref="G32:G39" si="29">+D32</f>
        <v>-4795.8999999999996</v>
      </c>
      <c r="H32" s="19">
        <f t="shared" ref="H32:H39" si="30">+AN31</f>
        <v>1.208853793146877</v>
      </c>
      <c r="I32" s="19">
        <f t="shared" ref="I32:I40" si="31">E32+(2*H32*SQRT(1+(F32*F32)))</f>
        <v>18.776579978457569</v>
      </c>
      <c r="J32" s="19">
        <f t="shared" ref="J32:J40" si="32">+H32*(E32+(F32*H32))</f>
        <v>19.886399889049866</v>
      </c>
      <c r="K32" s="19">
        <f t="shared" ref="K32:K40" si="33">+J32/I32</f>
        <v>1.0591066057751517</v>
      </c>
      <c r="L32" s="38">
        <f t="shared" ref="L32:L39" si="34">+((2*F32*H32)+E32)</f>
        <v>17.901249103552505</v>
      </c>
      <c r="M32" s="19">
        <f t="shared" ref="M32:M40" si="35">+(($R$5^2)*($R$7^2))/((J32^2)*(K32)^(4/3))</f>
        <v>2.2954200846714675E-4</v>
      </c>
      <c r="N32" s="19">
        <f t="shared" ref="N32:N40" si="36">+$R$7/(SQRT(9.81*((J32^3)/((2*F32*H32)+E32))))</f>
        <v>0.31790353779771063</v>
      </c>
      <c r="O32" s="39">
        <f t="shared" ref="O32:O40" si="37">($R$6-M32)/(1-(N32^2))</f>
        <v>5.8467039231697841E-4</v>
      </c>
      <c r="P32" s="39">
        <f t="shared" ref="P32:P39" si="38">+H32+0.5*(G32-G31)*O32</f>
        <v>1.205930441185292</v>
      </c>
      <c r="Q32" s="19">
        <f t="shared" ref="Q32:Q40" si="39">E32+(2*P32*SQRT(1+(F32*F32)))</f>
        <v>18.767447134973359</v>
      </c>
      <c r="R32" s="19">
        <f t="shared" ref="R32:R40" si="40">+P32*(E32+(F32*P32))</f>
        <v>19.834078492552202</v>
      </c>
      <c r="S32" s="19">
        <f t="shared" ref="S32:S40" si="41">+R32/Q32</f>
        <v>1.0568341208001146</v>
      </c>
      <c r="T32" s="38">
        <f t="shared" ref="T32:T39" si="42">+((2*F32*P32)+E32)</f>
        <v>17.894233058844701</v>
      </c>
      <c r="U32" s="19">
        <f t="shared" ref="U32:U40" si="43">+(($R$5^2)*($R$7^2))/((R32^2)*(S32)^(4/3))</f>
        <v>2.3141646709086392E-4</v>
      </c>
      <c r="V32" s="19">
        <f t="shared" ref="V32:V40" si="44">+$R$7/(SQRT(9.81*((R32^3)/((2*F32*P32)+E32))))</f>
        <v>0.31909973877815712</v>
      </c>
      <c r="W32" s="39">
        <f t="shared" ref="W32:W40" si="45">($R$6-U32)/(1-(V32^2))</f>
        <v>5.8307944555856576E-4</v>
      </c>
      <c r="X32" s="39">
        <f t="shared" ref="X32:X39" si="46">+H32+0.5*(G32-G31)*W32</f>
        <v>1.2059383959190841</v>
      </c>
      <c r="Y32" s="19">
        <f t="shared" ref="Y32:Y40" si="47">E32+(2*X32*SQRT(1+(F32*F32)))</f>
        <v>18.767471986356167</v>
      </c>
      <c r="Z32" s="19">
        <f t="shared" ref="Z32:Z40" si="48">+X32*(E32+(F32*X32))</f>
        <v>19.834220836488534</v>
      </c>
      <c r="AA32" s="19">
        <f t="shared" ref="AA32:AA40" si="49">+Z32/Y32</f>
        <v>1.0568403059776983</v>
      </c>
      <c r="AB32" s="38">
        <f t="shared" ref="AB32:AB39" si="50">+((2*F32*X32)+E32)</f>
        <v>17.894252150205801</v>
      </c>
      <c r="AC32" s="19">
        <f t="shared" ref="AC32:AC40" si="51">+(($R$5^2)*($R$7^2))/((Z32^2)*(AA32)^(4/3))</f>
        <v>2.3141133969914609E-4</v>
      </c>
      <c r="AD32" s="19">
        <f t="shared" ref="AD32:AD40" si="52">+$R$7/(SQRT(9.81*((Z32^3)/((2*F32*X32)+E32))))</f>
        <v>0.31909647388922369</v>
      </c>
      <c r="AE32" s="39">
        <f t="shared" ref="AE32:AE40" si="53">($R$6-AC32)/(1-(AD32^2))</f>
        <v>5.8308380156221339E-4</v>
      </c>
      <c r="AF32" s="39">
        <f t="shared" ref="AF32:AF39" si="54">H32+(G32-G31)*AE32</f>
        <v>1.2030229551312548</v>
      </c>
      <c r="AG32" s="19">
        <f t="shared" ref="AG32:AG40" si="55">E32+(2*AF32*SQRT(1+(F32*F32)))</f>
        <v>18.75836385816886</v>
      </c>
      <c r="AH32" s="19">
        <f t="shared" ref="AH32:AH40" si="56">+AF32*(E32+(F32*AF32))</f>
        <v>19.782061403656105</v>
      </c>
      <c r="AI32" s="19">
        <f t="shared" ref="AI32:AI40" si="57">+AH32/AG32</f>
        <v>1.0545728589778605</v>
      </c>
      <c r="AJ32" s="38">
        <f t="shared" ref="AJ32:AJ39" si="58">+((2*F32*AF32)+E32)</f>
        <v>17.887255092315012</v>
      </c>
      <c r="AK32" s="19">
        <f t="shared" ref="AK32:AK40" si="59">+(($R$5^2)*($R$7^2))/((AH32^2)*(AI32)^(4/3))</f>
        <v>2.3330042960967176E-4</v>
      </c>
      <c r="AL32" s="19">
        <f t="shared" ref="AL32:AL40" si="60">+$R$7/(SQRT(9.81*((AH32^3)/((2*F32*AF32)+E32))))</f>
        <v>0.32029670966802598</v>
      </c>
      <c r="AM32" s="39">
        <f t="shared" ref="AM32:AM40" si="61">($R$6-AK32)/(1-(AL32^2))</f>
        <v>5.8147738062956449E-4</v>
      </c>
      <c r="AN32" s="19">
        <f t="shared" ref="AN32:AN39" si="62">H32+(1/6)*(O32+2*W32+2*AE32+AM32)*(G32-G31)</f>
        <v>1.2030230027015636</v>
      </c>
      <c r="AO32" s="18">
        <f t="shared" ref="AO32:AO39" si="63">+(-1)*ABS((ABS(G31)-ABS(G32)))</f>
        <v>-10</v>
      </c>
      <c r="AP32" s="19">
        <f t="shared" ref="AP32:AP39" si="64">+AP31-(AO32*$R$6)</f>
        <v>2549.0951024811338</v>
      </c>
      <c r="AQ32" s="19">
        <f t="shared" ref="AQ32:AQ40" si="65">+AP32+AN32</f>
        <v>2550.2981254838355</v>
      </c>
    </row>
    <row r="33" spans="4:43" x14ac:dyDescent="0.25">
      <c r="D33" s="67">
        <f>+D32-10</f>
        <v>-4805.8999999999996</v>
      </c>
      <c r="E33" s="15">
        <f t="shared" si="1"/>
        <v>15</v>
      </c>
      <c r="F33" s="15">
        <f t="shared" si="28"/>
        <v>1.2</v>
      </c>
      <c r="G33" s="10">
        <f t="shared" si="29"/>
        <v>-4805.8999999999996</v>
      </c>
      <c r="H33" s="19">
        <f t="shared" si="30"/>
        <v>1.2030230027015636</v>
      </c>
      <c r="I33" s="19">
        <f t="shared" si="31"/>
        <v>18.758364006783253</v>
      </c>
      <c r="J33" s="19">
        <f t="shared" si="32"/>
        <v>19.782062254558355</v>
      </c>
      <c r="K33" s="19">
        <f t="shared" si="33"/>
        <v>1.0545728959841552</v>
      </c>
      <c r="L33" s="38">
        <f t="shared" si="34"/>
        <v>17.887255206483751</v>
      </c>
      <c r="M33" s="19">
        <f t="shared" si="35"/>
        <v>2.3330039862364118E-4</v>
      </c>
      <c r="N33" s="19">
        <f t="shared" si="36"/>
        <v>0.3202966900244209</v>
      </c>
      <c r="O33" s="39">
        <f t="shared" si="37"/>
        <v>5.814774070043231E-4</v>
      </c>
      <c r="P33" s="39">
        <f t="shared" si="38"/>
        <v>1.200115615666542</v>
      </c>
      <c r="Q33" s="19">
        <f t="shared" si="39"/>
        <v>18.74928103932405</v>
      </c>
      <c r="R33" s="19">
        <f t="shared" si="40"/>
        <v>19.730067224158148</v>
      </c>
      <c r="S33" s="19">
        <f t="shared" si="41"/>
        <v>1.0523106023520066</v>
      </c>
      <c r="T33" s="38">
        <f t="shared" si="42"/>
        <v>17.880277477599702</v>
      </c>
      <c r="U33" s="19">
        <f t="shared" si="43"/>
        <v>2.3520417414578566E-4</v>
      </c>
      <c r="V33" s="19">
        <f t="shared" si="44"/>
        <v>0.32150092367316563</v>
      </c>
      <c r="W33" s="39">
        <f t="shared" si="45"/>
        <v>5.798553834479805E-4</v>
      </c>
      <c r="X33" s="39">
        <f t="shared" si="46"/>
        <v>1.2001237257843236</v>
      </c>
      <c r="Y33" s="19">
        <f t="shared" si="47"/>
        <v>18.749306376141959</v>
      </c>
      <c r="Z33" s="19">
        <f t="shared" si="48"/>
        <v>19.730212235393392</v>
      </c>
      <c r="AA33" s="19">
        <f t="shared" si="49"/>
        <v>1.0523169145339484</v>
      </c>
      <c r="AB33" s="38">
        <f t="shared" si="50"/>
        <v>17.880296941882378</v>
      </c>
      <c r="AC33" s="19">
        <f t="shared" si="51"/>
        <v>2.3519883570459124E-4</v>
      </c>
      <c r="AD33" s="19">
        <f t="shared" si="52"/>
        <v>0.32149755426365456</v>
      </c>
      <c r="AE33" s="39">
        <f t="shared" si="53"/>
        <v>5.7985993619265525E-4</v>
      </c>
      <c r="AF33" s="39">
        <f t="shared" si="54"/>
        <v>1.1972244033396371</v>
      </c>
      <c r="AG33" s="19">
        <f t="shared" si="55"/>
        <v>18.740248603268377</v>
      </c>
      <c r="AH33" s="19">
        <f t="shared" si="56"/>
        <v>19.678381576436895</v>
      </c>
      <c r="AI33" s="19">
        <f t="shared" si="57"/>
        <v>1.0500597933906226</v>
      </c>
      <c r="AJ33" s="38">
        <f t="shared" si="58"/>
        <v>17.873338568015129</v>
      </c>
      <c r="AK33" s="19">
        <f t="shared" si="59"/>
        <v>2.3711732566905717E-4</v>
      </c>
      <c r="AL33" s="19">
        <f t="shared" si="60"/>
        <v>0.32270576212573726</v>
      </c>
      <c r="AM33" s="39">
        <f t="shared" si="61"/>
        <v>5.7822221927186128E-4</v>
      </c>
      <c r="AN33" s="19">
        <f t="shared" si="62"/>
        <v>1.1972244522589679</v>
      </c>
      <c r="AO33" s="18">
        <f t="shared" si="63"/>
        <v>-10</v>
      </c>
      <c r="AP33" s="19">
        <f t="shared" si="64"/>
        <v>2549.1026537216949</v>
      </c>
      <c r="AQ33" s="19">
        <f t="shared" si="65"/>
        <v>2550.2998781739539</v>
      </c>
    </row>
    <row r="34" spans="4:43" x14ac:dyDescent="0.25">
      <c r="D34" s="67">
        <f t="shared" si="27"/>
        <v>-4815.8999999999996</v>
      </c>
      <c r="E34" s="15">
        <f t="shared" si="1"/>
        <v>15</v>
      </c>
      <c r="F34" s="15">
        <f t="shared" si="28"/>
        <v>1.2</v>
      </c>
      <c r="G34" s="10">
        <f t="shared" si="29"/>
        <v>-4815.8999999999996</v>
      </c>
      <c r="H34" s="19">
        <f t="shared" si="30"/>
        <v>1.1972244522589679</v>
      </c>
      <c r="I34" s="19">
        <f t="shared" si="31"/>
        <v>18.740248756097252</v>
      </c>
      <c r="J34" s="19">
        <f t="shared" si="32"/>
        <v>19.678382450788661</v>
      </c>
      <c r="K34" s="19">
        <f t="shared" si="33"/>
        <v>1.0500598314836234</v>
      </c>
      <c r="L34" s="38">
        <f t="shared" si="34"/>
        <v>17.873338685421523</v>
      </c>
      <c r="M34" s="19">
        <f t="shared" si="35"/>
        <v>2.3711729312861842E-4</v>
      </c>
      <c r="N34" s="19">
        <f t="shared" si="36"/>
        <v>0.32270574167789245</v>
      </c>
      <c r="O34" s="39">
        <f t="shared" si="37"/>
        <v>5.7822224707693528E-4</v>
      </c>
      <c r="P34" s="39">
        <f t="shared" si="38"/>
        <v>1.1943333410235832</v>
      </c>
      <c r="Q34" s="19">
        <f t="shared" si="39"/>
        <v>18.731216635861582</v>
      </c>
      <c r="R34" s="19">
        <f t="shared" si="40"/>
        <v>19.626718670730416</v>
      </c>
      <c r="S34" s="19">
        <f t="shared" si="41"/>
        <v>1.0478080015984848</v>
      </c>
      <c r="T34" s="38">
        <f t="shared" si="42"/>
        <v>17.866400018456599</v>
      </c>
      <c r="U34" s="19">
        <f t="shared" si="43"/>
        <v>2.3905054641499155E-4</v>
      </c>
      <c r="V34" s="19">
        <f t="shared" si="44"/>
        <v>0.3239178834872104</v>
      </c>
      <c r="W34" s="39">
        <f t="shared" si="45"/>
        <v>5.7656871042952636E-4</v>
      </c>
      <c r="X34" s="39">
        <f t="shared" si="46"/>
        <v>1.1943416087068202</v>
      </c>
      <c r="Y34" s="19">
        <f t="shared" si="47"/>
        <v>18.731242464929711</v>
      </c>
      <c r="Z34" s="19">
        <f t="shared" si="48"/>
        <v>19.626866384548379</v>
      </c>
      <c r="AA34" s="19">
        <f t="shared" si="49"/>
        <v>1.0478144427042431</v>
      </c>
      <c r="AB34" s="38">
        <f t="shared" si="50"/>
        <v>17.866419860896368</v>
      </c>
      <c r="AC34" s="19">
        <f t="shared" si="51"/>
        <v>2.3904498890577278E-4</v>
      </c>
      <c r="AD34" s="19">
        <f t="shared" si="52"/>
        <v>0.32391440660472343</v>
      </c>
      <c r="AE34" s="39">
        <f t="shared" si="53"/>
        <v>5.7657346847043078E-4</v>
      </c>
      <c r="AF34" s="39">
        <f t="shared" si="54"/>
        <v>1.1914587175742637</v>
      </c>
      <c r="AG34" s="19">
        <f t="shared" si="55"/>
        <v>18.722236025116221</v>
      </c>
      <c r="AH34" s="19">
        <f t="shared" si="56"/>
        <v>19.575369414434409</v>
      </c>
      <c r="AI34" s="19">
        <f t="shared" si="57"/>
        <v>1.0455679219177503</v>
      </c>
      <c r="AJ34" s="38">
        <f t="shared" si="58"/>
        <v>17.859500922178231</v>
      </c>
      <c r="AK34" s="19">
        <f t="shared" si="59"/>
        <v>2.4099303014257008E-4</v>
      </c>
      <c r="AL34" s="19">
        <f t="shared" si="60"/>
        <v>0.32513045724667394</v>
      </c>
      <c r="AM34" s="39">
        <f t="shared" si="61"/>
        <v>5.7490402347547037E-4</v>
      </c>
      <c r="AN34" s="19">
        <f t="shared" si="62"/>
        <v>1.1914587678783808</v>
      </c>
      <c r="AO34" s="18">
        <f t="shared" si="63"/>
        <v>-10</v>
      </c>
      <c r="AP34" s="19">
        <f t="shared" si="64"/>
        <v>2549.1102049622559</v>
      </c>
      <c r="AQ34" s="19">
        <f t="shared" si="65"/>
        <v>2550.3016637301344</v>
      </c>
    </row>
    <row r="35" spans="4:43" x14ac:dyDescent="0.25">
      <c r="D35" s="67">
        <f t="shared" si="27"/>
        <v>-4825.8999999999996</v>
      </c>
      <c r="E35" s="15">
        <f t="shared" si="1"/>
        <v>15</v>
      </c>
      <c r="F35" s="15">
        <f t="shared" si="28"/>
        <v>1.2</v>
      </c>
      <c r="G35" s="10">
        <f t="shared" si="29"/>
        <v>-4825.8999999999996</v>
      </c>
      <c r="H35" s="19">
        <f t="shared" si="30"/>
        <v>1.1914587678783808</v>
      </c>
      <c r="I35" s="19">
        <f t="shared" si="31"/>
        <v>18.722236182271306</v>
      </c>
      <c r="J35" s="19">
        <f t="shared" si="32"/>
        <v>19.575370312840835</v>
      </c>
      <c r="K35" s="19">
        <f t="shared" si="33"/>
        <v>1.0455679611272819</v>
      </c>
      <c r="L35" s="38">
        <f t="shared" si="34"/>
        <v>17.859501042908114</v>
      </c>
      <c r="M35" s="19">
        <f t="shared" si="35"/>
        <v>2.4099299597207262E-4</v>
      </c>
      <c r="N35" s="19">
        <f t="shared" si="36"/>
        <v>0.32513043596294783</v>
      </c>
      <c r="O35" s="39">
        <f t="shared" si="37"/>
        <v>5.7490405278792442E-4</v>
      </c>
      <c r="P35" s="39">
        <f t="shared" si="38"/>
        <v>1.1885842476144413</v>
      </c>
      <c r="Q35" s="19">
        <f t="shared" si="39"/>
        <v>18.713255893887379</v>
      </c>
      <c r="R35" s="19">
        <f t="shared" si="40"/>
        <v>19.524042730629244</v>
      </c>
      <c r="S35" s="19">
        <f t="shared" si="41"/>
        <v>1.043326871675319</v>
      </c>
      <c r="T35" s="38">
        <f t="shared" si="42"/>
        <v>17.85260219427466</v>
      </c>
      <c r="U35" s="19">
        <f t="shared" si="43"/>
        <v>2.4295586815591984E-4</v>
      </c>
      <c r="V35" s="19">
        <f t="shared" si="44"/>
        <v>0.3263503516856881</v>
      </c>
      <c r="W35" s="39">
        <f t="shared" si="45"/>
        <v>5.7321857555426995E-4</v>
      </c>
      <c r="X35" s="39">
        <f t="shared" si="46"/>
        <v>1.1885926750006095</v>
      </c>
      <c r="Y35" s="19">
        <f t="shared" si="47"/>
        <v>18.713282221883414</v>
      </c>
      <c r="Z35" s="19">
        <f t="shared" si="48"/>
        <v>19.524193181487266</v>
      </c>
      <c r="AA35" s="19">
        <f t="shared" si="49"/>
        <v>1.0433334435931056</v>
      </c>
      <c r="AB35" s="38">
        <f t="shared" si="50"/>
        <v>17.852622420001463</v>
      </c>
      <c r="AC35" s="19">
        <f t="shared" si="51"/>
        <v>2.4295008333910883E-4</v>
      </c>
      <c r="AD35" s="19">
        <f t="shared" si="52"/>
        <v>0.3263467643374568</v>
      </c>
      <c r="AE35" s="39">
        <f t="shared" si="53"/>
        <v>5.7322354775808789E-4</v>
      </c>
      <c r="AF35" s="39">
        <f t="shared" si="54"/>
        <v>1.1857265324007999</v>
      </c>
      <c r="AG35" s="19">
        <f t="shared" si="55"/>
        <v>18.704328106158908</v>
      </c>
      <c r="AH35" s="19">
        <f t="shared" si="56"/>
        <v>19.473034877579067</v>
      </c>
      <c r="AI35" s="19">
        <f t="shared" si="57"/>
        <v>1.0410978019128654</v>
      </c>
      <c r="AJ35" s="38">
        <f t="shared" si="58"/>
        <v>17.84574367776192</v>
      </c>
      <c r="AK35" s="19">
        <f t="shared" si="59"/>
        <v>2.4492780669082767E-4</v>
      </c>
      <c r="AL35" s="19">
        <f t="shared" si="60"/>
        <v>0.32757051857144298</v>
      </c>
      <c r="AM35" s="39">
        <f t="shared" si="61"/>
        <v>5.715219520215887E-4</v>
      </c>
      <c r="AN35" s="19">
        <f t="shared" si="62"/>
        <v>1.1857265841259903</v>
      </c>
      <c r="AO35" s="18">
        <f t="shared" si="63"/>
        <v>-10</v>
      </c>
      <c r="AP35" s="19">
        <f t="shared" si="64"/>
        <v>2549.117756202817</v>
      </c>
      <c r="AQ35" s="19">
        <f t="shared" si="65"/>
        <v>2550.3034827869428</v>
      </c>
    </row>
    <row r="36" spans="4:43" x14ac:dyDescent="0.25">
      <c r="D36" s="67">
        <f t="shared" si="27"/>
        <v>-4835.8999999999996</v>
      </c>
      <c r="E36" s="15">
        <f t="shared" si="1"/>
        <v>15</v>
      </c>
      <c r="F36" s="15">
        <f t="shared" si="28"/>
        <v>1.2</v>
      </c>
      <c r="G36" s="10">
        <f t="shared" si="29"/>
        <v>-4835.8999999999996</v>
      </c>
      <c r="H36" s="19">
        <f t="shared" si="30"/>
        <v>1.1857265841259903</v>
      </c>
      <c r="I36" s="19">
        <f t="shared" si="31"/>
        <v>18.704328267753567</v>
      </c>
      <c r="J36" s="19">
        <f t="shared" si="32"/>
        <v>19.473035800653562</v>
      </c>
      <c r="K36" s="19">
        <f t="shared" si="33"/>
        <v>1.0410978422692279</v>
      </c>
      <c r="L36" s="38">
        <f t="shared" si="34"/>
        <v>17.845743801902376</v>
      </c>
      <c r="M36" s="19">
        <f t="shared" si="35"/>
        <v>2.4492777081141159E-4</v>
      </c>
      <c r="N36" s="19">
        <f t="shared" si="36"/>
        <v>0.3275704964191925</v>
      </c>
      <c r="O36" s="39">
        <f t="shared" si="37"/>
        <v>5.7152198292231685E-4</v>
      </c>
      <c r="P36" s="39">
        <f t="shared" si="38"/>
        <v>1.1828689742113787</v>
      </c>
      <c r="Q36" s="19">
        <f t="shared" si="39"/>
        <v>18.695400808989781</v>
      </c>
      <c r="R36" s="19">
        <f t="shared" si="40"/>
        <v>19.422049425352935</v>
      </c>
      <c r="S36" s="19">
        <f t="shared" si="41"/>
        <v>1.0388677741540444</v>
      </c>
      <c r="T36" s="38">
        <f t="shared" si="42"/>
        <v>17.838885538107309</v>
      </c>
      <c r="U36" s="19">
        <f t="shared" si="43"/>
        <v>2.4692038198753901E-4</v>
      </c>
      <c r="V36" s="19">
        <f t="shared" si="44"/>
        <v>0.32879804177491023</v>
      </c>
      <c r="W36" s="39">
        <f t="shared" si="45"/>
        <v>5.6980414767269171E-4</v>
      </c>
      <c r="X36" s="39">
        <f t="shared" si="46"/>
        <v>1.182877563387627</v>
      </c>
      <c r="Y36" s="19">
        <f t="shared" si="47"/>
        <v>18.695427642434186</v>
      </c>
      <c r="Z36" s="19">
        <f t="shared" si="48"/>
        <v>19.422202646773425</v>
      </c>
      <c r="AA36" s="19">
        <f t="shared" si="49"/>
        <v>1.0388744787356259</v>
      </c>
      <c r="AB36" s="38">
        <f t="shared" si="50"/>
        <v>17.838906152130306</v>
      </c>
      <c r="AC36" s="19">
        <f t="shared" si="51"/>
        <v>2.4691436140488837E-4</v>
      </c>
      <c r="AD36" s="19">
        <f t="shared" si="52"/>
        <v>0.32879434093123305</v>
      </c>
      <c r="AE36" s="39">
        <f t="shared" si="53"/>
        <v>5.6980934322200074E-4</v>
      </c>
      <c r="AF36" s="39">
        <f t="shared" si="54"/>
        <v>1.1800284906937704</v>
      </c>
      <c r="AG36" s="19">
        <f t="shared" si="55"/>
        <v>18.686526854800654</v>
      </c>
      <c r="AH36" s="19">
        <f t="shared" si="56"/>
        <v>19.371388047025373</v>
      </c>
      <c r="AI36" s="19">
        <f t="shared" si="57"/>
        <v>1.0366499990900544</v>
      </c>
      <c r="AJ36" s="38">
        <f t="shared" si="58"/>
        <v>17.832068377665049</v>
      </c>
      <c r="AK36" s="19">
        <f t="shared" si="59"/>
        <v>2.4892187601554991E-4</v>
      </c>
      <c r="AL36" s="19">
        <f t="shared" si="60"/>
        <v>0.3300256493929512</v>
      </c>
      <c r="AM36" s="39">
        <f t="shared" si="61"/>
        <v>5.6807518479640965E-4</v>
      </c>
      <c r="AN36" s="19">
        <f t="shared" si="62"/>
        <v>1.1800285438768101</v>
      </c>
      <c r="AO36" s="18">
        <f t="shared" si="63"/>
        <v>-10</v>
      </c>
      <c r="AP36" s="19">
        <f t="shared" si="64"/>
        <v>2549.125307443378</v>
      </c>
      <c r="AQ36" s="19">
        <f t="shared" si="65"/>
        <v>2550.3053359872547</v>
      </c>
    </row>
    <row r="37" spans="4:43" x14ac:dyDescent="0.25">
      <c r="D37" s="67">
        <f t="shared" si="27"/>
        <v>-4845.8999999999996</v>
      </c>
      <c r="E37" s="15">
        <f t="shared" si="1"/>
        <v>15</v>
      </c>
      <c r="F37" s="15">
        <f t="shared" si="28"/>
        <v>1.2</v>
      </c>
      <c r="G37" s="10">
        <f t="shared" si="29"/>
        <v>-4845.8999999999996</v>
      </c>
      <c r="H37" s="19">
        <f t="shared" si="30"/>
        <v>1.1800285438768101</v>
      </c>
      <c r="I37" s="19">
        <f t="shared" si="31"/>
        <v>18.686527020949782</v>
      </c>
      <c r="J37" s="19">
        <f t="shared" si="32"/>
        <v>19.37138899538898</v>
      </c>
      <c r="K37" s="19">
        <f t="shared" si="33"/>
        <v>1.0366500406239954</v>
      </c>
      <c r="L37" s="38">
        <f t="shared" si="34"/>
        <v>17.832068505304346</v>
      </c>
      <c r="M37" s="19">
        <f t="shared" si="35"/>
        <v>2.4892183834506848E-4</v>
      </c>
      <c r="N37" s="19">
        <f t="shared" si="36"/>
        <v>0.330025626338528</v>
      </c>
      <c r="O37" s="39">
        <f t="shared" si="37"/>
        <v>5.6807521737027849E-4</v>
      </c>
      <c r="P37" s="39">
        <f t="shared" si="38"/>
        <v>1.1771881677899587</v>
      </c>
      <c r="Q37" s="19">
        <f t="shared" si="39"/>
        <v>18.677653402385069</v>
      </c>
      <c r="R37" s="19">
        <f t="shared" si="40"/>
        <v>19.320748895710995</v>
      </c>
      <c r="S37" s="19">
        <f t="shared" si="41"/>
        <v>1.0344312788909449</v>
      </c>
      <c r="T37" s="38">
        <f t="shared" si="42"/>
        <v>17.8252516026959</v>
      </c>
      <c r="U37" s="19">
        <f t="shared" si="43"/>
        <v>2.5094428622999816E-4</v>
      </c>
      <c r="V37" s="19">
        <f t="shared" si="44"/>
        <v>0.33126064672333361</v>
      </c>
      <c r="W37" s="39">
        <f t="shared" si="45"/>
        <v>5.6632461807628958E-4</v>
      </c>
      <c r="X37" s="39">
        <f t="shared" si="46"/>
        <v>1.1771969207864286</v>
      </c>
      <c r="Y37" s="19">
        <f t="shared" si="47"/>
        <v>18.677680747620204</v>
      </c>
      <c r="Z37" s="19">
        <f t="shared" si="48"/>
        <v>19.320904920167287</v>
      </c>
      <c r="AA37" s="19">
        <f t="shared" si="49"/>
        <v>1.0344381179461501</v>
      </c>
      <c r="AB37" s="38">
        <f t="shared" si="50"/>
        <v>17.825272609887428</v>
      </c>
      <c r="AC37" s="19">
        <f t="shared" si="51"/>
        <v>2.5093802120791913E-4</v>
      </c>
      <c r="AD37" s="19">
        <f t="shared" si="52"/>
        <v>0.33125682932142064</v>
      </c>
      <c r="AE37" s="39">
        <f t="shared" si="53"/>
        <v>5.6633004647323377E-4</v>
      </c>
      <c r="AF37" s="39">
        <f t="shared" si="54"/>
        <v>1.1743652434120777</v>
      </c>
      <c r="AG37" s="19">
        <f t="shared" si="55"/>
        <v>18.668834304702088</v>
      </c>
      <c r="AH37" s="19">
        <f t="shared" si="56"/>
        <v>19.270439121102335</v>
      </c>
      <c r="AI37" s="19">
        <f t="shared" si="57"/>
        <v>1.0322250873611707</v>
      </c>
      <c r="AJ37" s="38">
        <f t="shared" si="58"/>
        <v>17.818476584188986</v>
      </c>
      <c r="AK37" s="19">
        <f t="shared" si="59"/>
        <v>2.5297541316735868E-4</v>
      </c>
      <c r="AL37" s="19">
        <f t="shared" si="60"/>
        <v>0.33249553218237021</v>
      </c>
      <c r="AM37" s="39">
        <f t="shared" si="61"/>
        <v>5.6456292550081911E-4</v>
      </c>
      <c r="AN37" s="19">
        <f t="shared" si="62"/>
        <v>1.1743652980901933</v>
      </c>
      <c r="AO37" s="18">
        <f t="shared" si="63"/>
        <v>-10</v>
      </c>
      <c r="AP37" s="19">
        <f t="shared" si="64"/>
        <v>2549.132858683939</v>
      </c>
      <c r="AQ37" s="19">
        <f t="shared" si="65"/>
        <v>2550.3072239820294</v>
      </c>
    </row>
    <row r="38" spans="4:43" x14ac:dyDescent="0.25">
      <c r="D38" s="67">
        <f t="shared" si="27"/>
        <v>-4855.8999999999996</v>
      </c>
      <c r="E38" s="15">
        <f t="shared" si="1"/>
        <v>15</v>
      </c>
      <c r="F38" s="15">
        <f t="shared" si="28"/>
        <v>1.2</v>
      </c>
      <c r="G38" s="10">
        <f t="shared" si="29"/>
        <v>-4855.8999999999996</v>
      </c>
      <c r="H38" s="19">
        <f t="shared" si="30"/>
        <v>1.1743652980901933</v>
      </c>
      <c r="I38" s="19">
        <f t="shared" si="31"/>
        <v>18.668834475521983</v>
      </c>
      <c r="J38" s="19">
        <f t="shared" si="32"/>
        <v>19.270440095383062</v>
      </c>
      <c r="K38" s="19">
        <f t="shared" si="33"/>
        <v>1.0322251301038576</v>
      </c>
      <c r="L38" s="38">
        <f t="shared" si="34"/>
        <v>17.818476715416462</v>
      </c>
      <c r="M38" s="19">
        <f t="shared" si="35"/>
        <v>2.5297537362030414E-4</v>
      </c>
      <c r="N38" s="19">
        <f t="shared" si="36"/>
        <v>0.33249550819111873</v>
      </c>
      <c r="O38" s="39">
        <f t="shared" si="37"/>
        <v>5.6456295983681128E-4</v>
      </c>
      <c r="P38" s="39">
        <f t="shared" si="38"/>
        <v>1.1715424832910093</v>
      </c>
      <c r="Q38" s="19">
        <f t="shared" si="39"/>
        <v>18.660015720173792</v>
      </c>
      <c r="R38" s="19">
        <f t="shared" si="40"/>
        <v>19.220151397551938</v>
      </c>
      <c r="S38" s="19">
        <f t="shared" si="41"/>
        <v>1.0300179638526548</v>
      </c>
      <c r="T38" s="38">
        <f t="shared" si="42"/>
        <v>17.811701959898421</v>
      </c>
      <c r="U38" s="19">
        <f t="shared" si="43"/>
        <v>2.5502773218075256E-4</v>
      </c>
      <c r="V38" s="19">
        <f t="shared" si="44"/>
        <v>0.33373783839248383</v>
      </c>
      <c r="W38" s="39">
        <f t="shared" si="45"/>
        <v>5.6277920327654329E-4</v>
      </c>
      <c r="X38" s="39">
        <f t="shared" si="46"/>
        <v>1.1715514020738105</v>
      </c>
      <c r="Y38" s="19">
        <f t="shared" si="47"/>
        <v>18.660043583341984</v>
      </c>
      <c r="Z38" s="19">
        <f t="shared" si="48"/>
        <v>19.22031025634849</v>
      </c>
      <c r="AA38" s="19">
        <f t="shared" si="49"/>
        <v>1.0300249391435861</v>
      </c>
      <c r="AB38" s="38">
        <f t="shared" si="50"/>
        <v>17.811723364977144</v>
      </c>
      <c r="AC38" s="19">
        <f t="shared" si="51"/>
        <v>2.5502121383473705E-4</v>
      </c>
      <c r="AD38" s="19">
        <f t="shared" si="52"/>
        <v>0.33373390134072922</v>
      </c>
      <c r="AE38" s="39">
        <f t="shared" si="53"/>
        <v>5.627848743456666E-4</v>
      </c>
      <c r="AF38" s="39">
        <f t="shared" si="54"/>
        <v>1.1687374493467366</v>
      </c>
      <c r="AG38" s="19">
        <f t="shared" si="55"/>
        <v>18.651252513992127</v>
      </c>
      <c r="AH38" s="19">
        <f t="shared" si="56"/>
        <v>19.170198410807668</v>
      </c>
      <c r="AI38" s="19">
        <f t="shared" si="57"/>
        <v>1.0278236486491312</v>
      </c>
      <c r="AJ38" s="38">
        <f t="shared" si="58"/>
        <v>17.804969878432168</v>
      </c>
      <c r="AK38" s="19">
        <f t="shared" si="59"/>
        <v>2.5708854479260723E-4</v>
      </c>
      <c r="AL38" s="19">
        <f t="shared" si="60"/>
        <v>0.33497982802609622</v>
      </c>
      <c r="AM38" s="39">
        <f t="shared" si="61"/>
        <v>5.6098440449810303E-4</v>
      </c>
      <c r="AN38" s="19">
        <f t="shared" si="62"/>
        <v>1.1687375055575611</v>
      </c>
      <c r="AO38" s="18">
        <f t="shared" si="63"/>
        <v>-10</v>
      </c>
      <c r="AP38" s="19">
        <f t="shared" si="64"/>
        <v>2549.1404099245001</v>
      </c>
      <c r="AQ38" s="19">
        <f t="shared" si="65"/>
        <v>2550.3091474300577</v>
      </c>
    </row>
    <row r="39" spans="4:43" x14ac:dyDescent="0.25">
      <c r="D39" s="67">
        <f t="shared" si="27"/>
        <v>-4865.8999999999996</v>
      </c>
      <c r="E39" s="15">
        <f t="shared" si="1"/>
        <v>15</v>
      </c>
      <c r="F39" s="15">
        <f t="shared" si="28"/>
        <v>1.2</v>
      </c>
      <c r="G39" s="10">
        <f t="shared" si="29"/>
        <v>-4865.8999999999996</v>
      </c>
      <c r="H39" s="19">
        <f t="shared" si="30"/>
        <v>1.1687375055575611</v>
      </c>
      <c r="I39" s="19">
        <f t="shared" si="31"/>
        <v>18.651252689600359</v>
      </c>
      <c r="J39" s="19">
        <f t="shared" si="32"/>
        <v>19.170199411639711</v>
      </c>
      <c r="K39" s="19">
        <f t="shared" si="33"/>
        <v>1.0278236926321151</v>
      </c>
      <c r="L39" s="38">
        <f t="shared" si="34"/>
        <v>17.804970013338146</v>
      </c>
      <c r="M39" s="19">
        <f t="shared" si="35"/>
        <v>2.5708850328004409E-4</v>
      </c>
      <c r="N39" s="19">
        <f t="shared" si="36"/>
        <v>0.33497980306235592</v>
      </c>
      <c r="O39" s="39">
        <f t="shared" si="37"/>
        <v>5.6098444068945622E-4</v>
      </c>
      <c r="P39" s="39">
        <f t="shared" si="38"/>
        <v>1.1659325833541139</v>
      </c>
      <c r="Q39" s="19">
        <f t="shared" si="39"/>
        <v>18.64248983250819</v>
      </c>
      <c r="R39" s="19">
        <f t="shared" si="40"/>
        <v>19.120267297023865</v>
      </c>
      <c r="S39" s="19">
        <f t="shared" si="41"/>
        <v>1.0256284149171182</v>
      </c>
      <c r="T39" s="38">
        <f t="shared" si="42"/>
        <v>17.798238200049873</v>
      </c>
      <c r="U39" s="19">
        <f t="shared" si="43"/>
        <v>2.5917082133238906E-4</v>
      </c>
      <c r="V39" s="19">
        <f t="shared" si="44"/>
        <v>0.3362292669801995</v>
      </c>
      <c r="W39" s="39">
        <f t="shared" si="45"/>
        <v>5.5916714792248704E-4</v>
      </c>
      <c r="X39" s="39">
        <f t="shared" si="46"/>
        <v>1.1659416698179486</v>
      </c>
      <c r="Y39" s="19">
        <f t="shared" si="47"/>
        <v>18.642518219528679</v>
      </c>
      <c r="Z39" s="19">
        <f t="shared" si="48"/>
        <v>19.120429020170665</v>
      </c>
      <c r="AA39" s="19">
        <f t="shared" si="49"/>
        <v>1.0256355281520582</v>
      </c>
      <c r="AB39" s="38">
        <f t="shared" si="50"/>
        <v>17.798260007563076</v>
      </c>
      <c r="AC39" s="19">
        <f t="shared" si="51"/>
        <v>2.5916404057260857E-4</v>
      </c>
      <c r="AD39" s="19">
        <f t="shared" si="52"/>
        <v>0.33622520716290638</v>
      </c>
      <c r="AE39" s="39">
        <f t="shared" si="53"/>
        <v>5.5917307181261677E-4</v>
      </c>
      <c r="AF39" s="39">
        <f t="shared" si="54"/>
        <v>1.1631457748394349</v>
      </c>
      <c r="AG39" s="19">
        <f t="shared" si="55"/>
        <v>18.633783564388757</v>
      </c>
      <c r="AH39" s="19">
        <f t="shared" si="56"/>
        <v>19.070676334823716</v>
      </c>
      <c r="AI39" s="19">
        <f t="shared" si="57"/>
        <v>1.0234462726759319</v>
      </c>
      <c r="AJ39" s="38">
        <f t="shared" si="58"/>
        <v>17.791549859614644</v>
      </c>
      <c r="AK39" s="19">
        <f t="shared" si="59"/>
        <v>2.6126134632486526E-4</v>
      </c>
      <c r="AL39" s="19">
        <f t="shared" si="60"/>
        <v>0.33747817607642216</v>
      </c>
      <c r="AM39" s="39">
        <f t="shared" si="61"/>
        <v>5.5733888180059575E-4</v>
      </c>
      <c r="AN39" s="19">
        <f t="shared" si="62"/>
        <v>1.1631458326209607</v>
      </c>
      <c r="AO39" s="18">
        <f t="shared" si="63"/>
        <v>-10</v>
      </c>
      <c r="AP39" s="19">
        <f t="shared" si="64"/>
        <v>2549.1479611650611</v>
      </c>
      <c r="AQ39" s="19">
        <f t="shared" si="65"/>
        <v>2550.3111069976821</v>
      </c>
    </row>
    <row r="40" spans="4:43" x14ac:dyDescent="0.25">
      <c r="D40" s="67">
        <f>+D30-D3</f>
        <v>-4868.5999999999995</v>
      </c>
      <c r="E40" s="15">
        <f t="shared" si="1"/>
        <v>15</v>
      </c>
      <c r="F40" s="15">
        <f t="shared" si="28"/>
        <v>1.2</v>
      </c>
      <c r="G40" s="10">
        <f>+D40</f>
        <v>-4868.5999999999995</v>
      </c>
      <c r="H40" s="19">
        <f>+AN39</f>
        <v>1.1631458326209607</v>
      </c>
      <c r="I40" s="19">
        <f t="shared" si="31"/>
        <v>18.633783744904015</v>
      </c>
      <c r="J40" s="19">
        <f t="shared" si="32"/>
        <v>19.07067736284662</v>
      </c>
      <c r="K40" s="19">
        <f t="shared" si="33"/>
        <v>1.023446317931112</v>
      </c>
      <c r="L40" s="38">
        <f>+((2*F40*H40)+E40)</f>
        <v>17.791549998290307</v>
      </c>
      <c r="M40" s="19">
        <f t="shared" si="35"/>
        <v>2.6126130275436882E-4</v>
      </c>
      <c r="N40" s="19">
        <f t="shared" si="36"/>
        <v>0.33747815010353327</v>
      </c>
      <c r="O40" s="39">
        <f t="shared" si="37"/>
        <v>5.5733891994494346E-4</v>
      </c>
      <c r="P40" s="39">
        <f>+H40+0.5*(G40-G39)*O40</f>
        <v>1.1623934250790351</v>
      </c>
      <c r="Q40" s="19">
        <f t="shared" si="39"/>
        <v>18.631433148599825</v>
      </c>
      <c r="R40" s="19">
        <f t="shared" si="40"/>
        <v>19.05729154578589</v>
      </c>
      <c r="S40" s="19">
        <f t="shared" si="41"/>
        <v>1.0228569854927165</v>
      </c>
      <c r="T40" s="38">
        <f>+((2*F40*P40)+E40)</f>
        <v>17.789744220189682</v>
      </c>
      <c r="U40" s="19">
        <f t="shared" si="43"/>
        <v>2.6182945769606924E-4</v>
      </c>
      <c r="V40" s="19">
        <f t="shared" si="44"/>
        <v>0.33781663397159206</v>
      </c>
      <c r="W40" s="39">
        <f t="shared" si="45"/>
        <v>5.5684138025340101E-4</v>
      </c>
      <c r="X40" s="39">
        <f>+H40+0.5*(G40-G39)*W40</f>
        <v>1.1623940967576187</v>
      </c>
      <c r="Y40" s="19">
        <f t="shared" si="47"/>
        <v>18.631435246990801</v>
      </c>
      <c r="Z40" s="19">
        <f t="shared" si="48"/>
        <v>19.057303494776633</v>
      </c>
      <c r="AA40" s="19">
        <f t="shared" si="49"/>
        <v>1.0228575116270022</v>
      </c>
      <c r="AB40" s="38">
        <f>+((2*F40*X40)+E40)</f>
        <v>17.789745832218284</v>
      </c>
      <c r="AC40" s="19">
        <f t="shared" si="51"/>
        <v>2.6182894978854791E-4</v>
      </c>
      <c r="AD40" s="19">
        <f t="shared" si="52"/>
        <v>0.33781633155917984</v>
      </c>
      <c r="AE40" s="39">
        <f t="shared" si="53"/>
        <v>5.5684182515987671E-4</v>
      </c>
      <c r="AF40" s="39">
        <f>H40+(G40-G39)*AE40</f>
        <v>1.1616423596930292</v>
      </c>
      <c r="AG40" s="19">
        <f t="shared" si="55"/>
        <v>18.62908674532477</v>
      </c>
      <c r="AH40" s="19">
        <f t="shared" si="56"/>
        <v>19.043930961595265</v>
      </c>
      <c r="AI40" s="19">
        <f t="shared" si="57"/>
        <v>1.0222686287278471</v>
      </c>
      <c r="AJ40" s="38">
        <f>+((2*F40*AF40)+E40)</f>
        <v>17.787941663263268</v>
      </c>
      <c r="AK40" s="19">
        <f t="shared" si="59"/>
        <v>2.6239819397581811E-4</v>
      </c>
      <c r="AL40" s="19">
        <f t="shared" si="60"/>
        <v>0.33815506438344878</v>
      </c>
      <c r="AM40" s="39">
        <f t="shared" si="61"/>
        <v>5.5634304857838052E-4</v>
      </c>
      <c r="AN40" s="19">
        <f>H40+(1/6)*(O40+2*W40+2*AE40+AM40)*(G40-G39)</f>
        <v>1.1616423608502533</v>
      </c>
      <c r="AO40" s="18">
        <f>+(-1)*ABS((ABS(G39)-ABS(G40)))</f>
        <v>-2.6999999999998181</v>
      </c>
      <c r="AP40" s="72">
        <f>+AP39-(AO40*$R$6)</f>
        <v>2549.1500000000124</v>
      </c>
      <c r="AQ40" s="19">
        <f t="shared" si="65"/>
        <v>2550.3116423608626</v>
      </c>
    </row>
    <row r="49" spans="2:44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2:44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2:44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2:44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2:44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2:44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2:44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2:44" ht="27.75" customHeight="1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2:44" ht="27.75" customHeight="1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2:44" ht="28.15" customHeight="1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2:44" ht="28.15" customHeight="1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2:44" ht="28.15" customHeight="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2:44" ht="28.1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2:44" ht="28.15" customHeigh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2:44" ht="30.4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2:44" ht="15.6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2:44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2:44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2:44" ht="15.6" customHeight="1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2:44" ht="15.6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2:44" ht="15.6" customHeigh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2:44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2:44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2:44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2:44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2:44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2:44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2:44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2:44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2:44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2:44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2:44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2:44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2:44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2:44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2:44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2:44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2:44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2:44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2:44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2:44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2:44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2:44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2:44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2:44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2:44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2:44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2:44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2:44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2:44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2:44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2:44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2:44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2:44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2:44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2:44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2:44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2:44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</sheetData>
  <mergeCells count="18">
    <mergeCell ref="Q2:R3"/>
    <mergeCell ref="V4:W5"/>
    <mergeCell ref="Z4:AH5"/>
    <mergeCell ref="F6:F7"/>
    <mergeCell ref="G6:G7"/>
    <mergeCell ref="H6:H7"/>
    <mergeCell ref="I6:I7"/>
    <mergeCell ref="Q24:S24"/>
    <mergeCell ref="Z10:AH11"/>
    <mergeCell ref="Q12:R12"/>
    <mergeCell ref="Q15:R15"/>
    <mergeCell ref="Q18:R18"/>
    <mergeCell ref="Q21:S21"/>
    <mergeCell ref="R22:S22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8236-0F5D-442C-83EA-A85B2FC469FB}">
  <dimension ref="C2:AR107"/>
  <sheetViews>
    <sheetView zoomScale="40" zoomScaleNormal="40" workbookViewId="0">
      <selection activeCell="AB63" sqref="AB63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0" width="11" style="17"/>
    <col min="31" max="31" width="12.85546875" style="17" customWidth="1"/>
    <col min="32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7.8554687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inciales'!L12</f>
        <v>289.10000000000002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1.2999999999999999E-2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9</v>
      </c>
      <c r="D6" s="10">
        <f>+'Datos inciales'!E12</f>
        <v>15</v>
      </c>
      <c r="E6" s="10">
        <f>+'Datos inciales'!F12</f>
        <v>1.2</v>
      </c>
      <c r="F6" s="121">
        <f>+'Datos inciales'!M13</f>
        <v>1.2999999999999999E-2</v>
      </c>
      <c r="G6" s="121">
        <f>+'Datos inciales'!N12</f>
        <v>5.1885160844030072E-4</v>
      </c>
      <c r="H6" s="122">
        <f>+'Datos inciales'!O12</f>
        <v>20.22</v>
      </c>
      <c r="I6" s="122" t="e">
        <f>+'Datos inciales'!#REF!</f>
        <v>#REF!</v>
      </c>
      <c r="Q6" s="23" t="s">
        <v>47</v>
      </c>
      <c r="R6" s="18">
        <f>+G6</f>
        <v>5.1885160844030072E-4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10</v>
      </c>
      <c r="D7" s="10">
        <f>+'Datos inciales'!E13</f>
        <v>14</v>
      </c>
      <c r="E7" s="10">
        <f>+'Datos inciales'!F13</f>
        <v>1.7</v>
      </c>
      <c r="F7" s="121"/>
      <c r="G7" s="121"/>
      <c r="H7" s="121"/>
      <c r="I7" s="121"/>
      <c r="Q7" s="23" t="s">
        <v>57</v>
      </c>
      <c r="R7" s="63">
        <f>+H6</f>
        <v>20.22</v>
      </c>
      <c r="T7"/>
      <c r="U7"/>
      <c r="V7" s="21" t="s">
        <v>57</v>
      </c>
      <c r="W7" s="22">
        <f>+H6</f>
        <v>20.22</v>
      </c>
      <c r="X7"/>
      <c r="Z7" s="26">
        <f>+W11</f>
        <v>1.2</v>
      </c>
      <c r="AA7" s="26">
        <f>+($W$7*$W$9)/SQRT($W$8)</f>
        <v>11.539923235547073</v>
      </c>
      <c r="AB7" s="26">
        <f>+(AC7*($W$10+(Z7*AC7)))^(5/3)/($W$10+(2*AC7*SQRT(1+(Z7*Z7))))^(2/3)</f>
        <v>11.539809439301477</v>
      </c>
      <c r="AC7" s="27">
        <v>0.85388923122979665</v>
      </c>
      <c r="AD7" s="26">
        <f>+AC7*($W$10+(Z7*AC7))</f>
        <v>13.683290651499204</v>
      </c>
      <c r="AE7" s="26">
        <f>+$W$10+(2*AC7*SQRT(1+(Z7*Z7)))</f>
        <v>17.667635236589081</v>
      </c>
      <c r="AF7" s="26">
        <f>+AA7-AB7</f>
        <v>1.1379624559637591E-4</v>
      </c>
      <c r="AG7" s="28">
        <f>+($W$7)/(SQRT(9.81*((AD7)^3/($W$10+(2*Z7*AC7)))))</f>
        <v>0.52664083520394989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15</v>
      </c>
      <c r="T8"/>
      <c r="U8"/>
      <c r="V8" s="23" t="s">
        <v>47</v>
      </c>
      <c r="W8" s="22">
        <f>+G6</f>
        <v>5.1885160844030072E-4</v>
      </c>
      <c r="X8"/>
    </row>
    <row r="9" spans="3:39" ht="15.75" customHeight="1" x14ac:dyDescent="0.25">
      <c r="Q9" s="23" t="s">
        <v>59</v>
      </c>
      <c r="R9" s="18">
        <f>+E6</f>
        <v>1.2</v>
      </c>
      <c r="T9"/>
      <c r="U9"/>
      <c r="V9" s="21" t="s">
        <v>7</v>
      </c>
      <c r="W9" s="22">
        <f>+F6</f>
        <v>1.2999999999999999E-2</v>
      </c>
      <c r="X9"/>
    </row>
    <row r="10" spans="3:39" x14ac:dyDescent="0.25">
      <c r="Q10" s="23" t="s">
        <v>60</v>
      </c>
      <c r="R10" s="19">
        <f>+'De 8-9'!AN40</f>
        <v>1.1616423608502533</v>
      </c>
      <c r="T10"/>
      <c r="U10"/>
      <c r="V10" s="21" t="s">
        <v>61</v>
      </c>
      <c r="W10" s="22">
        <f>+D6</f>
        <v>15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1.2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0.85388923122979665</v>
      </c>
      <c r="Z13" s="19">
        <f>+$W$11</f>
        <v>1.2</v>
      </c>
      <c r="AA13" s="18" t="s">
        <v>11</v>
      </c>
      <c r="AB13" s="18" t="s">
        <v>11</v>
      </c>
      <c r="AC13" s="31">
        <v>0.56123830603422342</v>
      </c>
      <c r="AD13" s="19">
        <f>+AC13*($W$10+(Z13*AC13))</f>
        <v>8.7965607139055493</v>
      </c>
      <c r="AE13" s="19">
        <f>+$W$10+(2*AC13*SQRT(1+(Z13^2)))</f>
        <v>16.753364519124077</v>
      </c>
      <c r="AF13" s="18" t="s">
        <v>11</v>
      </c>
      <c r="AG13" s="19">
        <f>+($W$7)/(SQRT(9.81*((AD13)^3/($W$10+(2*Z13*AC13)))))</f>
        <v>1.0004512916201045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-20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0.56123830603422342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-4868.5999999999995</v>
      </c>
      <c r="AL16" s="63">
        <f>+AP30+AC7</f>
        <v>2550.0038892312423</v>
      </c>
      <c r="AM16" s="63">
        <f>+AP30+AC13</f>
        <v>2549.7112383060467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38">
        <f>+D45</f>
        <v>-5157.7</v>
      </c>
      <c r="AL17" s="19">
        <f>+AP45+AC19</f>
        <v>2550.179099322821</v>
      </c>
      <c r="AM17" s="63">
        <f>+AP45+AC25</f>
        <v>2549.8824979927776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20.22</v>
      </c>
      <c r="X19" s="85"/>
      <c r="Z19" s="26">
        <f>+W23</f>
        <v>1.7</v>
      </c>
      <c r="AA19" s="26">
        <f>+($W$19*$W$21)/SQRT($W$20)</f>
        <v>11.539923235547073</v>
      </c>
      <c r="AB19" s="26">
        <f>+(AC19*($W$22+(Z19*AC19)))^(5/3)/($W$22+(2*AC19*SQRT(1+(Z19*Z19))))^(2/3)</f>
        <v>11.53985679912204</v>
      </c>
      <c r="AC19" s="27">
        <v>0.87909932280733072</v>
      </c>
      <c r="AD19" s="26">
        <f>+AC19*($W$22+(Z19*AC19))</f>
        <v>13.621177072215152</v>
      </c>
      <c r="AE19" s="26">
        <f>+$W$22+(2*AC19*SQRT(1+(Z19*Z19)))</f>
        <v>17.467709768311988</v>
      </c>
      <c r="AF19" s="26">
        <f>+AA19-AB19</f>
        <v>6.6436425033344904E-5</v>
      </c>
      <c r="AG19" s="28">
        <f>+($W$19)/(SQRT(9.81*((AD19)^3/($W$22+(2*Z19*AC19)))))</f>
        <v>0.52930719970516515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5.1885160844030072E-4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1.2999999999999999E-2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14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1.7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15</v>
      </c>
      <c r="E25" s="38">
        <f>+D30</f>
        <v>-4868.5999999999995</v>
      </c>
      <c r="F25" s="18">
        <f>+E6</f>
        <v>1.2</v>
      </c>
      <c r="Q25" s="18" t="s">
        <v>74</v>
      </c>
      <c r="R25" s="18" t="s">
        <v>158</v>
      </c>
      <c r="S25" s="18" t="s">
        <v>165</v>
      </c>
      <c r="Z25" s="19">
        <f>+$W$23</f>
        <v>1.7</v>
      </c>
      <c r="AA25" s="18" t="s">
        <v>11</v>
      </c>
      <c r="AB25" s="18" t="s">
        <v>11</v>
      </c>
      <c r="AC25" s="31">
        <v>0.58249799276371517</v>
      </c>
      <c r="AD25" s="19">
        <f>+AC25*($W$22+(Z25*AC25))</f>
        <v>8.7317885483673994</v>
      </c>
      <c r="AE25" s="19">
        <f>+$W$22+(2*AC25*SQRT(1+(Z25*Z25)))</f>
        <v>16.297731242788778</v>
      </c>
      <c r="AF25" s="18" t="s">
        <v>11</v>
      </c>
      <c r="AG25" s="19">
        <f>+($W$19)/(SQRT(9.81*((AD25)^3/($W$22+(2*Z25*AC25)))))</f>
        <v>1.0002001637670013</v>
      </c>
      <c r="AH25" s="18" t="s">
        <v>11</v>
      </c>
      <c r="AQ25" s="32"/>
    </row>
    <row r="26" spans="4:43" x14ac:dyDescent="0.25">
      <c r="D26" s="18">
        <f>+D7</f>
        <v>14</v>
      </c>
      <c r="E26" s="18">
        <f>-(1)*D3+E25</f>
        <v>-5157.7</v>
      </c>
      <c r="F26" s="18">
        <f>+E7</f>
        <v>1.7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67">
        <f>+'De 8-9'!D40</f>
        <v>-4868.5999999999995</v>
      </c>
      <c r="E30" s="15">
        <f>+FORECAST(D30,$D$25:$D$26,$E$25:$E$26)</f>
        <v>15</v>
      </c>
      <c r="F30" s="15">
        <f>+FORECAST(D30,$F$25:$F$26,$E$25:$E$26)</f>
        <v>1.2000000000000002</v>
      </c>
      <c r="G30" s="10">
        <f>+D30</f>
        <v>-4868.5999999999995</v>
      </c>
      <c r="H30" s="19">
        <f>+R10</f>
        <v>1.1616423608502533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1.1616423608502533</v>
      </c>
      <c r="AO30" s="18"/>
      <c r="AP30" s="19">
        <f>+'De 8-9'!AP40</f>
        <v>2549.1500000000124</v>
      </c>
      <c r="AQ30" s="19">
        <f t="shared" ref="AQ30:AQ31" si="0">+AP30+AN30</f>
        <v>2550.3116423608626</v>
      </c>
    </row>
    <row r="31" spans="4:43" x14ac:dyDescent="0.25">
      <c r="D31" s="67">
        <f>+D30-20</f>
        <v>-4888.5999999999995</v>
      </c>
      <c r="E31" s="15">
        <f>+FORECAST(D31,$D$25:$D$26,$E$25:$E$26)</f>
        <v>14.930819785541335</v>
      </c>
      <c r="F31" s="15">
        <f t="shared" ref="F31" si="1">+FORECAST(D31,$F$25:$F$26,$E$25:$E$26)</f>
        <v>1.2345901072293328</v>
      </c>
      <c r="G31" s="10">
        <f t="shared" ref="G31" si="2">+D31</f>
        <v>-4888.5999999999995</v>
      </c>
      <c r="H31" s="19">
        <f t="shared" ref="H31" si="3">+AN30</f>
        <v>1.1616423608502533</v>
      </c>
      <c r="I31" s="19">
        <f t="shared" ref="I31" si="4">E31+(2*H31*SQRT(1+(F31*F31)))</f>
        <v>18.622001391577975</v>
      </c>
      <c r="J31" s="19">
        <f t="shared" ref="J31" si="5">+H31*(E31+(F31*H31))</f>
        <v>19.01024465401737</v>
      </c>
      <c r="K31" s="19">
        <f t="shared" ref="K31" si="6">+J31/I31</f>
        <v>1.020848632446939</v>
      </c>
      <c r="L31" s="38">
        <f>+((2*F31*H31)+E31)</f>
        <v>17.799124119229834</v>
      </c>
      <c r="M31" s="19">
        <f t="shared" ref="M31" si="7">+(($R$5^2)*($R$7^2))/((J31^2)*(K31)^(4/3))</f>
        <v>1.8600521751251933E-4</v>
      </c>
      <c r="N31" s="19">
        <f t="shared" ref="N31" si="8">+$R$7/(SQRT(9.81*((J31^3)/((2*F31*H31)+E31))))</f>
        <v>0.32859761291930983</v>
      </c>
      <c r="O31" s="39">
        <f t="shared" ref="O31" si="9">($R$6-M31)/(1-(N31^2))</f>
        <v>3.7313630227972928E-4</v>
      </c>
      <c r="P31" s="39">
        <f t="shared" ref="P31" si="10">+H31+0.5*(G31-G30)*O31</f>
        <v>1.157910997827456</v>
      </c>
      <c r="Q31" s="19">
        <f t="shared" ref="Q31" si="11">E31+(2*P31*SQRT(1+(F31*F31)))</f>
        <v>18.610144783193693</v>
      </c>
      <c r="R31" s="19">
        <f t="shared" ref="R31" si="12">+P31*(E31+(F31*P31))</f>
        <v>18.94384684972519</v>
      </c>
      <c r="S31" s="19">
        <f t="shared" ref="S31" si="13">+R31/Q31</f>
        <v>1.0179311913163005</v>
      </c>
      <c r="T31" s="38">
        <f>+((2*F31*P31)+E31)</f>
        <v>17.789910711480982</v>
      </c>
      <c r="U31" s="19">
        <f t="shared" ref="U31" si="14">+(($R$5^2)*($R$7^2))/((R31^2)*(S31)^(4/3))</f>
        <v>1.8802752501194408E-4</v>
      </c>
      <c r="V31" s="19">
        <f t="shared" ref="V31" si="15">+$R$7/(SQRT(9.81*((R31^3)/((2*F31*P31)+E31))))</f>
        <v>0.33024121290775343</v>
      </c>
      <c r="W31" s="39">
        <f t="shared" ref="W31" si="16">($R$6-U31)/(1-(V31^2))</f>
        <v>3.7131996337564998E-4</v>
      </c>
      <c r="X31" s="39">
        <f t="shared" ref="X31" si="17">+H31+0.5*(G31-G30)*W31</f>
        <v>1.1579291612164968</v>
      </c>
      <c r="Y31" s="19">
        <f t="shared" ref="Y31" si="18">E31+(2*X31*SQRT(1+(F31*F31)))</f>
        <v>18.610202498347505</v>
      </c>
      <c r="Z31" s="19">
        <f t="shared" ref="Z31" si="19">+X31*(E31+(F31*X31))</f>
        <v>18.944169975201746</v>
      </c>
      <c r="AA31" s="19">
        <f t="shared" ref="AA31" si="20">+Z31/Y31</f>
        <v>1.017945397256365</v>
      </c>
      <c r="AB31" s="38">
        <f>+((2*F31*X31)+E31)</f>
        <v>17.789955560161829</v>
      </c>
      <c r="AC31" s="19">
        <f t="shared" ref="AC31" si="21">+(($R$5^2)*($R$7^2))/((Z31^2)*(AA31)^(4/3))</f>
        <v>1.8801761223539052E-4</v>
      </c>
      <c r="AD31" s="19">
        <f t="shared" ref="AD31" si="22">+$R$7/(SQRT(9.81*((Z31^3)/((2*F31*X31)+E31))))</f>
        <v>0.3302331799550739</v>
      </c>
      <c r="AE31" s="39">
        <f t="shared" ref="AE31" si="23">($R$6-AC31)/(1-(AD31^2))</f>
        <v>3.7132887829974227E-4</v>
      </c>
      <c r="AF31" s="39">
        <f t="shared" ref="AF31" si="24">H31+(G31-G30)*AE31</f>
        <v>1.1542157832842586</v>
      </c>
      <c r="AG31" s="19">
        <f t="shared" ref="AG31" si="25">E31+(2*AF31*SQRT(1+(F31*F31)))</f>
        <v>18.598403038563937</v>
      </c>
      <c r="AH31" s="19">
        <f t="shared" ref="AH31" si="26">+AF31*(E31+(F31*AF31))</f>
        <v>18.87812617078901</v>
      </c>
      <c r="AI31" s="19">
        <f t="shared" ref="AI31" si="27">+AH31/AG31</f>
        <v>1.0150401693976125</v>
      </c>
      <c r="AJ31" s="38">
        <f>+((2*F31*AF31)+E31)</f>
        <v>17.780786560842738</v>
      </c>
      <c r="AK31" s="19">
        <f t="shared" ref="AK31" si="28">+(($R$5^2)*($R$7^2))/((AH31^2)*(AI31)^(4/3))</f>
        <v>1.9005834033406519E-4</v>
      </c>
      <c r="AL31" s="19">
        <f t="shared" ref="AL31" si="29">+$R$7/(SQRT(9.81*((AH31^3)/((2*F31*AF31)+E31))))</f>
        <v>0.33188208164327593</v>
      </c>
      <c r="AM31" s="39">
        <f t="shared" ref="AM31" si="30">($R$6-AK31)/(1-(AL31^2))</f>
        <v>3.6949113361693946E-4</v>
      </c>
      <c r="AN31" s="19">
        <f t="shared" ref="AN31" si="31">H31+(1/6)*(O31+2*W31+2*AE31+AM31)*(G31-G30)</f>
        <v>1.154215943786095</v>
      </c>
      <c r="AO31" s="18">
        <f>+(-1)*ABS((ABS(G30)-ABS(G31)))</f>
        <v>-20</v>
      </c>
      <c r="AP31" s="19">
        <f t="shared" ref="AP31" si="32">+AP30-(AO31*$R$6)</f>
        <v>2549.1603770321813</v>
      </c>
      <c r="AQ31" s="19">
        <f t="shared" si="0"/>
        <v>2550.3145929759676</v>
      </c>
    </row>
    <row r="32" spans="4:43" x14ac:dyDescent="0.25">
      <c r="D32" s="67">
        <f t="shared" ref="D32:D44" si="33">+D31-20</f>
        <v>-4908.5999999999995</v>
      </c>
      <c r="E32" s="15">
        <f t="shared" ref="E32:E45" si="34">+FORECAST(D32,$D$25:$D$26,$E$25:$E$26)</f>
        <v>14.861639571082669</v>
      </c>
      <c r="F32" s="15">
        <f t="shared" ref="F32:F45" si="35">+FORECAST(D32,$F$25:$F$26,$E$25:$E$26)</f>
        <v>1.2691802144586655</v>
      </c>
      <c r="G32" s="10">
        <f t="shared" ref="G32:G45" si="36">+D32</f>
        <v>-4908.5999999999995</v>
      </c>
      <c r="H32" s="19">
        <f t="shared" ref="H32:H45" si="37">+AN31</f>
        <v>1.154215943786095</v>
      </c>
      <c r="I32" s="19">
        <f t="shared" ref="I32:I45" si="38">E32+(2*H32*SQRT(1+(F32*F32)))</f>
        <v>18.591610084537358</v>
      </c>
      <c r="J32" s="19">
        <f t="shared" ref="J32:J45" si="39">+H32*(E32+(F32*H32))</f>
        <v>18.844361558616413</v>
      </c>
      <c r="K32" s="19">
        <f t="shared" ref="K32:K45" si="40">+J32/I32</f>
        <v>1.0135949211999271</v>
      </c>
      <c r="L32" s="38">
        <f t="shared" ref="L32:L45" si="41">+((2*F32*H32)+E32)</f>
        <v>17.791455649214765</v>
      </c>
      <c r="M32" s="19">
        <f t="shared" ref="M32:M45" si="42">+(($R$5^2)*($R$7^2))/((J32^2)*(K32)^(4/3))</f>
        <v>1.911027410064254E-4</v>
      </c>
      <c r="N32" s="19">
        <f t="shared" ref="N32:N45" si="43">+$R$7/(SQRT(9.81*((J32^3)/((2*F32*H32)+E32))))</f>
        <v>0.33287428479882941</v>
      </c>
      <c r="O32" s="39">
        <f t="shared" ref="O32:O45" si="44">($R$6-M32)/(1-(N32^2))</f>
        <v>3.6859066249093024E-4</v>
      </c>
      <c r="P32" s="39">
        <f t="shared" ref="P32:P45" si="45">+H32+0.5*(G32-G31)*O32</f>
        <v>1.1505300371611857</v>
      </c>
      <c r="Q32" s="19">
        <f t="shared" ref="Q32:Q45" si="46">E32+(2*P32*SQRT(1+(F32*F32)))</f>
        <v>18.579698688667047</v>
      </c>
      <c r="R32" s="19">
        <f t="shared" ref="R32:R45" si="47">+P32*(E32+(F32*P32))</f>
        <v>18.778801157337377</v>
      </c>
      <c r="S32" s="19">
        <f t="shared" ref="S32:S45" si="48">+R32/Q32</f>
        <v>1.0107161301163499</v>
      </c>
      <c r="T32" s="38">
        <f t="shared" ref="T32:T45" si="49">+((2*F32*P32)+E32)</f>
        <v>17.782099489693408</v>
      </c>
      <c r="U32" s="19">
        <f t="shared" ref="U32:U45" si="50">+(($R$5^2)*($R$7^2))/((R32^2)*(S32)^(4/3))</f>
        <v>1.9317059527030369E-4</v>
      </c>
      <c r="V32" s="19">
        <f t="shared" ref="V32:V45" si="51">+$R$7/(SQRT(9.81*((R32^3)/((2*F32*P32)+E32))))</f>
        <v>0.33453100126913859</v>
      </c>
      <c r="W32" s="39">
        <f t="shared" ref="W32:W45" si="52">($R$6-U32)/(1-(V32^2))</f>
        <v>3.667211392100097E-4</v>
      </c>
      <c r="X32" s="39">
        <f t="shared" ref="X32:X45" si="53">+H32+0.5*(G32-G31)*W32</f>
        <v>1.1505487323939949</v>
      </c>
      <c r="Y32" s="19">
        <f t="shared" ref="Y32:Y45" si="54">E32+(2*X32*SQRT(1+(F32*F32)))</f>
        <v>18.579759104282942</v>
      </c>
      <c r="Z32" s="19">
        <f t="shared" ref="Z32:Z45" si="55">+X32*(E32+(F32*X32))</f>
        <v>18.779133598270768</v>
      </c>
      <c r="AA32" s="19">
        <f t="shared" ref="AA32:AA45" si="56">+Z32/Y32</f>
        <v>1.0107307362204641</v>
      </c>
      <c r="AB32" s="38">
        <f t="shared" ref="AB32:AB45" si="57">+((2*F32*X32)+E32)</f>
        <v>17.782146944932581</v>
      </c>
      <c r="AC32" s="19">
        <f t="shared" ref="AC32:AC45" si="58">+(($R$5^2)*($R$7^2))/((Z32^2)*(AA32)^(4/3))</f>
        <v>1.931600341785813E-4</v>
      </c>
      <c r="AD32" s="19">
        <f t="shared" ref="AD32:AD45" si="59">+$R$7/(SQRT(9.81*((Z32^3)/((2*F32*X32)+E32))))</f>
        <v>0.33452256453784479</v>
      </c>
      <c r="AE32" s="39">
        <f t="shared" ref="AE32:AE45" si="60">($R$6-AC32)/(1-(AD32^2))</f>
        <v>3.6673070022731608E-4</v>
      </c>
      <c r="AF32" s="39">
        <f t="shared" ref="AF32:AF45" si="61">H32+(G32-G31)*AE32</f>
        <v>1.1468813297815488</v>
      </c>
      <c r="AG32" s="19">
        <f t="shared" ref="AG32:AG45" si="62">E32+(2*AF32*SQRT(1+(F32*F32)))</f>
        <v>18.56790750607982</v>
      </c>
      <c r="AH32" s="19">
        <f t="shared" ref="AH32:AH45" si="63">+AF32*(E32+(F32*AF32))</f>
        <v>18.713936376383273</v>
      </c>
      <c r="AI32" s="19">
        <f t="shared" ref="AI32:AI45" si="64">+AH32/AG32</f>
        <v>1.0078645841086638</v>
      </c>
      <c r="AJ32" s="38">
        <f t="shared" ref="AJ32:AJ45" si="65">+((2*F32*AF32)+E32)</f>
        <v>17.772837755264241</v>
      </c>
      <c r="AK32" s="19">
        <f t="shared" ref="AK32:AK45" si="66">+(($R$5^2)*($R$7^2))/((AH32^2)*(AI32)^(4/3))</f>
        <v>1.9524614319642799E-4</v>
      </c>
      <c r="AL32" s="19">
        <f t="shared" ref="AL32:AL45" si="67">+$R$7/(SQRT(9.81*((AH32^3)/((2*F32*AF32)+E32))))</f>
        <v>0.33618421098263485</v>
      </c>
      <c r="AM32" s="39">
        <f t="shared" ref="AM32:AM45" si="68">($R$6-AK32)/(1-(AL32^2))</f>
        <v>3.6483956901820852E-4</v>
      </c>
      <c r="AN32" s="19">
        <f t="shared" ref="AN32:AN45" si="69">H32+(1/6)*(O32+2*W32+2*AE32+AM32)*(G32-G31)</f>
        <v>1.1468814974181492</v>
      </c>
      <c r="AO32" s="18">
        <f t="shared" ref="AO32:AO45" si="70">+(-1)*ABS((ABS(G31)-ABS(G32)))</f>
        <v>-20</v>
      </c>
      <c r="AP32" s="19">
        <f t="shared" ref="AP32:AP45" si="71">+AP31-(AO32*$R$6)</f>
        <v>2549.1707540643501</v>
      </c>
      <c r="AQ32" s="19">
        <f t="shared" ref="AQ32:AQ45" si="72">+AP32+AN32</f>
        <v>2550.3176355617684</v>
      </c>
    </row>
    <row r="33" spans="4:43" x14ac:dyDescent="0.25">
      <c r="D33" s="67">
        <f t="shared" si="33"/>
        <v>-4928.5999999999995</v>
      </c>
      <c r="E33" s="15">
        <f t="shared" si="34"/>
        <v>14.792459356624004</v>
      </c>
      <c r="F33" s="15">
        <f t="shared" si="35"/>
        <v>1.3037703216879981</v>
      </c>
      <c r="G33" s="10">
        <f t="shared" si="36"/>
        <v>-4928.5999999999995</v>
      </c>
      <c r="H33" s="19">
        <f t="shared" si="37"/>
        <v>1.1468814974181492</v>
      </c>
      <c r="I33" s="19">
        <f t="shared" si="38"/>
        <v>18.561368863600375</v>
      </c>
      <c r="J33" s="19">
        <f t="shared" si="39"/>
        <v>18.680095501533938</v>
      </c>
      <c r="K33" s="19">
        <f t="shared" si="40"/>
        <v>1.0063964376122276</v>
      </c>
      <c r="L33" s="38">
        <f t="shared" si="41"/>
        <v>17.782999474277752</v>
      </c>
      <c r="M33" s="19">
        <f t="shared" si="42"/>
        <v>1.9633544070411045E-4</v>
      </c>
      <c r="N33" s="19">
        <f t="shared" si="43"/>
        <v>0.33719452706017256</v>
      </c>
      <c r="O33" s="39">
        <f t="shared" si="44"/>
        <v>3.6389058105015858E-4</v>
      </c>
      <c r="P33" s="39">
        <f t="shared" si="45"/>
        <v>1.1432425916076476</v>
      </c>
      <c r="Q33" s="19">
        <f t="shared" si="46"/>
        <v>18.549410603976284</v>
      </c>
      <c r="R33" s="19">
        <f t="shared" si="47"/>
        <v>18.615402105470213</v>
      </c>
      <c r="S33" s="19">
        <f t="shared" si="48"/>
        <v>1.0035576063791365</v>
      </c>
      <c r="T33" s="38">
        <f t="shared" si="49"/>
        <v>17.773510879479453</v>
      </c>
      <c r="U33" s="19">
        <f t="shared" si="50"/>
        <v>1.9844846975138619E-4</v>
      </c>
      <c r="V33" s="19">
        <f t="shared" si="51"/>
        <v>0.33886337123969673</v>
      </c>
      <c r="W33" s="39">
        <f t="shared" si="52"/>
        <v>3.6196725361570346E-4</v>
      </c>
      <c r="X33" s="39">
        <f t="shared" si="53"/>
        <v>1.1432618248819921</v>
      </c>
      <c r="Y33" s="19">
        <f t="shared" si="54"/>
        <v>18.549473808824118</v>
      </c>
      <c r="Z33" s="19">
        <f t="shared" si="55"/>
        <v>18.615743948763317</v>
      </c>
      <c r="AA33" s="19">
        <f t="shared" si="56"/>
        <v>1.0035726156236127</v>
      </c>
      <c r="AB33" s="38">
        <f t="shared" si="57"/>
        <v>17.773561031024009</v>
      </c>
      <c r="AC33" s="19">
        <f t="shared" si="58"/>
        <v>1.9843722442647809E-4</v>
      </c>
      <c r="AD33" s="19">
        <f t="shared" si="59"/>
        <v>0.33885451546739931</v>
      </c>
      <c r="AE33" s="39">
        <f t="shared" si="60"/>
        <v>3.619775034235737E-4</v>
      </c>
      <c r="AF33" s="39">
        <f t="shared" si="61"/>
        <v>1.1396419473496777</v>
      </c>
      <c r="AG33" s="19">
        <f t="shared" si="62"/>
        <v>18.53757808038457</v>
      </c>
      <c r="AH33" s="19">
        <f t="shared" si="63"/>
        <v>18.551422918489706</v>
      </c>
      <c r="AI33" s="19">
        <f t="shared" si="64"/>
        <v>1.0007468525847929</v>
      </c>
      <c r="AJ33" s="38">
        <f t="shared" si="65"/>
        <v>17.764122053234455</v>
      </c>
      <c r="AK33" s="19">
        <f t="shared" si="66"/>
        <v>2.0056827725589108E-4</v>
      </c>
      <c r="AL33" s="19">
        <f t="shared" si="67"/>
        <v>0.3405278861671116</v>
      </c>
      <c r="AM33" s="39">
        <f t="shared" si="68"/>
        <v>3.6003241709933064E-4</v>
      </c>
      <c r="AN33" s="19">
        <f t="shared" si="69"/>
        <v>1.1396421223773889</v>
      </c>
      <c r="AO33" s="18">
        <f t="shared" si="70"/>
        <v>-20</v>
      </c>
      <c r="AP33" s="19">
        <f t="shared" si="71"/>
        <v>2549.181131096519</v>
      </c>
      <c r="AQ33" s="19">
        <f t="shared" si="72"/>
        <v>2550.3207732188966</v>
      </c>
    </row>
    <row r="34" spans="4:43" x14ac:dyDescent="0.25">
      <c r="D34" s="67">
        <f t="shared" si="33"/>
        <v>-4948.5999999999995</v>
      </c>
      <c r="E34" s="15">
        <f t="shared" si="34"/>
        <v>14.723279142165339</v>
      </c>
      <c r="F34" s="15">
        <f t="shared" si="35"/>
        <v>1.3383604289173308</v>
      </c>
      <c r="G34" s="10">
        <f t="shared" si="36"/>
        <v>-4948.5999999999995</v>
      </c>
      <c r="H34" s="19">
        <f t="shared" si="37"/>
        <v>1.1396421223773889</v>
      </c>
      <c r="I34" s="19">
        <f t="shared" si="38"/>
        <v>18.531258966533123</v>
      </c>
      <c r="J34" s="19">
        <f t="shared" si="39"/>
        <v>18.517510424878814</v>
      </c>
      <c r="K34" s="19">
        <f t="shared" si="40"/>
        <v>0.99925808917358838</v>
      </c>
      <c r="L34" s="38">
        <f t="shared" si="41"/>
        <v>17.773782981599858</v>
      </c>
      <c r="M34" s="19">
        <f t="shared" si="42"/>
        <v>2.0170356829813182E-4</v>
      </c>
      <c r="N34" s="19">
        <f t="shared" si="43"/>
        <v>0.3415566044350733</v>
      </c>
      <c r="O34" s="39">
        <f t="shared" si="44"/>
        <v>3.5903317896893665E-4</v>
      </c>
      <c r="P34" s="39">
        <f t="shared" si="45"/>
        <v>1.1360517905876997</v>
      </c>
      <c r="Q34" s="19">
        <f t="shared" si="46"/>
        <v>18.519262296043792</v>
      </c>
      <c r="R34" s="19">
        <f t="shared" si="47"/>
        <v>18.453713898928438</v>
      </c>
      <c r="S34" s="19">
        <f t="shared" si="48"/>
        <v>0.99646052871504731</v>
      </c>
      <c r="T34" s="38">
        <f t="shared" si="49"/>
        <v>17.764172665611849</v>
      </c>
      <c r="U34" s="19">
        <f t="shared" si="50"/>
        <v>2.0386123008481541E-4</v>
      </c>
      <c r="V34" s="19">
        <f t="shared" si="51"/>
        <v>0.34323650074737511</v>
      </c>
      <c r="W34" s="39">
        <f t="shared" si="52"/>
        <v>3.5705555594761683E-4</v>
      </c>
      <c r="X34" s="39">
        <f t="shared" si="53"/>
        <v>1.1360715668179127</v>
      </c>
      <c r="Y34" s="19">
        <f t="shared" si="54"/>
        <v>18.51932837598606</v>
      </c>
      <c r="Z34" s="19">
        <f t="shared" si="55"/>
        <v>18.454065207820047</v>
      </c>
      <c r="AA34" s="19">
        <f t="shared" si="56"/>
        <v>0.9964759430341632</v>
      </c>
      <c r="AB34" s="38">
        <f t="shared" si="57"/>
        <v>17.764225601059749</v>
      </c>
      <c r="AC34" s="19">
        <f t="shared" si="58"/>
        <v>2.0384926388230257E-4</v>
      </c>
      <c r="AD34" s="19">
        <f t="shared" si="59"/>
        <v>0.34322721092628733</v>
      </c>
      <c r="AE34" s="39">
        <f t="shared" si="60"/>
        <v>3.5706653902242502E-4</v>
      </c>
      <c r="AF34" s="39">
        <f t="shared" si="61"/>
        <v>1.1325007915969405</v>
      </c>
      <c r="AG34" s="19">
        <f t="shared" si="62"/>
        <v>18.507397051466</v>
      </c>
      <c r="AH34" s="19">
        <f t="shared" si="63"/>
        <v>18.390650215902586</v>
      </c>
      <c r="AI34" s="19">
        <f t="shared" si="64"/>
        <v>0.9936918824814337</v>
      </c>
      <c r="AJ34" s="38">
        <f t="shared" si="65"/>
        <v>17.754667632547136</v>
      </c>
      <c r="AK34" s="19">
        <f t="shared" si="66"/>
        <v>2.0602464874509504E-4</v>
      </c>
      <c r="AL34" s="19">
        <f t="shared" si="67"/>
        <v>0.34491119790674529</v>
      </c>
      <c r="AM34" s="39">
        <f t="shared" si="68"/>
        <v>3.5506706355258673E-4</v>
      </c>
      <c r="AN34" s="19">
        <f t="shared" si="69"/>
        <v>1.1325009742691836</v>
      </c>
      <c r="AO34" s="18">
        <f t="shared" si="70"/>
        <v>-20</v>
      </c>
      <c r="AP34" s="19">
        <f t="shared" si="71"/>
        <v>2549.1915081286879</v>
      </c>
      <c r="AQ34" s="19">
        <f t="shared" si="72"/>
        <v>2550.324009102957</v>
      </c>
    </row>
    <row r="35" spans="4:43" x14ac:dyDescent="0.25">
      <c r="D35" s="67">
        <f t="shared" si="33"/>
        <v>-4968.5999999999995</v>
      </c>
      <c r="E35" s="15">
        <f t="shared" si="34"/>
        <v>14.654098927706677</v>
      </c>
      <c r="F35" s="15">
        <f t="shared" si="35"/>
        <v>1.3729505361466616</v>
      </c>
      <c r="G35" s="10">
        <f t="shared" si="36"/>
        <v>-4968.5999999999995</v>
      </c>
      <c r="H35" s="19">
        <f t="shared" si="37"/>
        <v>1.1325009742691836</v>
      </c>
      <c r="I35" s="19">
        <f t="shared" si="38"/>
        <v>18.501265362265897</v>
      </c>
      <c r="J35" s="19">
        <f t="shared" si="39"/>
        <v>18.356670633458862</v>
      </c>
      <c r="K35" s="19">
        <f t="shared" si="40"/>
        <v>0.99218460327032865</v>
      </c>
      <c r="L35" s="38">
        <f t="shared" si="41"/>
        <v>17.763834567325663</v>
      </c>
      <c r="M35" s="19">
        <f t="shared" si="42"/>
        <v>2.0720705175568551E-4</v>
      </c>
      <c r="N35" s="19">
        <f t="shared" si="43"/>
        <v>0.34595860252698846</v>
      </c>
      <c r="O35" s="39">
        <f t="shared" si="44"/>
        <v>3.540157673926278E-4</v>
      </c>
      <c r="P35" s="39">
        <f t="shared" si="45"/>
        <v>1.1289608165952574</v>
      </c>
      <c r="Q35" s="19">
        <f t="shared" si="46"/>
        <v>18.489239257136084</v>
      </c>
      <c r="R35" s="19">
        <f t="shared" si="47"/>
        <v>18.293801064996629</v>
      </c>
      <c r="S35" s="19">
        <f t="shared" si="48"/>
        <v>0.98942962501477583</v>
      </c>
      <c r="T35" s="38">
        <f t="shared" si="49"/>
        <v>17.75411364457274</v>
      </c>
      <c r="U35" s="19">
        <f t="shared" si="50"/>
        <v>2.0940862095747883E-4</v>
      </c>
      <c r="V35" s="19">
        <f t="shared" si="51"/>
        <v>0.34764838580264523</v>
      </c>
      <c r="W35" s="39">
        <f t="shared" si="52"/>
        <v>3.5198350245232274E-4</v>
      </c>
      <c r="X35" s="39">
        <f t="shared" si="53"/>
        <v>1.1289811392446605</v>
      </c>
      <c r="Y35" s="19">
        <f t="shared" si="54"/>
        <v>18.489308294264017</v>
      </c>
      <c r="Z35" s="19">
        <f t="shared" si="55"/>
        <v>18.294161876190731</v>
      </c>
      <c r="AA35" s="19">
        <f t="shared" si="56"/>
        <v>0.98944544517472155</v>
      </c>
      <c r="AB35" s="38">
        <f t="shared" si="57"/>
        <v>17.754169448557526</v>
      </c>
      <c r="AC35" s="19">
        <f t="shared" si="58"/>
        <v>2.0939589670978449E-4</v>
      </c>
      <c r="AD35" s="19">
        <f t="shared" si="59"/>
        <v>0.34763864731999999</v>
      </c>
      <c r="AE35" s="39">
        <f t="shared" si="60"/>
        <v>3.5199526493198653E-4</v>
      </c>
      <c r="AF35" s="39">
        <f t="shared" si="61"/>
        <v>1.125461068970544</v>
      </c>
      <c r="AG35" s="19">
        <f t="shared" si="62"/>
        <v>18.477350427106675</v>
      </c>
      <c r="AH35" s="19">
        <f t="shared" si="63"/>
        <v>18.231682964158807</v>
      </c>
      <c r="AI35" s="19">
        <f t="shared" si="64"/>
        <v>0.98670439985878777</v>
      </c>
      <c r="AJ35" s="38">
        <f t="shared" si="65"/>
        <v>17.744503683817285</v>
      </c>
      <c r="AK35" s="19">
        <f t="shared" si="66"/>
        <v>2.1161481402349097E-4</v>
      </c>
      <c r="AL35" s="19">
        <f t="shared" si="67"/>
        <v>0.34933205251478139</v>
      </c>
      <c r="AM35" s="39">
        <f t="shared" si="68"/>
        <v>3.4994111788218751E-4</v>
      </c>
      <c r="AN35" s="19">
        <f t="shared" si="69"/>
        <v>1.1254612595357054</v>
      </c>
      <c r="AO35" s="18">
        <f t="shared" si="70"/>
        <v>-20</v>
      </c>
      <c r="AP35" s="19">
        <f t="shared" si="71"/>
        <v>2549.2018851608568</v>
      </c>
      <c r="AQ35" s="19">
        <f t="shared" si="72"/>
        <v>2550.3273464203926</v>
      </c>
    </row>
    <row r="36" spans="4:43" x14ac:dyDescent="0.25">
      <c r="D36" s="67">
        <f t="shared" si="33"/>
        <v>-4988.5999999999995</v>
      </c>
      <c r="E36" s="15">
        <f t="shared" si="34"/>
        <v>14.584918713248012</v>
      </c>
      <c r="F36" s="15">
        <f t="shared" si="35"/>
        <v>1.4075406433759943</v>
      </c>
      <c r="G36" s="10">
        <f t="shared" si="36"/>
        <v>-4988.5999999999995</v>
      </c>
      <c r="H36" s="19">
        <f t="shared" si="37"/>
        <v>1.1254612595357054</v>
      </c>
      <c r="I36" s="19">
        <f t="shared" si="38"/>
        <v>18.471376593871494</v>
      </c>
      <c r="J36" s="19">
        <f t="shared" si="39"/>
        <v>18.197640704952796</v>
      </c>
      <c r="K36" s="19">
        <f t="shared" si="40"/>
        <v>0.98518053662500071</v>
      </c>
      <c r="L36" s="38">
        <f t="shared" si="41"/>
        <v>17.753183643931301</v>
      </c>
      <c r="M36" s="19">
        <f t="shared" si="42"/>
        <v>2.128454663264129E-4</v>
      </c>
      <c r="N36" s="19">
        <f t="shared" si="43"/>
        <v>0.35039842167150453</v>
      </c>
      <c r="O36" s="39">
        <f t="shared" si="44"/>
        <v>3.4883588163027202E-4</v>
      </c>
      <c r="P36" s="39">
        <f t="shared" si="45"/>
        <v>1.1219729007194026</v>
      </c>
      <c r="Q36" s="19">
        <f t="shared" si="46"/>
        <v>18.459330546531174</v>
      </c>
      <c r="R36" s="19">
        <f t="shared" si="47"/>
        <v>18.135728358136596</v>
      </c>
      <c r="S36" s="19">
        <f t="shared" si="48"/>
        <v>0.98246945155573973</v>
      </c>
      <c r="T36" s="38">
        <f t="shared" si="49"/>
        <v>17.74336363030605</v>
      </c>
      <c r="U36" s="19">
        <f t="shared" si="50"/>
        <v>2.1509002105213251E-4</v>
      </c>
      <c r="V36" s="19">
        <f t="shared" si="51"/>
        <v>0.35209683465989106</v>
      </c>
      <c r="W36" s="39">
        <f t="shared" si="52"/>
        <v>3.4674879129651412E-4</v>
      </c>
      <c r="X36" s="39">
        <f t="shared" si="53"/>
        <v>1.1219937716227402</v>
      </c>
      <c r="Y36" s="19">
        <f t="shared" si="54"/>
        <v>18.459402618213844</v>
      </c>
      <c r="Z36" s="19">
        <f t="shared" si="55"/>
        <v>18.136098678776925</v>
      </c>
      <c r="AA36" s="19">
        <f t="shared" si="56"/>
        <v>0.98248567702196843</v>
      </c>
      <c r="AB36" s="38">
        <f t="shared" si="57"/>
        <v>17.743422383595473</v>
      </c>
      <c r="AC36" s="19">
        <f t="shared" si="58"/>
        <v>2.1507650131133543E-4</v>
      </c>
      <c r="AD36" s="19">
        <f t="shared" si="59"/>
        <v>0.3520866334551897</v>
      </c>
      <c r="AE36" s="39">
        <f t="shared" si="60"/>
        <v>3.4676138082089371E-4</v>
      </c>
      <c r="AF36" s="39">
        <f t="shared" si="61"/>
        <v>1.1185260319192876</v>
      </c>
      <c r="AG36" s="19">
        <f t="shared" si="62"/>
        <v>18.447427773069911</v>
      </c>
      <c r="AH36" s="19">
        <f t="shared" si="63"/>
        <v>18.074586034486199</v>
      </c>
      <c r="AI36" s="19">
        <f t="shared" si="64"/>
        <v>0.97978895794198484</v>
      </c>
      <c r="AJ36" s="38">
        <f t="shared" si="65"/>
        <v>17.733660414448956</v>
      </c>
      <c r="AK36" s="19">
        <f t="shared" si="66"/>
        <v>2.1733795055510575E-4</v>
      </c>
      <c r="AL36" s="19">
        <f t="shared" si="67"/>
        <v>0.35378816641489547</v>
      </c>
      <c r="AM36" s="39">
        <f t="shared" si="68"/>
        <v>3.4465244934680611E-4</v>
      </c>
      <c r="AN36" s="19">
        <f t="shared" si="69"/>
        <v>1.1185262306183323</v>
      </c>
      <c r="AO36" s="18">
        <f t="shared" si="70"/>
        <v>-20</v>
      </c>
      <c r="AP36" s="19">
        <f t="shared" si="71"/>
        <v>2549.2122621930257</v>
      </c>
      <c r="AQ36" s="19">
        <f t="shared" si="72"/>
        <v>2550.3307884236442</v>
      </c>
    </row>
    <row r="37" spans="4:43" x14ac:dyDescent="0.25">
      <c r="D37" s="67">
        <f t="shared" si="33"/>
        <v>-5008.5999999999995</v>
      </c>
      <c r="E37" s="15">
        <f t="shared" si="34"/>
        <v>14.515738498789347</v>
      </c>
      <c r="F37" s="15">
        <f t="shared" si="35"/>
        <v>1.4421307506053269</v>
      </c>
      <c r="G37" s="10">
        <f t="shared" si="36"/>
        <v>-5008.5999999999995</v>
      </c>
      <c r="H37" s="19">
        <f t="shared" si="37"/>
        <v>1.1185262306183323</v>
      </c>
      <c r="I37" s="19">
        <f t="shared" si="38"/>
        <v>18.441584625322449</v>
      </c>
      <c r="J37" s="19">
        <f t="shared" si="39"/>
        <v>18.040485388910163</v>
      </c>
      <c r="K37" s="19">
        <f t="shared" si="40"/>
        <v>0.97825028355418386</v>
      </c>
      <c r="L37" s="38">
        <f t="shared" si="41"/>
        <v>17.741860643856072</v>
      </c>
      <c r="M37" s="19">
        <f t="shared" si="42"/>
        <v>2.1861800522329655E-4</v>
      </c>
      <c r="N37" s="19">
        <f t="shared" si="43"/>
        <v>0.35487377140150894</v>
      </c>
      <c r="O37" s="39">
        <f t="shared" si="44"/>
        <v>3.4349131749361356E-4</v>
      </c>
      <c r="P37" s="39">
        <f t="shared" si="45"/>
        <v>1.1150913174433963</v>
      </c>
      <c r="Q37" s="19">
        <f t="shared" si="46"/>
        <v>18.429528635741097</v>
      </c>
      <c r="R37" s="19">
        <f t="shared" si="47"/>
        <v>17.979560653201705</v>
      </c>
      <c r="S37" s="19">
        <f t="shared" si="48"/>
        <v>0.97558440091263376</v>
      </c>
      <c r="T37" s="38">
        <f t="shared" si="49"/>
        <v>17.731953456025604</v>
      </c>
      <c r="U37" s="19">
        <f t="shared" si="50"/>
        <v>2.2090441380139962E-4</v>
      </c>
      <c r="V37" s="19">
        <f t="shared" si="51"/>
        <v>0.3565794626455448</v>
      </c>
      <c r="W37" s="39">
        <f t="shared" si="52"/>
        <v>3.4134939984389781E-4</v>
      </c>
      <c r="X37" s="39">
        <f t="shared" si="53"/>
        <v>1.1151127366198934</v>
      </c>
      <c r="Y37" s="19">
        <f t="shared" si="54"/>
        <v>18.429603813585643</v>
      </c>
      <c r="Z37" s="19">
        <f t="shared" si="55"/>
        <v>17.979940457704039</v>
      </c>
      <c r="AA37" s="19">
        <f t="shared" si="56"/>
        <v>0.9756010297112232</v>
      </c>
      <c r="AB37" s="38">
        <f t="shared" si="57"/>
        <v>17.732015234531762</v>
      </c>
      <c r="AC37" s="19">
        <f t="shared" si="58"/>
        <v>2.2089006112496331E-4</v>
      </c>
      <c r="AD37" s="19">
        <f t="shared" si="59"/>
        <v>0.3565687853852329</v>
      </c>
      <c r="AE37" s="39">
        <f t="shared" si="60"/>
        <v>3.4136286534734072E-4</v>
      </c>
      <c r="AF37" s="39">
        <f t="shared" si="61"/>
        <v>1.1116989733113856</v>
      </c>
      <c r="AG37" s="19">
        <f t="shared" si="62"/>
        <v>18.417622056614064</v>
      </c>
      <c r="AH37" s="19">
        <f t="shared" si="63"/>
        <v>17.919424360984888</v>
      </c>
      <c r="AI37" s="19">
        <f t="shared" si="64"/>
        <v>0.9729499446726747</v>
      </c>
      <c r="AJ37" s="38">
        <f t="shared" si="65"/>
        <v>17.722169048446787</v>
      </c>
      <c r="AK37" s="19">
        <f t="shared" si="66"/>
        <v>2.2319282785614129E-4</v>
      </c>
      <c r="AL37" s="19">
        <f t="shared" si="67"/>
        <v>0.35827706137922966</v>
      </c>
      <c r="AM37" s="39">
        <f t="shared" si="68"/>
        <v>3.3919922507190202E-4</v>
      </c>
      <c r="AN37" s="19">
        <f t="shared" si="69"/>
        <v>1.1116991803751723</v>
      </c>
      <c r="AO37" s="18">
        <f t="shared" si="70"/>
        <v>-20</v>
      </c>
      <c r="AP37" s="19">
        <f t="shared" si="71"/>
        <v>2549.2226392251946</v>
      </c>
      <c r="AQ37" s="19">
        <f t="shared" si="72"/>
        <v>2550.3343384055697</v>
      </c>
    </row>
    <row r="38" spans="4:43" x14ac:dyDescent="0.25">
      <c r="D38" s="67">
        <f t="shared" si="33"/>
        <v>-5028.5999999999995</v>
      </c>
      <c r="E38" s="15">
        <f t="shared" si="34"/>
        <v>14.446558284330681</v>
      </c>
      <c r="F38" s="15">
        <f t="shared" si="35"/>
        <v>1.4767208578346596</v>
      </c>
      <c r="G38" s="10">
        <f t="shared" si="36"/>
        <v>-5028.5999999999995</v>
      </c>
      <c r="H38" s="19">
        <f t="shared" si="37"/>
        <v>1.1116991803751723</v>
      </c>
      <c r="I38" s="19">
        <f t="shared" si="38"/>
        <v>18.411884691662365</v>
      </c>
      <c r="J38" s="19">
        <f t="shared" si="39"/>
        <v>17.885269494004469</v>
      </c>
      <c r="K38" s="19">
        <f t="shared" si="40"/>
        <v>0.97139808300578978</v>
      </c>
      <c r="L38" s="38">
        <f t="shared" si="41"/>
        <v>17.729897018926106</v>
      </c>
      <c r="M38" s="19">
        <f t="shared" si="42"/>
        <v>2.2452345026998408E-4</v>
      </c>
      <c r="N38" s="19">
        <f t="shared" si="43"/>
        <v>0.35938216564530895</v>
      </c>
      <c r="O38" s="39">
        <f t="shared" si="44"/>
        <v>3.3798016984899862E-4</v>
      </c>
      <c r="P38" s="39">
        <f t="shared" si="45"/>
        <v>1.1083193786766823</v>
      </c>
      <c r="Q38" s="19">
        <f t="shared" si="46"/>
        <v>18.399829256916032</v>
      </c>
      <c r="R38" s="19">
        <f t="shared" si="47"/>
        <v>17.8253628266161</v>
      </c>
      <c r="S38" s="19">
        <f t="shared" si="48"/>
        <v>0.96877870863480953</v>
      </c>
      <c r="T38" s="38">
        <f t="shared" si="49"/>
        <v>17.719914971599096</v>
      </c>
      <c r="U38" s="19">
        <f t="shared" si="50"/>
        <v>2.2685035827154352E-4</v>
      </c>
      <c r="V38" s="19">
        <f t="shared" si="51"/>
        <v>0.36109368778524054</v>
      </c>
      <c r="W38" s="39">
        <f t="shared" si="52"/>
        <v>3.3578362405788185E-4</v>
      </c>
      <c r="X38" s="39">
        <f t="shared" si="53"/>
        <v>1.1083413441345935</v>
      </c>
      <c r="Y38" s="19">
        <f t="shared" si="54"/>
        <v>18.399907605638276</v>
      </c>
      <c r="Z38" s="19">
        <f t="shared" si="55"/>
        <v>17.825752053375091</v>
      </c>
      <c r="AA38" s="19">
        <f t="shared" si="56"/>
        <v>0.96879573720863432</v>
      </c>
      <c r="AB38" s="38">
        <f t="shared" si="57"/>
        <v>17.719979845298795</v>
      </c>
      <c r="AC38" s="19">
        <f t="shared" si="58"/>
        <v>2.2683513555409615E-4</v>
      </c>
      <c r="AD38" s="19">
        <f t="shared" si="59"/>
        <v>0.36108252205519781</v>
      </c>
      <c r="AE38" s="39">
        <f t="shared" si="60"/>
        <v>3.3579801550795625E-4</v>
      </c>
      <c r="AF38" s="39">
        <f t="shared" si="61"/>
        <v>1.1049832200650131</v>
      </c>
      <c r="AG38" s="19">
        <f t="shared" si="62"/>
        <v>18.387929492955212</v>
      </c>
      <c r="AH38" s="19">
        <f t="shared" si="63"/>
        <v>17.766262815521195</v>
      </c>
      <c r="AI38" s="19">
        <f t="shared" si="64"/>
        <v>0.96619158901646918</v>
      </c>
      <c r="AJ38" s="38">
        <f t="shared" si="65"/>
        <v>17.710061821585303</v>
      </c>
      <c r="AK38" s="19">
        <f t="shared" si="66"/>
        <v>2.2917777874757083E-4</v>
      </c>
      <c r="AL38" s="19">
        <f t="shared" si="67"/>
        <v>0.36279606063308173</v>
      </c>
      <c r="AM38" s="39">
        <f t="shared" si="68"/>
        <v>3.3357995018130221E-4</v>
      </c>
      <c r="AN38" s="19">
        <f t="shared" si="69"/>
        <v>1.1049834357112991</v>
      </c>
      <c r="AO38" s="18">
        <f t="shared" si="70"/>
        <v>-20</v>
      </c>
      <c r="AP38" s="19">
        <f t="shared" si="71"/>
        <v>2549.2330162573635</v>
      </c>
      <c r="AQ38" s="19">
        <f t="shared" si="72"/>
        <v>2550.3379996930748</v>
      </c>
    </row>
    <row r="39" spans="4:43" x14ac:dyDescent="0.25">
      <c r="D39" s="67">
        <f t="shared" si="33"/>
        <v>-5048.5999999999995</v>
      </c>
      <c r="E39" s="15">
        <f t="shared" si="34"/>
        <v>14.377378069872016</v>
      </c>
      <c r="F39" s="15">
        <f t="shared" si="35"/>
        <v>1.5113109650639922</v>
      </c>
      <c r="G39" s="10">
        <f t="shared" si="36"/>
        <v>-5048.5999999999995</v>
      </c>
      <c r="H39" s="19">
        <f t="shared" si="37"/>
        <v>1.1049834357112991</v>
      </c>
      <c r="I39" s="19">
        <f t="shared" si="38"/>
        <v>18.382275152091974</v>
      </c>
      <c r="J39" s="19">
        <f t="shared" si="39"/>
        <v>17.732057763020972</v>
      </c>
      <c r="K39" s="19">
        <f t="shared" si="40"/>
        <v>0.96462802435002148</v>
      </c>
      <c r="L39" s="38">
        <f t="shared" si="41"/>
        <v>17.717325235081155</v>
      </c>
      <c r="M39" s="19">
        <f t="shared" si="42"/>
        <v>2.3056014285144382E-4</v>
      </c>
      <c r="N39" s="19">
        <f t="shared" si="43"/>
        <v>0.3639209187941938</v>
      </c>
      <c r="O39" s="39">
        <f t="shared" si="44"/>
        <v>3.3230087323434296E-4</v>
      </c>
      <c r="P39" s="39">
        <f t="shared" si="45"/>
        <v>1.1016604269789556</v>
      </c>
      <c r="Q39" s="19">
        <f t="shared" si="46"/>
        <v>18.37023125392459</v>
      </c>
      <c r="R39" s="19">
        <f t="shared" si="47"/>
        <v>17.673199625031632</v>
      </c>
      <c r="S39" s="19">
        <f t="shared" si="48"/>
        <v>0.96205645866629763</v>
      </c>
      <c r="T39" s="38">
        <f t="shared" si="49"/>
        <v>17.707281036012766</v>
      </c>
      <c r="U39" s="19">
        <f t="shared" si="50"/>
        <v>2.3292596053428211E-4</v>
      </c>
      <c r="V39" s="19">
        <f t="shared" si="51"/>
        <v>0.365636727370028</v>
      </c>
      <c r="W39" s="39">
        <f t="shared" si="52"/>
        <v>3.3005011985256984E-4</v>
      </c>
      <c r="X39" s="39">
        <f t="shared" si="53"/>
        <v>1.1016829345127734</v>
      </c>
      <c r="Y39" s="19">
        <f t="shared" si="54"/>
        <v>18.370312830130715</v>
      </c>
      <c r="Z39" s="19">
        <f t="shared" si="55"/>
        <v>17.673598173023986</v>
      </c>
      <c r="AA39" s="19">
        <f t="shared" si="56"/>
        <v>0.96207388172704456</v>
      </c>
      <c r="AB39" s="38">
        <f t="shared" si="57"/>
        <v>17.707349067778075</v>
      </c>
      <c r="AC39" s="19">
        <f t="shared" si="58"/>
        <v>2.3290983138822509E-4</v>
      </c>
      <c r="AD39" s="19">
        <f t="shared" si="59"/>
        <v>0.36562506188598193</v>
      </c>
      <c r="AE39" s="39">
        <f t="shared" si="60"/>
        <v>3.3006548792893233E-4</v>
      </c>
      <c r="AF39" s="39">
        <f t="shared" si="61"/>
        <v>1.0983821259527204</v>
      </c>
      <c r="AG39" s="19">
        <f t="shared" si="62"/>
        <v>18.358349394169693</v>
      </c>
      <c r="AH39" s="19">
        <f t="shared" si="63"/>
        <v>17.615166069887721</v>
      </c>
      <c r="AI39" s="19">
        <f t="shared" si="64"/>
        <v>0.95951796600417716</v>
      </c>
      <c r="AJ39" s="38">
        <f t="shared" si="65"/>
        <v>17.697371971437306</v>
      </c>
      <c r="AK39" s="19">
        <f t="shared" si="66"/>
        <v>2.3529067129173192E-4</v>
      </c>
      <c r="AL39" s="19">
        <f t="shared" si="67"/>
        <v>0.36734228596917534</v>
      </c>
      <c r="AM39" s="39">
        <f t="shared" si="68"/>
        <v>3.277935097395321E-4</v>
      </c>
      <c r="AN39" s="19">
        <f t="shared" si="69"/>
        <v>1.0983823503828429</v>
      </c>
      <c r="AO39" s="18">
        <f t="shared" si="70"/>
        <v>-20</v>
      </c>
      <c r="AP39" s="19">
        <f t="shared" si="71"/>
        <v>2549.2433932895324</v>
      </c>
      <c r="AQ39" s="19">
        <f t="shared" si="72"/>
        <v>2550.3417756399153</v>
      </c>
    </row>
    <row r="40" spans="4:43" x14ac:dyDescent="0.25">
      <c r="D40" s="67">
        <f t="shared" si="33"/>
        <v>-5068.5999999999995</v>
      </c>
      <c r="E40" s="15">
        <f t="shared" si="34"/>
        <v>14.308197855413351</v>
      </c>
      <c r="F40" s="15">
        <f t="shared" si="35"/>
        <v>1.5459010722933249</v>
      </c>
      <c r="G40" s="10">
        <f t="shared" si="36"/>
        <v>-5068.5999999999995</v>
      </c>
      <c r="H40" s="19">
        <f t="shared" si="37"/>
        <v>1.0983823503828429</v>
      </c>
      <c r="I40" s="19">
        <f t="shared" si="38"/>
        <v>18.352757345366914</v>
      </c>
      <c r="J40" s="19">
        <f t="shared" si="39"/>
        <v>17.580914735134428</v>
      </c>
      <c r="K40" s="19">
        <f t="shared" si="40"/>
        <v>0.95794405190959853</v>
      </c>
      <c r="L40" s="38">
        <f t="shared" si="41"/>
        <v>17.704178761903151</v>
      </c>
      <c r="M40" s="19">
        <f t="shared" si="42"/>
        <v>2.3672595554926162E-4</v>
      </c>
      <c r="N40" s="19">
        <f t="shared" si="43"/>
        <v>0.36848714278308942</v>
      </c>
      <c r="O40" s="39">
        <f t="shared" si="44"/>
        <v>3.2645224433475878E-4</v>
      </c>
      <c r="P40" s="39">
        <f t="shared" si="45"/>
        <v>1.0951178279394953</v>
      </c>
      <c r="Q40" s="19">
        <f t="shared" si="46"/>
        <v>18.34073643550451</v>
      </c>
      <c r="R40" s="19">
        <f t="shared" si="47"/>
        <v>17.523135521057963</v>
      </c>
      <c r="S40" s="19">
        <f t="shared" si="48"/>
        <v>0.95542158749613715</v>
      </c>
      <c r="T40" s="38">
        <f t="shared" si="49"/>
        <v>17.694085504411756</v>
      </c>
      <c r="U40" s="19">
        <f t="shared" si="50"/>
        <v>2.391288459291823E-4</v>
      </c>
      <c r="V40" s="19">
        <f t="shared" si="51"/>
        <v>0.37020559560813604</v>
      </c>
      <c r="W40" s="39">
        <f t="shared" si="52"/>
        <v>3.241479461526508E-4</v>
      </c>
      <c r="X40" s="39">
        <f t="shared" si="53"/>
        <v>1.0951408709213164</v>
      </c>
      <c r="Y40" s="19">
        <f t="shared" si="54"/>
        <v>18.340821286386145</v>
      </c>
      <c r="Z40" s="19">
        <f t="shared" si="55"/>
        <v>17.523543246369421</v>
      </c>
      <c r="AA40" s="19">
        <f t="shared" si="56"/>
        <v>0.95543939787345478</v>
      </c>
      <c r="AB40" s="38">
        <f t="shared" si="57"/>
        <v>17.69415674875237</v>
      </c>
      <c r="AC40" s="19">
        <f t="shared" si="58"/>
        <v>2.3911177511639188E-4</v>
      </c>
      <c r="AD40" s="19">
        <f t="shared" si="59"/>
        <v>0.37019342044377657</v>
      </c>
      <c r="AE40" s="39">
        <f t="shared" si="60"/>
        <v>3.2416434186004927E-4</v>
      </c>
      <c r="AF40" s="39">
        <f t="shared" si="61"/>
        <v>1.091899063545642</v>
      </c>
      <c r="AG40" s="19">
        <f t="shared" si="62"/>
        <v>18.328884019931238</v>
      </c>
      <c r="AH40" s="19">
        <f t="shared" si="63"/>
        <v>17.466198444876401</v>
      </c>
      <c r="AI40" s="19">
        <f t="shared" si="64"/>
        <v>0.95293300049709884</v>
      </c>
      <c r="AJ40" s="38">
        <f t="shared" si="65"/>
        <v>17.68413372175592</v>
      </c>
      <c r="AK40" s="19">
        <f t="shared" si="66"/>
        <v>2.4152888183556859E-4</v>
      </c>
      <c r="AL40" s="19">
        <f t="shared" si="67"/>
        <v>0.37191265602000634</v>
      </c>
      <c r="AM40" s="39">
        <f t="shared" si="68"/>
        <v>3.2183921223149825E-4</v>
      </c>
      <c r="AN40" s="19">
        <f t="shared" si="69"/>
        <v>1.0918992969408707</v>
      </c>
      <c r="AO40" s="18">
        <f t="shared" si="70"/>
        <v>-20</v>
      </c>
      <c r="AP40" s="19">
        <f t="shared" si="71"/>
        <v>2549.2537703217013</v>
      </c>
      <c r="AQ40" s="19">
        <f t="shared" si="72"/>
        <v>2550.3456696186422</v>
      </c>
    </row>
    <row r="41" spans="4:43" x14ac:dyDescent="0.25">
      <c r="D41" s="67">
        <f t="shared" si="33"/>
        <v>-5088.5999999999995</v>
      </c>
      <c r="E41" s="15">
        <f t="shared" si="34"/>
        <v>14.239017640954689</v>
      </c>
      <c r="F41" s="15">
        <f t="shared" si="35"/>
        <v>1.5804911795226557</v>
      </c>
      <c r="G41" s="10">
        <f t="shared" si="36"/>
        <v>-5088.5999999999995</v>
      </c>
      <c r="H41" s="19">
        <f t="shared" si="37"/>
        <v>1.0918992969408707</v>
      </c>
      <c r="I41" s="19">
        <f t="shared" si="38"/>
        <v>18.323335446828882</v>
      </c>
      <c r="J41" s="19">
        <f t="shared" si="39"/>
        <v>17.43190459512531</v>
      </c>
      <c r="K41" s="19">
        <f t="shared" si="40"/>
        <v>0.95134996822547135</v>
      </c>
      <c r="L41" s="38">
        <f t="shared" si="41"/>
        <v>17.69049205643876</v>
      </c>
      <c r="M41" s="19">
        <f t="shared" si="42"/>
        <v>2.4301826488709683E-4</v>
      </c>
      <c r="N41" s="19">
        <f t="shared" si="43"/>
        <v>0.37307774533356292</v>
      </c>
      <c r="O41" s="39">
        <f t="shared" si="44"/>
        <v>3.2043352604477546E-4</v>
      </c>
      <c r="P41" s="39">
        <f t="shared" si="45"/>
        <v>1.0886949616804229</v>
      </c>
      <c r="Q41" s="19">
        <f t="shared" si="46"/>
        <v>18.311349429806153</v>
      </c>
      <c r="R41" s="19">
        <f t="shared" si="47"/>
        <v>17.375234555765356</v>
      </c>
      <c r="S41" s="19">
        <f t="shared" si="48"/>
        <v>0.94887788703780385</v>
      </c>
      <c r="T41" s="38">
        <f t="shared" si="49"/>
        <v>17.680363209208018</v>
      </c>
      <c r="U41" s="19">
        <f t="shared" si="50"/>
        <v>2.4545613266258498E-4</v>
      </c>
      <c r="V41" s="19">
        <f t="shared" si="51"/>
        <v>0.37479710251344062</v>
      </c>
      <c r="W41" s="39">
        <f t="shared" si="52"/>
        <v>3.1807660935409001E-4</v>
      </c>
      <c r="X41" s="39">
        <f t="shared" si="53"/>
        <v>1.0887185308473297</v>
      </c>
      <c r="Y41" s="19">
        <f t="shared" si="54"/>
        <v>18.311437591753265</v>
      </c>
      <c r="Z41" s="19">
        <f t="shared" si="55"/>
        <v>17.37565126807478</v>
      </c>
      <c r="AA41" s="19">
        <f t="shared" si="56"/>
        <v>0.94889607552713795</v>
      </c>
      <c r="AB41" s="38">
        <f t="shared" si="57"/>
        <v>17.680437710928828</v>
      </c>
      <c r="AC41" s="19">
        <f t="shared" si="58"/>
        <v>2.4543808657879481E-4</v>
      </c>
      <c r="AD41" s="19">
        <f t="shared" si="59"/>
        <v>0.37478440934561619</v>
      </c>
      <c r="AE41" s="39">
        <f t="shared" si="60"/>
        <v>3.1809408356373243E-4</v>
      </c>
      <c r="AF41" s="39">
        <f t="shared" si="61"/>
        <v>1.085537415269596</v>
      </c>
      <c r="AG41" s="19">
        <f t="shared" si="62"/>
        <v>18.299538429410106</v>
      </c>
      <c r="AH41" s="19">
        <f t="shared" si="63"/>
        <v>17.319423746026064</v>
      </c>
      <c r="AI41" s="19">
        <f t="shared" si="64"/>
        <v>0.9464404696782488</v>
      </c>
      <c r="AJ41" s="38">
        <f t="shared" si="65"/>
        <v>17.670382260705527</v>
      </c>
      <c r="AK41" s="19">
        <f t="shared" si="66"/>
        <v>2.4788926962532781E-4</v>
      </c>
      <c r="AL41" s="19">
        <f t="shared" si="67"/>
        <v>0.37650388584033845</v>
      </c>
      <c r="AM41" s="39">
        <f t="shared" si="68"/>
        <v>3.1571683423478044E-4</v>
      </c>
      <c r="AN41" s="19">
        <f t="shared" si="69"/>
        <v>1.0855376577871534</v>
      </c>
      <c r="AO41" s="18">
        <f t="shared" si="70"/>
        <v>-20</v>
      </c>
      <c r="AP41" s="19">
        <f t="shared" si="71"/>
        <v>2549.2641473538702</v>
      </c>
      <c r="AQ41" s="19">
        <f t="shared" si="72"/>
        <v>2550.3496850116571</v>
      </c>
    </row>
    <row r="42" spans="4:43" x14ac:dyDescent="0.25">
      <c r="D42" s="67">
        <f t="shared" si="33"/>
        <v>-5108.5999999999995</v>
      </c>
      <c r="E42" s="15">
        <f t="shared" si="34"/>
        <v>14.169837426496024</v>
      </c>
      <c r="F42" s="15">
        <f t="shared" si="35"/>
        <v>1.6150812867519884</v>
      </c>
      <c r="G42" s="10">
        <f t="shared" si="36"/>
        <v>-5108.5999999999995</v>
      </c>
      <c r="H42" s="19">
        <f t="shared" si="37"/>
        <v>1.0855376577871534</v>
      </c>
      <c r="I42" s="19">
        <f t="shared" si="38"/>
        <v>18.294016326342067</v>
      </c>
      <c r="J42" s="19">
        <f t="shared" si="39"/>
        <v>17.285091009297556</v>
      </c>
      <c r="K42" s="19">
        <f t="shared" si="40"/>
        <v>0.94484943606441785</v>
      </c>
      <c r="L42" s="38">
        <f t="shared" si="41"/>
        <v>17.676300540809255</v>
      </c>
      <c r="M42" s="19">
        <f t="shared" si="42"/>
        <v>2.494339256545275E-4</v>
      </c>
      <c r="N42" s="19">
        <f t="shared" si="43"/>
        <v>0.37768942951205936</v>
      </c>
      <c r="O42" s="39">
        <f t="shared" si="44"/>
        <v>3.1424443277283291E-4</v>
      </c>
      <c r="P42" s="39">
        <f t="shared" si="45"/>
        <v>1.082395213459425</v>
      </c>
      <c r="Q42" s="19">
        <f t="shared" si="46"/>
        <v>18.282077539605936</v>
      </c>
      <c r="R42" s="19">
        <f t="shared" si="47"/>
        <v>17.229560167785081</v>
      </c>
      <c r="S42" s="19">
        <f t="shared" si="48"/>
        <v>0.94242900624720016</v>
      </c>
      <c r="T42" s="38">
        <f t="shared" si="49"/>
        <v>17.666149934752507</v>
      </c>
      <c r="U42" s="19">
        <f t="shared" si="50"/>
        <v>2.5190440723026606E-4</v>
      </c>
      <c r="V42" s="19">
        <f t="shared" si="51"/>
        <v>0.37940785418426909</v>
      </c>
      <c r="W42" s="39">
        <f t="shared" si="52"/>
        <v>3.1183610880256235E-4</v>
      </c>
      <c r="X42" s="39">
        <f t="shared" si="53"/>
        <v>1.0824192966991277</v>
      </c>
      <c r="Y42" s="19">
        <f t="shared" si="54"/>
        <v>18.282169036744069</v>
      </c>
      <c r="Z42" s="19">
        <f t="shared" si="55"/>
        <v>17.229985626845334</v>
      </c>
      <c r="AA42" s="19">
        <f t="shared" si="56"/>
        <v>0.94244756145816044</v>
      </c>
      <c r="AB42" s="38">
        <f t="shared" si="57"/>
        <v>17.666227727532043</v>
      </c>
      <c r="AC42" s="19">
        <f t="shared" si="58"/>
        <v>2.5188535444284067E-4</v>
      </c>
      <c r="AD42" s="19">
        <f t="shared" si="59"/>
        <v>0.37939463655418904</v>
      </c>
      <c r="AE42" s="39">
        <f t="shared" si="60"/>
        <v>3.1185471171654938E-4</v>
      </c>
      <c r="AF42" s="39">
        <f t="shared" si="61"/>
        <v>1.0793005635528223</v>
      </c>
      <c r="AG42" s="19">
        <f t="shared" si="62"/>
        <v>18.270320333620806</v>
      </c>
      <c r="AH42" s="19">
        <f t="shared" si="63"/>
        <v>17.174905085943681</v>
      </c>
      <c r="AI42" s="19">
        <f t="shared" si="64"/>
        <v>0.94004400428265311</v>
      </c>
      <c r="AJ42" s="38">
        <f t="shared" si="65"/>
        <v>17.656153712446102</v>
      </c>
      <c r="AK42" s="19">
        <f t="shared" si="66"/>
        <v>2.5436815349669218E-4</v>
      </c>
      <c r="AL42" s="19">
        <f t="shared" si="67"/>
        <v>0.38111248795306557</v>
      </c>
      <c r="AM42" s="39">
        <f t="shared" si="68"/>
        <v>3.0942666586271611E-4</v>
      </c>
      <c r="AN42" s="19">
        <f t="shared" si="69"/>
        <v>1.0793008153215742</v>
      </c>
      <c r="AO42" s="18">
        <f t="shared" si="70"/>
        <v>-20</v>
      </c>
      <c r="AP42" s="19">
        <f t="shared" si="71"/>
        <v>2549.274524386039</v>
      </c>
      <c r="AQ42" s="19">
        <f t="shared" si="72"/>
        <v>2550.3538252013605</v>
      </c>
    </row>
    <row r="43" spans="4:43" x14ac:dyDescent="0.25">
      <c r="D43" s="67">
        <f t="shared" si="33"/>
        <v>-5128.5999999999995</v>
      </c>
      <c r="E43" s="15">
        <f t="shared" si="34"/>
        <v>14.100657212037358</v>
      </c>
      <c r="F43" s="15">
        <f t="shared" si="35"/>
        <v>1.649671393981321</v>
      </c>
      <c r="G43" s="10">
        <f t="shared" si="36"/>
        <v>-5128.5999999999995</v>
      </c>
      <c r="H43" s="19">
        <f t="shared" si="37"/>
        <v>1.0793008153215742</v>
      </c>
      <c r="I43" s="19">
        <f t="shared" si="38"/>
        <v>18.264809406381019</v>
      </c>
      <c r="J43" s="19">
        <f t="shared" si="39"/>
        <v>17.140536947998516</v>
      </c>
      <c r="K43" s="19">
        <f t="shared" si="40"/>
        <v>0.93844597918499351</v>
      </c>
      <c r="L43" s="38">
        <f t="shared" si="41"/>
        <v>17.661640573110795</v>
      </c>
      <c r="M43" s="19">
        <f t="shared" si="42"/>
        <v>2.5596924731723249E-4</v>
      </c>
      <c r="N43" s="19">
        <f t="shared" si="43"/>
        <v>0.38231869475742875</v>
      </c>
      <c r="O43" s="39">
        <f t="shared" si="44"/>
        <v>3.0788519656557776E-4</v>
      </c>
      <c r="P43" s="39">
        <f t="shared" si="45"/>
        <v>1.0762219633559185</v>
      </c>
      <c r="Q43" s="19">
        <f t="shared" si="46"/>
        <v>18.252930597445786</v>
      </c>
      <c r="R43" s="19">
        <f t="shared" si="47"/>
        <v>17.086175008981876</v>
      </c>
      <c r="S43" s="19">
        <f t="shared" si="48"/>
        <v>0.93607845149933455</v>
      </c>
      <c r="T43" s="38">
        <f t="shared" si="49"/>
        <v>17.651482385082701</v>
      </c>
      <c r="U43" s="19">
        <f t="shared" si="50"/>
        <v>2.5846970218845728E-4</v>
      </c>
      <c r="V43" s="19">
        <f t="shared" si="51"/>
        <v>0.38403425462596497</v>
      </c>
      <c r="W43" s="39">
        <f t="shared" si="52"/>
        <v>3.0542698282632269E-4</v>
      </c>
      <c r="X43" s="39">
        <f t="shared" si="53"/>
        <v>1.076246545493311</v>
      </c>
      <c r="Y43" s="19">
        <f t="shared" si="54"/>
        <v>18.253025440106804</v>
      </c>
      <c r="Z43" s="19">
        <f t="shared" si="55"/>
        <v>17.086608921143917</v>
      </c>
      <c r="AA43" s="19">
        <f t="shared" si="56"/>
        <v>0.93609735970673902</v>
      </c>
      <c r="AB43" s="38">
        <f t="shared" si="57"/>
        <v>17.651563489980422</v>
      </c>
      <c r="AC43" s="19">
        <f t="shared" si="58"/>
        <v>2.584496140271824E-4</v>
      </c>
      <c r="AD43" s="19">
        <f t="shared" si="59"/>
        <v>0.38402050821479833</v>
      </c>
      <c r="AE43" s="39">
        <f t="shared" si="60"/>
        <v>3.0544676336057789E-4</v>
      </c>
      <c r="AF43" s="39">
        <f t="shared" si="61"/>
        <v>1.0731918800543627</v>
      </c>
      <c r="AG43" s="19">
        <f t="shared" si="62"/>
        <v>18.241239947489724</v>
      </c>
      <c r="AH43" s="19">
        <f t="shared" si="63"/>
        <v>17.032704693260012</v>
      </c>
      <c r="AI43" s="19">
        <f t="shared" si="64"/>
        <v>0.93374708859108968</v>
      </c>
      <c r="AJ43" s="38">
        <f t="shared" si="65"/>
        <v>17.641485101594789</v>
      </c>
      <c r="AK43" s="19">
        <f t="shared" si="66"/>
        <v>2.6096129117885011E-4</v>
      </c>
      <c r="AL43" s="19">
        <f t="shared" si="67"/>
        <v>0.38573477500989817</v>
      </c>
      <c r="AM43" s="39">
        <f t="shared" si="68"/>
        <v>3.0296955647478757E-4</v>
      </c>
      <c r="AN43" s="19">
        <f t="shared" si="69"/>
        <v>1.0731921411701937</v>
      </c>
      <c r="AO43" s="18">
        <f t="shared" si="70"/>
        <v>-20</v>
      </c>
      <c r="AP43" s="19">
        <f t="shared" si="71"/>
        <v>2549.2849014182079</v>
      </c>
      <c r="AQ43" s="19">
        <f t="shared" si="72"/>
        <v>2550.3580935593782</v>
      </c>
    </row>
    <row r="44" spans="4:43" x14ac:dyDescent="0.25">
      <c r="D44" s="67">
        <f t="shared" si="33"/>
        <v>-5148.5999999999995</v>
      </c>
      <c r="E44" s="15">
        <f t="shared" si="34"/>
        <v>14.031476997578693</v>
      </c>
      <c r="F44" s="15">
        <f t="shared" si="35"/>
        <v>1.6842615012106537</v>
      </c>
      <c r="G44" s="10">
        <f t="shared" si="36"/>
        <v>-5148.5999999999995</v>
      </c>
      <c r="H44" s="19">
        <f t="shared" si="37"/>
        <v>1.0731921411701937</v>
      </c>
      <c r="I44" s="19">
        <f t="shared" si="38"/>
        <v>18.235726519513015</v>
      </c>
      <c r="J44" s="19">
        <f t="shared" si="39"/>
        <v>16.998304494803079</v>
      </c>
      <c r="K44" s="19">
        <f t="shared" si="40"/>
        <v>0.93214298188855593</v>
      </c>
      <c r="L44" s="38">
        <f t="shared" si="41"/>
        <v>17.646549411128266</v>
      </c>
      <c r="M44" s="19">
        <f t="shared" si="42"/>
        <v>2.6261997305648615E-4</v>
      </c>
      <c r="N44" s="19">
        <f t="shared" si="43"/>
        <v>0.38696183953005786</v>
      </c>
      <c r="O44" s="39">
        <f t="shared" si="44"/>
        <v>3.0135661354657956E-4</v>
      </c>
      <c r="P44" s="39">
        <f t="shared" si="45"/>
        <v>1.0701785750347279</v>
      </c>
      <c r="Q44" s="19">
        <f t="shared" si="46"/>
        <v>18.223920819957172</v>
      </c>
      <c r="R44" s="19">
        <f t="shared" si="47"/>
        <v>16.945140746846882</v>
      </c>
      <c r="S44" s="19">
        <f t="shared" si="48"/>
        <v>0.92982958575468089</v>
      </c>
      <c r="T44" s="38">
        <f t="shared" si="49"/>
        <v>17.636398144281632</v>
      </c>
      <c r="U44" s="19">
        <f t="shared" si="50"/>
        <v>2.6514747682967213E-4</v>
      </c>
      <c r="V44" s="19">
        <f t="shared" si="51"/>
        <v>0.38867250926725921</v>
      </c>
      <c r="W44" s="39">
        <f t="shared" si="52"/>
        <v>2.988503547759839E-4</v>
      </c>
      <c r="X44" s="39">
        <f t="shared" si="53"/>
        <v>1.0702036376224338</v>
      </c>
      <c r="Y44" s="19">
        <f t="shared" si="54"/>
        <v>18.224019003095435</v>
      </c>
      <c r="Z44" s="19">
        <f t="shared" si="55"/>
        <v>16.945582761680129</v>
      </c>
      <c r="AA44" s="19">
        <f t="shared" si="56"/>
        <v>0.92984883075472224</v>
      </c>
      <c r="AB44" s="38">
        <f t="shared" si="57"/>
        <v>17.636482568184817</v>
      </c>
      <c r="AC44" s="19">
        <f t="shared" si="58"/>
        <v>2.6512632802889655E-4</v>
      </c>
      <c r="AD44" s="19">
        <f t="shared" si="59"/>
        <v>0.38865823218394391</v>
      </c>
      <c r="AE44" s="39">
        <f t="shared" si="60"/>
        <v>2.9887135985815069E-4</v>
      </c>
      <c r="AF44" s="39">
        <f t="shared" si="61"/>
        <v>1.0672147139730306</v>
      </c>
      <c r="AG44" s="19">
        <f t="shared" si="62"/>
        <v>18.21230984092211</v>
      </c>
      <c r="AH44" s="19">
        <f t="shared" si="63"/>
        <v>16.892883708467114</v>
      </c>
      <c r="AI44" s="19">
        <f t="shared" si="64"/>
        <v>0.92755305922314613</v>
      </c>
      <c r="AJ44" s="38">
        <f t="shared" si="65"/>
        <v>17.626414310119323</v>
      </c>
      <c r="AK44" s="19">
        <f t="shared" si="66"/>
        <v>2.676638617789477E-4</v>
      </c>
      <c r="AL44" s="19">
        <f t="shared" si="67"/>
        <v>0.39036686421316519</v>
      </c>
      <c r="AM44" s="39">
        <f t="shared" si="68"/>
        <v>2.9634696006613316E-4</v>
      </c>
      <c r="AN44" s="19">
        <f t="shared" si="69"/>
        <v>1.0672149844939238</v>
      </c>
      <c r="AO44" s="18">
        <f t="shared" si="70"/>
        <v>-20</v>
      </c>
      <c r="AP44" s="19">
        <f t="shared" si="71"/>
        <v>2549.2952784503768</v>
      </c>
      <c r="AQ44" s="19">
        <f t="shared" si="72"/>
        <v>2550.3624934348709</v>
      </c>
    </row>
    <row r="45" spans="4:43" x14ac:dyDescent="0.25">
      <c r="D45" s="67">
        <f>+D30-D3</f>
        <v>-5157.7</v>
      </c>
      <c r="E45" s="15">
        <f t="shared" si="34"/>
        <v>14</v>
      </c>
      <c r="F45" s="15">
        <f t="shared" si="35"/>
        <v>1.7000000000000002</v>
      </c>
      <c r="G45" s="10">
        <f t="shared" si="36"/>
        <v>-5157.7</v>
      </c>
      <c r="H45" s="19">
        <f t="shared" si="37"/>
        <v>1.0672149844939238</v>
      </c>
      <c r="I45" s="19">
        <f t="shared" si="38"/>
        <v>18.209753927235816</v>
      </c>
      <c r="J45" s="19">
        <f t="shared" si="39"/>
        <v>16.877221082233156</v>
      </c>
      <c r="K45" s="19">
        <f t="shared" si="40"/>
        <v>0.92682312730159255</v>
      </c>
      <c r="L45" s="38">
        <f t="shared" si="41"/>
        <v>17.628530947279341</v>
      </c>
      <c r="M45" s="19">
        <f t="shared" si="42"/>
        <v>2.6844252289732502E-4</v>
      </c>
      <c r="N45" s="19">
        <f t="shared" si="43"/>
        <v>0.39093387074090846</v>
      </c>
      <c r="O45" s="39">
        <f t="shared" si="44"/>
        <v>2.9558279455271466E-4</v>
      </c>
      <c r="P45" s="39">
        <f t="shared" si="45"/>
        <v>1.0658700827787089</v>
      </c>
      <c r="Q45" s="19">
        <f t="shared" si="46"/>
        <v>18.204448805625237</v>
      </c>
      <c r="R45" s="19">
        <f t="shared" si="47"/>
        <v>16.853515515618501</v>
      </c>
      <c r="S45" s="19">
        <f t="shared" si="48"/>
        <v>0.92579103578300637</v>
      </c>
      <c r="T45" s="38">
        <f t="shared" si="49"/>
        <v>17.62395828144761</v>
      </c>
      <c r="U45" s="19">
        <f t="shared" si="50"/>
        <v>2.6959843594250092E-4</v>
      </c>
      <c r="V45" s="19">
        <f t="shared" si="51"/>
        <v>0.39170815912643792</v>
      </c>
      <c r="W45" s="39">
        <f t="shared" si="52"/>
        <v>2.9442896352323256E-4</v>
      </c>
      <c r="X45" s="39">
        <f t="shared" si="53"/>
        <v>1.0658753327098931</v>
      </c>
      <c r="Y45" s="19">
        <f t="shared" si="54"/>
        <v>18.204469514590855</v>
      </c>
      <c r="Z45" s="19">
        <f t="shared" si="55"/>
        <v>16.853608040233528</v>
      </c>
      <c r="AA45" s="19">
        <f t="shared" si="56"/>
        <v>0.92579506514734677</v>
      </c>
      <c r="AB45" s="38">
        <f t="shared" si="57"/>
        <v>17.623976131213638</v>
      </c>
      <c r="AC45" s="19">
        <f t="shared" si="58"/>
        <v>2.6959391132430226E-4</v>
      </c>
      <c r="AD45" s="19">
        <f t="shared" si="59"/>
        <v>0.39170513183498612</v>
      </c>
      <c r="AE45" s="39">
        <f t="shared" si="60"/>
        <v>2.9443348335931062E-4</v>
      </c>
      <c r="AF45" s="39">
        <f t="shared" si="61"/>
        <v>1.064535639795354</v>
      </c>
      <c r="AG45" s="19">
        <f t="shared" si="62"/>
        <v>18.199184939701809</v>
      </c>
      <c r="AH45" s="19">
        <f t="shared" si="63"/>
        <v>16.830000375405614</v>
      </c>
      <c r="AI45" s="19">
        <f t="shared" si="64"/>
        <v>0.92476670967229435</v>
      </c>
      <c r="AJ45" s="38">
        <f t="shared" si="65"/>
        <v>17.619421175304204</v>
      </c>
      <c r="AK45" s="19">
        <f t="shared" si="66"/>
        <v>2.7075168784123092E-4</v>
      </c>
      <c r="AL45" s="19">
        <f t="shared" si="67"/>
        <v>0.39247886741377969</v>
      </c>
      <c r="AM45" s="39">
        <f t="shared" si="68"/>
        <v>2.9327606658227401E-4</v>
      </c>
      <c r="AN45" s="19">
        <f t="shared" si="69"/>
        <v>1.0645356657989919</v>
      </c>
      <c r="AO45" s="18">
        <f t="shared" si="70"/>
        <v>-9.1000000000003638</v>
      </c>
      <c r="AP45" s="72">
        <f t="shared" si="71"/>
        <v>2549.3000000000138</v>
      </c>
      <c r="AQ45" s="19">
        <f t="shared" si="72"/>
        <v>2550.364535665813</v>
      </c>
    </row>
    <row r="46" spans="4:43" x14ac:dyDescent="0.2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4:43" x14ac:dyDescent="0.2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4:43" x14ac:dyDescent="0.25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3:44" x14ac:dyDescent="0.25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3:44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3:44" x14ac:dyDescent="0.25">
      <c r="AQ51" s="32"/>
    </row>
    <row r="52" spans="3:44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3:44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3:44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3:44" ht="27.75" customHeight="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3:44" ht="27.75" customHeight="1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3:44" ht="27.75" customHeight="1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3:44" ht="28.15" customHeight="1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3:44" ht="28.15" customHeight="1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3:44" ht="28.15" customHeight="1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3:44" ht="28.15" customHeight="1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3:44" ht="28.15" customHeight="1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3:44" ht="30.4" customHeight="1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3:44" ht="15.6" customHeight="1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3:44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3:44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3:44" ht="15.6" customHeight="1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3:44" ht="15.6" customHeight="1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3:44" ht="15.6" customHeight="1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3:44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3:44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3:44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3:44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3:44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3:44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3:44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3:44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3:44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3:44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3:44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3:44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3:44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3:44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3:44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3:44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3:44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3:44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3:44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3:44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3:44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3:44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3:44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3:44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3:44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3:44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3:44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3:44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3:44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3:44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3:44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3:44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3:44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3:44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3:44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3:44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3:44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3:44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</sheetData>
  <mergeCells count="18">
    <mergeCell ref="Q2:R3"/>
    <mergeCell ref="V4:W5"/>
    <mergeCell ref="Z4:AH5"/>
    <mergeCell ref="F6:F7"/>
    <mergeCell ref="G6:G7"/>
    <mergeCell ref="H6:H7"/>
    <mergeCell ref="I6:I7"/>
    <mergeCell ref="Q24:S24"/>
    <mergeCell ref="Z10:AH11"/>
    <mergeCell ref="Q12:R12"/>
    <mergeCell ref="Q15:R15"/>
    <mergeCell ref="Q18:R18"/>
    <mergeCell ref="Q21:S21"/>
    <mergeCell ref="R22:S22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863B-FACA-4C3D-94E3-B36E117D1383}">
  <dimension ref="B2:AR122"/>
  <sheetViews>
    <sheetView topLeftCell="A24" zoomScale="60" zoomScaleNormal="60" workbookViewId="0">
      <selection activeCell="AP23" sqref="AP23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0" width="11" style="17"/>
    <col min="31" max="31" width="12.85546875" style="17" customWidth="1"/>
    <col min="32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2.14062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inciales'!L13</f>
        <v>243.6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1.2999999999999999E-2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10</v>
      </c>
      <c r="D6" s="10">
        <f>+'Datos inciales'!E13</f>
        <v>14</v>
      </c>
      <c r="E6" s="10">
        <f>+'Datos inciales'!F13</f>
        <v>1.7</v>
      </c>
      <c r="F6" s="121">
        <f>+'Datos inciales'!M13</f>
        <v>1.2999999999999999E-2</v>
      </c>
      <c r="G6" s="121">
        <f>+'Datos inciales'!N13</f>
        <v>9.0311986863628863E-4</v>
      </c>
      <c r="H6" s="121">
        <f>+'Datos inciales'!O13</f>
        <v>14.38</v>
      </c>
      <c r="I6" s="121" t="e">
        <f>+'Datos inciales'!#REF!</f>
        <v>#REF!</v>
      </c>
      <c r="Q6" s="23" t="s">
        <v>47</v>
      </c>
      <c r="R6" s="18">
        <f>+G6</f>
        <v>9.0311986863628863E-4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11</v>
      </c>
      <c r="D7" s="10">
        <f>+'Datos inciales'!E14</f>
        <v>8</v>
      </c>
      <c r="E7" s="10">
        <f>+'Datos inciales'!F14</f>
        <v>1.3</v>
      </c>
      <c r="F7" s="121"/>
      <c r="G7" s="121"/>
      <c r="H7" s="121"/>
      <c r="I7" s="121"/>
      <c r="Q7" s="23" t="s">
        <v>57</v>
      </c>
      <c r="R7" s="63">
        <f>+H6</f>
        <v>14.38</v>
      </c>
      <c r="T7"/>
      <c r="U7"/>
      <c r="V7" s="21" t="s">
        <v>57</v>
      </c>
      <c r="W7" s="22">
        <f>+H6</f>
        <v>14.38</v>
      </c>
      <c r="X7"/>
      <c r="Z7" s="26">
        <f>+W11</f>
        <v>1.7</v>
      </c>
      <c r="AA7" s="26">
        <f>+($W$7*$W$9)/SQRT($W$8)</f>
        <v>6.2205608096229561</v>
      </c>
      <c r="AB7" s="26">
        <f>+(AC7*($W$10+(Z7*AC7)))^(5/3)/($W$10+(2*AC7*SQRT(1+(Z7*Z7))))^(2/3)</f>
        <v>6.2205382681381369</v>
      </c>
      <c r="AC7" s="27">
        <v>0.60973467863273922</v>
      </c>
      <c r="AD7" s="26">
        <f>+AC7*($W$10+(Z7*AC7))</f>
        <v>9.168305344014879</v>
      </c>
      <c r="AE7" s="26">
        <f>+$W$10+(2*AC7*SQRT(1+(Z7*Z7)))</f>
        <v>16.405169525578991</v>
      </c>
      <c r="AF7" s="26">
        <f>+AA7-AB7</f>
        <v>2.2541484819171842E-5</v>
      </c>
      <c r="AG7" s="28">
        <f>+($W$7)/(SQRT(9.81*((AD7)^3/($W$10+(2*Z7*AC7)))))</f>
        <v>0.66304128997476686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14</v>
      </c>
      <c r="T8"/>
      <c r="U8"/>
      <c r="V8" s="23" t="s">
        <v>47</v>
      </c>
      <c r="W8" s="22">
        <f>+G6</f>
        <v>9.0311986863628863E-4</v>
      </c>
      <c r="X8"/>
    </row>
    <row r="9" spans="3:39" ht="15.75" customHeight="1" x14ac:dyDescent="0.25">
      <c r="Q9" s="23" t="s">
        <v>59</v>
      </c>
      <c r="R9" s="18">
        <f>+E6</f>
        <v>1.7</v>
      </c>
      <c r="T9"/>
      <c r="U9"/>
      <c r="V9" s="21" t="s">
        <v>7</v>
      </c>
      <c r="W9" s="22">
        <f>+F6</f>
        <v>1.2999999999999999E-2</v>
      </c>
      <c r="X9"/>
    </row>
    <row r="10" spans="3:39" x14ac:dyDescent="0.25">
      <c r="Q10" s="23" t="s">
        <v>60</v>
      </c>
      <c r="R10" s="19">
        <f>+'De 9-10'!AN45</f>
        <v>1.0645356657989919</v>
      </c>
      <c r="T10"/>
      <c r="U10"/>
      <c r="V10" s="21" t="s">
        <v>61</v>
      </c>
      <c r="W10" s="22">
        <f>+D6</f>
        <v>14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1.7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0.60973467863273922</v>
      </c>
      <c r="Z13" s="19">
        <f>+$W$11</f>
        <v>1.7</v>
      </c>
      <c r="AA13" s="18" t="s">
        <v>11</v>
      </c>
      <c r="AB13" s="18" t="s">
        <v>11</v>
      </c>
      <c r="AC13" s="31">
        <v>0.46642815499986834</v>
      </c>
      <c r="AD13" s="19">
        <f>+AC13*($W$10+(Z13*AC13))</f>
        <v>6.8998380504183441</v>
      </c>
      <c r="AE13" s="19">
        <f>+$W$10+(2*AC13*SQRT(1+(Z13^2)))</f>
        <v>15.839880235766341</v>
      </c>
      <c r="AF13" s="18" t="s">
        <v>11</v>
      </c>
      <c r="AG13" s="19">
        <f>+($W$7)/(SQRT(9.81*((AD13)^3/($W$10+(2*Z13*AC13)))))</f>
        <v>1.00007221695197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-10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0.46642815499986834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-5157.7</v>
      </c>
      <c r="AL16" s="63">
        <f>+AP30+AC7</f>
        <v>2549.9097346786466</v>
      </c>
      <c r="AM16" s="63">
        <f>+AP30+AC13</f>
        <v>2549.7664281550137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38">
        <f>+D55</f>
        <v>-5401.3</v>
      </c>
      <c r="AL17" s="19">
        <f>+AP55+AC19</f>
        <v>2550.3714998825922</v>
      </c>
      <c r="AM17" s="63">
        <f>+AP55+AC25</f>
        <v>2550.1851459972495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14.38</v>
      </c>
      <c r="X19" s="85"/>
      <c r="Z19" s="26">
        <f>+W23</f>
        <v>1.3</v>
      </c>
      <c r="AA19" s="26">
        <f>+($W$19*$W$21)/SQRT($W$20)</f>
        <v>6.2205608096229561</v>
      </c>
      <c r="AB19" s="26">
        <f>+(AC19*($W$22+(Z19*AC19)))^(5/3)/($W$22+(2*AC19*SQRT(1+(Z19*Z19))))^(2/3)</f>
        <v>6.2205821454501784</v>
      </c>
      <c r="AC19" s="27">
        <v>0.8514998825765967</v>
      </c>
      <c r="AD19" s="26">
        <f>+AC19*($W$22+(Z19*AC19))</f>
        <v>7.7545667256491191</v>
      </c>
      <c r="AE19" s="26">
        <f>+$W$22+(2*AC19*SQRT(1+(Z19*Z19)))</f>
        <v>10.793127290028298</v>
      </c>
      <c r="AF19" s="26">
        <f>+AA19-AB19</f>
        <v>-2.1335827222301873E-5</v>
      </c>
      <c r="AG19" s="28">
        <f>+($W$19)/(SQRT(9.81*((AD19)^3/($W$22+(2*Z19*AC19)))))</f>
        <v>0.67949125331415039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9.0311986863628863E-4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1.2999999999999999E-2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8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1.3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14</v>
      </c>
      <c r="E25" s="38">
        <f>+D30</f>
        <v>-5157.7</v>
      </c>
      <c r="F25" s="18">
        <f>+E6</f>
        <v>1.7</v>
      </c>
      <c r="Q25" s="18" t="s">
        <v>74</v>
      </c>
      <c r="R25" s="18" t="s">
        <v>158</v>
      </c>
      <c r="S25" s="18" t="s">
        <v>165</v>
      </c>
      <c r="Z25" s="19">
        <f>+$W$23</f>
        <v>1.3</v>
      </c>
      <c r="AA25" s="18" t="s">
        <v>11</v>
      </c>
      <c r="AB25" s="18" t="s">
        <v>11</v>
      </c>
      <c r="AC25" s="31">
        <v>0.66514599723406442</v>
      </c>
      <c r="AD25" s="19">
        <f>+AC25*($W$22+(Z25*AC25))</f>
        <v>5.8963129347999628</v>
      </c>
      <c r="AE25" s="19">
        <f>+$W$22+(2*AC25*SQRT(1+(Z25*Z25)))</f>
        <v>10.181841095627433</v>
      </c>
      <c r="AF25" s="18" t="s">
        <v>11</v>
      </c>
      <c r="AG25" s="19">
        <f>+($W$19)/(SQRT(9.81*((AD25)^3/($W$22+(2*Z25*AC25)))))</f>
        <v>1.0002214620671108</v>
      </c>
      <c r="AH25" s="18" t="s">
        <v>11</v>
      </c>
      <c r="AQ25" s="32"/>
    </row>
    <row r="26" spans="4:43" x14ac:dyDescent="0.25">
      <c r="D26" s="18">
        <f>+D7</f>
        <v>8</v>
      </c>
      <c r="E26" s="18">
        <f>-(1)*D3+E25</f>
        <v>-5401.3</v>
      </c>
      <c r="F26" s="18">
        <f>+E7</f>
        <v>1.3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67">
        <f>+'De 9-10'!D45</f>
        <v>-5157.7</v>
      </c>
      <c r="E30" s="15">
        <f>+FORECAST(D30,$D$25:$D$26,$E$25:$E$26)</f>
        <v>14</v>
      </c>
      <c r="F30" s="15">
        <f>+FORECAST(D30,$F$25:$F$26,$E$25:$E$26)</f>
        <v>1.6999999999999993</v>
      </c>
      <c r="G30" s="10">
        <f>+D30</f>
        <v>-5157.7</v>
      </c>
      <c r="H30" s="19">
        <f>+R10</f>
        <v>1.0645356657989919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1.0645356657989919</v>
      </c>
      <c r="AO30" s="18"/>
      <c r="AP30" s="19">
        <f>+'De 9-10'!AP45</f>
        <v>2549.3000000000138</v>
      </c>
      <c r="AQ30" s="19">
        <f>+AP30+AN30</f>
        <v>2550.364535665813</v>
      </c>
    </row>
    <row r="31" spans="4:43" x14ac:dyDescent="0.25">
      <c r="D31" s="67">
        <f>+D30-10</f>
        <v>-5167.7</v>
      </c>
      <c r="E31" s="15">
        <f t="shared" ref="E31:E55" si="0">+FORECAST(D31,$D$25:$D$26,$E$25:$E$26)</f>
        <v>13.753694581280783</v>
      </c>
      <c r="F31" s="15">
        <f t="shared" ref="F31" si="1">+FORECAST(D31,$F$25:$F$26,$E$25:$E$26)</f>
        <v>1.6835796387520521</v>
      </c>
      <c r="G31" s="10">
        <f t="shared" ref="G31" si="2">+D31</f>
        <v>-5167.7</v>
      </c>
      <c r="H31" s="19">
        <f t="shared" ref="H31" si="3">+AN30</f>
        <v>1.0645356657989919</v>
      </c>
      <c r="I31" s="19">
        <f t="shared" ref="I31" si="4">E31+(2*H31*SQRT(1+(F31*F31)))</f>
        <v>17.922783981026065</v>
      </c>
      <c r="J31" s="19">
        <f t="shared" ref="J31" si="5">+H31*(E31+(F31*H31))</f>
        <v>16.549191783151947</v>
      </c>
      <c r="K31" s="19">
        <f t="shared" ref="K31" si="6">+J31/I31</f>
        <v>0.92336055607609457</v>
      </c>
      <c r="L31" s="38">
        <f>+((2*F31*H31)+E31)</f>
        <v>17.338155724609866</v>
      </c>
      <c r="M31" s="19">
        <f t="shared" ref="M31" si="7">+(($R$5^2)*($R$7^2))/((J31^2)*(K31)^(4/3))</f>
        <v>1.4191309582346062E-4</v>
      </c>
      <c r="N31" s="19">
        <f t="shared" ref="N31" si="8">+$R$7/(SQRT(9.81*((J31^3)/((2*F31*H31)+E31))))</f>
        <v>0.28396227614775915</v>
      </c>
      <c r="O31" s="39">
        <f t="shared" ref="O31" si="9">($R$6-M31)/(1-(N31^2))</f>
        <v>8.2796976209167678E-4</v>
      </c>
      <c r="P31" s="39">
        <f t="shared" ref="P31" si="10">+H31+0.5*(G31-G30)*O31</f>
        <v>1.0603958169885335</v>
      </c>
      <c r="Q31" s="19">
        <f t="shared" ref="Q31" si="11">E31+(2*P31*SQRT(1+(F31*F31)))</f>
        <v>17.906570903017752</v>
      </c>
      <c r="R31" s="19">
        <f t="shared" ref="R31" si="12">+P31*(E31+(F31*P31))</f>
        <v>16.477443293573906</v>
      </c>
      <c r="S31" s="19">
        <f t="shared" ref="S31" si="13">+R31/Q31</f>
        <v>0.92018976624927118</v>
      </c>
      <c r="T31" s="38">
        <f>+((2*F31*P31)+E31)</f>
        <v>17.324216194280268</v>
      </c>
      <c r="U31" s="19">
        <f t="shared" ref="U31" si="14">+(($R$5^2)*($R$7^2))/((R31^2)*(S31)^(4/3))</f>
        <v>1.4380973740619611E-4</v>
      </c>
      <c r="V31" s="19">
        <f t="shared" ref="V31" si="15">+$R$7/(SQRT(9.81*((R31^3)/((2*F31*P31)+E31))))</f>
        <v>0.28570407921972246</v>
      </c>
      <c r="W31" s="39">
        <f t="shared" ref="W31" si="16">($R$6-U31)/(1-(V31^2))</f>
        <v>8.2679911445147187E-4</v>
      </c>
      <c r="X31" s="39">
        <f t="shared" ref="X31" si="17">+H31+0.5*(G31-G30)*W31</f>
        <v>1.0604016702267345</v>
      </c>
      <c r="Y31" s="19">
        <f t="shared" ref="Y31" si="18">E31+(2*X31*SQRT(1+(F31*F31)))</f>
        <v>17.906593826320485</v>
      </c>
      <c r="Z31" s="19">
        <f t="shared" ref="Z31" si="19">+X31*(E31+(F31*X31))</f>
        <v>16.477544696395615</v>
      </c>
      <c r="AA31" s="19">
        <f t="shared" ref="AA31" si="20">+Z31/Y31</f>
        <v>0.92019425113533626</v>
      </c>
      <c r="AB31" s="38">
        <f>+((2*F31*X31)+E31)</f>
        <v>17.324235903065578</v>
      </c>
      <c r="AC31" s="19">
        <f>+(($R$5^2)*($R$7^2))/((Z31^2)*(AA31)^(4/3))</f>
        <v>1.4380703287122736E-4</v>
      </c>
      <c r="AD31" s="19">
        <f t="shared" ref="AD31" si="21">+$R$7/(SQRT(9.81*((Z31^3)/((2*F31*X31)+E31))))</f>
        <v>0.28570160440229747</v>
      </c>
      <c r="AE31" s="39">
        <f t="shared" ref="AE31" si="22">($R$6-AC31)/(1-(AD31^2))</f>
        <v>8.2680078625064297E-4</v>
      </c>
      <c r="AF31" s="39">
        <f t="shared" ref="AF31" si="23">H31+(G31-G30)*AE31</f>
        <v>1.0562676579364856</v>
      </c>
      <c r="AG31" s="19">
        <f t="shared" ref="AG31" si="24">E31+(2*AF31*SQRT(1+(F31*F31)))</f>
        <v>17.890403606141476</v>
      </c>
      <c r="AH31" s="19">
        <f t="shared" ref="AH31" si="25">+AF31*(E31+(F31*AF31))</f>
        <v>16.405954864726198</v>
      </c>
      <c r="AI31" s="19">
        <f t="shared" ref="AI31" si="26">+AH31/AG31</f>
        <v>0.91702541909643154</v>
      </c>
      <c r="AJ31" s="38">
        <f>+((2*F31*AF31)+E31)</f>
        <v>17.310316025229152</v>
      </c>
      <c r="AK31" s="19">
        <f t="shared" ref="AK31" si="27">+(($R$5^2)*($R$7^2))/((AH31^2)*(AI31)^(4/3))</f>
        <v>1.4573357535262863E-4</v>
      </c>
      <c r="AL31" s="19">
        <f t="shared" ref="AL31" si="28">+$R$7/(SQRT(9.81*((AH31^3)/((2*F31*AF31)+E31))))</f>
        <v>0.2874581406072198</v>
      </c>
      <c r="AM31" s="39">
        <f t="shared" ref="AM31" si="29">($R$6-AK31)/(1-(AL31^2))</f>
        <v>8.256080918898638E-4</v>
      </c>
      <c r="AN31" s="19">
        <f t="shared" ref="AN31" si="30">H31+(1/6)*(O31+2*W31+2*AE31+AM31)*(G31-G30)</f>
        <v>1.0562677030400156</v>
      </c>
      <c r="AO31" s="18">
        <f>+(-1)*ABS((ABS(G30)-ABS(G31)))</f>
        <v>-10</v>
      </c>
      <c r="AP31" s="19">
        <f t="shared" ref="AP31" si="31">+AP30-(AO31*$R$6)</f>
        <v>2549.3090311987003</v>
      </c>
      <c r="AQ31" s="19">
        <f t="shared" ref="AQ31" si="32">+AP31+AN31</f>
        <v>2550.3652989017401</v>
      </c>
    </row>
    <row r="32" spans="4:43" x14ac:dyDescent="0.25">
      <c r="D32" s="67">
        <f t="shared" ref="D32:D54" si="33">+D31-10</f>
        <v>-5177.7</v>
      </c>
      <c r="E32" s="15">
        <f t="shared" si="0"/>
        <v>13.50738916256158</v>
      </c>
      <c r="F32" s="15">
        <f t="shared" ref="F32:F55" si="34">+FORECAST(D32,$F$25:$F$26,$E$25:$E$26)</f>
        <v>1.6671592775041049</v>
      </c>
      <c r="G32" s="10">
        <f t="shared" ref="G32:G55" si="35">+D32</f>
        <v>-5177.7</v>
      </c>
      <c r="H32" s="19">
        <f t="shared" ref="H32:H55" si="36">+AN31</f>
        <v>1.0562677030400156</v>
      </c>
      <c r="I32" s="19">
        <f t="shared" ref="I32:I55" si="37">E32+(2*H32*SQRT(1+(F32*F32)))</f>
        <v>17.614312330530932</v>
      </c>
      <c r="J32" s="19">
        <f t="shared" ref="J32:J55" si="38">+H32*(E32+(F32*H32))</f>
        <v>16.127470965579686</v>
      </c>
      <c r="K32" s="19">
        <f t="shared" ref="K32:K55" si="39">+J32/I32</f>
        <v>0.91558902005080833</v>
      </c>
      <c r="L32" s="38">
        <f t="shared" ref="L32:L54" si="40">+((2*F32*H32)+E32)</f>
        <v>17.029322163863807</v>
      </c>
      <c r="M32" s="19">
        <f t="shared" ref="M32:M55" si="41">+(($R$5^2)*($R$7^2))/((J32^2)*(K32)^(4/3))</f>
        <v>1.5112553041150777E-4</v>
      </c>
      <c r="N32" s="19">
        <f t="shared" ref="N32:N55" si="42">+$R$7/(SQRT(9.81*((J32^3)/((2*F32*H32)+E32))))</f>
        <v>0.29253218842483802</v>
      </c>
      <c r="O32" s="39">
        <f t="shared" ref="O32:O55" si="43">($R$6-M32)/(1-(N32^2))</f>
        <v>8.2236859781202013E-4</v>
      </c>
      <c r="P32" s="39">
        <f t="shared" ref="P32:P55" si="44">+H32+0.5*(G32-G31)*O32</f>
        <v>1.0521558600509555</v>
      </c>
      <c r="Q32" s="19">
        <f t="shared" ref="Q32:Q55" si="45">E32+(2*P32*SQRT(1+(F32*F32)))</f>
        <v>17.598324884179764</v>
      </c>
      <c r="R32" s="19">
        <f t="shared" ref="R32:R55" si="46">+P32*(E32+(F32*P32))</f>
        <v>16.057477253715064</v>
      </c>
      <c r="S32" s="19">
        <f t="shared" ref="S32:S55" si="47">+R32/Q32</f>
        <v>0.91244350581060907</v>
      </c>
      <c r="T32" s="38">
        <f t="shared" ref="T32:T54" si="48">+((2*F32*P32)+E32)</f>
        <v>17.015611969490102</v>
      </c>
      <c r="U32" s="19">
        <f t="shared" ref="U32:U55" si="49">+(($R$5^2)*($R$7^2))/((R32^2)*(S32)^(4/3))</f>
        <v>1.5314701384098076E-4</v>
      </c>
      <c r="V32" s="19">
        <f t="shared" ref="V32:V55" si="50">+$R$7/(SQRT(9.81*((R32^3)/((2*F32*P32)+E32))))</f>
        <v>0.29432841772621043</v>
      </c>
      <c r="W32" s="39">
        <f t="shared" ref="W32:W55" si="51">($R$6-U32)/(1-(V32^2))</f>
        <v>8.2110449463592642E-4</v>
      </c>
      <c r="X32" s="39">
        <f t="shared" ref="X32:X55" si="52">+H32+0.5*(G32-G31)*W32</f>
        <v>1.052162180566836</v>
      </c>
      <c r="Y32" s="19">
        <f t="shared" ref="Y32:Y55" si="53">E32+(2*X32*SQRT(1+(F32*F32)))</f>
        <v>17.598349459269041</v>
      </c>
      <c r="Z32" s="19">
        <f t="shared" ref="Z32:Z55" si="54">+X32*(E32+(F32*X32))</f>
        <v>16.057584801227335</v>
      </c>
      <c r="AA32" s="19">
        <f t="shared" ref="AA32:AA55" si="55">+Z32/Y32</f>
        <v>0.91244834286262078</v>
      </c>
      <c r="AB32" s="38">
        <f t="shared" ref="AB32:AB54" si="56">+((2*F32*X32)+E32)</f>
        <v>17.015633044103481</v>
      </c>
      <c r="AC32" s="19">
        <f t="shared" ref="AC32:AC55" si="57">+(($R$5^2)*($R$7^2))/((Z32^2)*(AA32)^(4/3))</f>
        <v>1.5314387994434713E-4</v>
      </c>
      <c r="AD32" s="19">
        <f t="shared" ref="AD32:AD55" si="58">+$R$7/(SQRT(9.81*((Z32^3)/((2*F32*X32)+E32))))</f>
        <v>0.29432564305147207</v>
      </c>
      <c r="AE32" s="39">
        <f t="shared" ref="AE32:AE55" si="59">($R$6-AC32)/(1-(AD32^2))</f>
        <v>8.2110645743586734E-4</v>
      </c>
      <c r="AF32" s="39">
        <f t="shared" ref="AF32:AF55" si="60">H32+(G32-G31)*AE32</f>
        <v>1.0480566384656569</v>
      </c>
      <c r="AG32" s="19">
        <f t="shared" ref="AG32:AG55" si="61">E32+(2*AF32*SQRT(1+(F32*F32)))</f>
        <v>17.582386511690622</v>
      </c>
      <c r="AH32" s="19">
        <f t="shared" ref="AH32:AH55" si="62">+AF32*(E32+(F32*AF32))</f>
        <v>15.987754504149649</v>
      </c>
      <c r="AI32" s="19">
        <f t="shared" ref="AI32:AI55" si="63">+AH32/AG32</f>
        <v>0.90930514429991094</v>
      </c>
      <c r="AJ32" s="38">
        <f t="shared" ref="AJ32:AJ54" si="64">+((2*F32*AF32)+E32)</f>
        <v>17.00194385889715</v>
      </c>
      <c r="AK32" s="19">
        <f t="shared" ref="AK32:AK55" si="65">+(($R$5^2)*($R$7^2))/((AH32^2)*(AI32)^(4/3))</f>
        <v>1.5519700551130787E-4</v>
      </c>
      <c r="AL32" s="19">
        <f t="shared" ref="AL32:AL55" si="66">+$R$7/(SQRT(9.81*((AH32^3)/((2*F32*AF32)+E32))))</f>
        <v>0.29613685841535176</v>
      </c>
      <c r="AM32" s="39">
        <f t="shared" ref="AM32:AM55" si="67">($R$6-AK32)/(1-(AL32^2))</f>
        <v>8.1981851975259604E-4</v>
      </c>
      <c r="AN32" s="19">
        <f t="shared" ref="AN32:AN55" si="68">H32+(1/6)*(O32+2*W32+2*AE32+AM32)*(G32-G31)</f>
        <v>1.0480566880038353</v>
      </c>
      <c r="AO32" s="18">
        <f t="shared" ref="AO32:AO54" si="69">+(-1)*ABS((ABS(G31)-ABS(G32)))</f>
        <v>-10</v>
      </c>
      <c r="AP32" s="19">
        <f t="shared" ref="AP32:AP55" si="70">+AP31-(AO32*$R$6)</f>
        <v>2549.3180623973867</v>
      </c>
      <c r="AQ32" s="19">
        <f t="shared" ref="AQ32:AQ55" si="71">+AP32+AN32</f>
        <v>2550.3661190853904</v>
      </c>
    </row>
    <row r="33" spans="4:43" x14ac:dyDescent="0.25">
      <c r="D33" s="67">
        <f t="shared" si="33"/>
        <v>-5187.7</v>
      </c>
      <c r="E33" s="15">
        <f t="shared" si="0"/>
        <v>13.261083743842363</v>
      </c>
      <c r="F33" s="15">
        <f t="shared" si="34"/>
        <v>1.6507389162561577</v>
      </c>
      <c r="G33" s="10">
        <f t="shared" si="35"/>
        <v>-5187.7</v>
      </c>
      <c r="H33" s="19">
        <f t="shared" si="36"/>
        <v>1.0480566880038353</v>
      </c>
      <c r="I33" s="19">
        <f t="shared" si="37"/>
        <v>17.30660372134426</v>
      </c>
      <c r="J33" s="19">
        <f t="shared" si="38"/>
        <v>15.711576805486487</v>
      </c>
      <c r="K33" s="19">
        <f t="shared" si="39"/>
        <v>0.90783709261854628</v>
      </c>
      <c r="L33" s="38">
        <f t="shared" si="40"/>
        <v>16.721219666503302</v>
      </c>
      <c r="M33" s="19">
        <f t="shared" si="41"/>
        <v>1.6104764064214501E-4</v>
      </c>
      <c r="N33" s="19">
        <f t="shared" si="42"/>
        <v>0.30145930897161449</v>
      </c>
      <c r="O33" s="39">
        <f t="shared" si="43"/>
        <v>8.1625127907418958E-4</v>
      </c>
      <c r="P33" s="39">
        <f t="shared" si="44"/>
        <v>1.0439754316084644</v>
      </c>
      <c r="Q33" s="19">
        <f t="shared" si="45"/>
        <v>17.290849989251555</v>
      </c>
      <c r="R33" s="19">
        <f t="shared" si="46"/>
        <v>15.643360716570752</v>
      </c>
      <c r="S33" s="19">
        <f t="shared" si="47"/>
        <v>0.90471901186437187</v>
      </c>
      <c r="T33" s="38">
        <f t="shared" si="48"/>
        <v>16.707745488985186</v>
      </c>
      <c r="U33" s="19">
        <f t="shared" si="49"/>
        <v>1.6320222235072668E-4</v>
      </c>
      <c r="V33" s="19">
        <f t="shared" si="50"/>
        <v>0.30331104007666565</v>
      </c>
      <c r="W33" s="39">
        <f t="shared" si="51"/>
        <v>8.1488511012575357E-4</v>
      </c>
      <c r="X33" s="39">
        <f t="shared" si="52"/>
        <v>1.0439822624532065</v>
      </c>
      <c r="Y33" s="19">
        <f t="shared" si="53"/>
        <v>17.290876356450184</v>
      </c>
      <c r="Z33" s="19">
        <f t="shared" si="54"/>
        <v>15.643474844663201</v>
      </c>
      <c r="AA33" s="19">
        <f t="shared" si="55"/>
        <v>0.90472423272100744</v>
      </c>
      <c r="AB33" s="38">
        <f t="shared" si="56"/>
        <v>16.707768040867677</v>
      </c>
      <c r="AC33" s="19">
        <f t="shared" si="57"/>
        <v>1.6319858535902954E-4</v>
      </c>
      <c r="AD33" s="19">
        <f t="shared" si="58"/>
        <v>0.30330792554175928</v>
      </c>
      <c r="AE33" s="39">
        <f t="shared" si="59"/>
        <v>8.1488742002666886E-4</v>
      </c>
      <c r="AF33" s="39">
        <f t="shared" si="60"/>
        <v>1.0399078138035687</v>
      </c>
      <c r="AG33" s="19">
        <f t="shared" si="61"/>
        <v>17.275148902393465</v>
      </c>
      <c r="AH33" s="19">
        <f t="shared" si="62"/>
        <v>15.57542730586494</v>
      </c>
      <c r="AI33" s="19">
        <f t="shared" si="63"/>
        <v>0.90160885986383432</v>
      </c>
      <c r="AJ33" s="38">
        <f t="shared" si="64"/>
        <v>16.694316338971188</v>
      </c>
      <c r="AK33" s="19">
        <f t="shared" si="65"/>
        <v>1.6538659601386869E-4</v>
      </c>
      <c r="AL33" s="19">
        <f t="shared" si="66"/>
        <v>0.30517485464128213</v>
      </c>
      <c r="AM33" s="39">
        <f t="shared" si="67"/>
        <v>8.1349548334354674E-4</v>
      </c>
      <c r="AN33" s="19">
        <f t="shared" si="68"/>
        <v>1.0399078682992977</v>
      </c>
      <c r="AO33" s="18">
        <f t="shared" si="69"/>
        <v>-10</v>
      </c>
      <c r="AP33" s="19">
        <f t="shared" si="70"/>
        <v>2549.3270935960732</v>
      </c>
      <c r="AQ33" s="19">
        <f t="shared" si="71"/>
        <v>2550.3670014643726</v>
      </c>
    </row>
    <row r="34" spans="4:43" x14ac:dyDescent="0.25">
      <c r="D34" s="67">
        <f t="shared" si="33"/>
        <v>-5197.7</v>
      </c>
      <c r="E34" s="15">
        <f t="shared" si="0"/>
        <v>13.01477832512316</v>
      </c>
      <c r="F34" s="15">
        <f t="shared" si="34"/>
        <v>1.6343185550082087</v>
      </c>
      <c r="G34" s="10">
        <f t="shared" si="35"/>
        <v>-5197.7</v>
      </c>
      <c r="H34" s="19">
        <f t="shared" si="36"/>
        <v>1.0399078682992977</v>
      </c>
      <c r="I34" s="19">
        <f t="shared" si="37"/>
        <v>16.999673329677524</v>
      </c>
      <c r="J34" s="19">
        <f t="shared" si="38"/>
        <v>15.301536156536351</v>
      </c>
      <c r="K34" s="19">
        <f t="shared" si="39"/>
        <v>0.90010765852914265</v>
      </c>
      <c r="L34" s="38">
        <f t="shared" si="40"/>
        <v>16.413859774444308</v>
      </c>
      <c r="M34" s="19">
        <f t="shared" si="41"/>
        <v>1.7174145391180552E-4</v>
      </c>
      <c r="N34" s="19">
        <f t="shared" si="42"/>
        <v>0.31076148818569765</v>
      </c>
      <c r="O34" s="39">
        <f t="shared" si="43"/>
        <v>8.095597916736309E-4</v>
      </c>
      <c r="P34" s="39">
        <f t="shared" si="44"/>
        <v>1.0358600693409294</v>
      </c>
      <c r="Q34" s="19">
        <f t="shared" si="45"/>
        <v>16.984162288420549</v>
      </c>
      <c r="R34" s="19">
        <f t="shared" si="46"/>
        <v>15.235122929819223</v>
      </c>
      <c r="S34" s="19">
        <f t="shared" si="47"/>
        <v>0.8970193920135946</v>
      </c>
      <c r="T34" s="38">
        <f t="shared" si="48"/>
        <v>16.400628988555102</v>
      </c>
      <c r="U34" s="19">
        <f t="shared" si="49"/>
        <v>1.7403774275872444E-4</v>
      </c>
      <c r="V34" s="19">
        <f t="shared" si="50"/>
        <v>0.31266962316463298</v>
      </c>
      <c r="W34" s="39">
        <f t="shared" si="51"/>
        <v>8.0808208349411723E-4</v>
      </c>
      <c r="X34" s="39">
        <f t="shared" si="52"/>
        <v>1.0358674578818272</v>
      </c>
      <c r="Y34" s="19">
        <f t="shared" si="53"/>
        <v>16.98419060108229</v>
      </c>
      <c r="Z34" s="19">
        <f t="shared" si="54"/>
        <v>15.235244106626473</v>
      </c>
      <c r="AA34" s="19">
        <f t="shared" si="55"/>
        <v>0.89702503136391043</v>
      </c>
      <c r="AB34" s="38">
        <f t="shared" si="56"/>
        <v>16.400653139014068</v>
      </c>
      <c r="AC34" s="19">
        <f t="shared" si="57"/>
        <v>1.7403351546412216E-4</v>
      </c>
      <c r="AD34" s="19">
        <f t="shared" si="58"/>
        <v>0.3126661230491562</v>
      </c>
      <c r="AE34" s="39">
        <f t="shared" si="59"/>
        <v>8.0808480849787426E-4</v>
      </c>
      <c r="AF34" s="39">
        <f t="shared" si="60"/>
        <v>1.0318270202143189</v>
      </c>
      <c r="AG34" s="19">
        <f t="shared" si="61"/>
        <v>16.968707768065748</v>
      </c>
      <c r="AH34" s="19">
        <f t="shared" si="62"/>
        <v>15.16900497038543</v>
      </c>
      <c r="AI34" s="19">
        <f t="shared" si="63"/>
        <v>0.89393990265615464</v>
      </c>
      <c r="AJ34" s="38">
        <f t="shared" si="64"/>
        <v>16.387446414513342</v>
      </c>
      <c r="AK34" s="19">
        <f t="shared" si="65"/>
        <v>1.7636504970517687E-4</v>
      </c>
      <c r="AL34" s="19">
        <f t="shared" si="66"/>
        <v>0.31458961665340568</v>
      </c>
      <c r="AM34" s="39">
        <f t="shared" si="67"/>
        <v>8.0657924626661266E-4</v>
      </c>
      <c r="AN34" s="19">
        <f t="shared" si="68"/>
        <v>1.0318270802627574</v>
      </c>
      <c r="AO34" s="18">
        <f t="shared" si="69"/>
        <v>-10</v>
      </c>
      <c r="AP34" s="19">
        <f t="shared" si="70"/>
        <v>2549.3361247947596</v>
      </c>
      <c r="AQ34" s="19">
        <f t="shared" si="71"/>
        <v>2550.3679518750223</v>
      </c>
    </row>
    <row r="35" spans="4:43" x14ac:dyDescent="0.25">
      <c r="D35" s="67">
        <f t="shared" si="33"/>
        <v>-5207.7</v>
      </c>
      <c r="E35" s="15">
        <f t="shared" si="0"/>
        <v>12.768472906403957</v>
      </c>
      <c r="F35" s="15">
        <f t="shared" si="34"/>
        <v>1.6178981937602614</v>
      </c>
      <c r="G35" s="10">
        <f t="shared" si="35"/>
        <v>-5207.7</v>
      </c>
      <c r="H35" s="19">
        <f t="shared" si="36"/>
        <v>1.0318270802627574</v>
      </c>
      <c r="I35" s="19">
        <f t="shared" si="37"/>
        <v>16.693538001474131</v>
      </c>
      <c r="J35" s="19">
        <f t="shared" si="38"/>
        <v>14.897379134598346</v>
      </c>
      <c r="K35" s="19">
        <f t="shared" si="39"/>
        <v>0.89240394296780134</v>
      </c>
      <c r="L35" s="38">
        <f t="shared" si="40"/>
        <v>16.107255245264035</v>
      </c>
      <c r="M35" s="19">
        <f t="shared" si="41"/>
        <v>1.8327480307415834E-4</v>
      </c>
      <c r="N35" s="19">
        <f t="shared" si="42"/>
        <v>0.32045743107968699</v>
      </c>
      <c r="O35" s="39">
        <f t="shared" si="43"/>
        <v>8.0222826478762996E-4</v>
      </c>
      <c r="P35" s="39">
        <f t="shared" si="44"/>
        <v>1.0278159389388193</v>
      </c>
      <c r="Q35" s="19">
        <f t="shared" si="45"/>
        <v>16.678279639774637</v>
      </c>
      <c r="R35" s="19">
        <f t="shared" si="46"/>
        <v>14.832796688245001</v>
      </c>
      <c r="S35" s="19">
        <f t="shared" si="47"/>
        <v>0.88934812274471653</v>
      </c>
      <c r="T35" s="38">
        <f t="shared" si="48"/>
        <v>16.094276008658202</v>
      </c>
      <c r="U35" s="19">
        <f t="shared" si="49"/>
        <v>1.8572170639189332E-4</v>
      </c>
      <c r="V35" s="19">
        <f t="shared" si="50"/>
        <v>0.32242264689414274</v>
      </c>
      <c r="W35" s="39">
        <f t="shared" si="51"/>
        <v>8.0062859977512459E-4</v>
      </c>
      <c r="X35" s="39">
        <f t="shared" si="52"/>
        <v>1.0278239372638818</v>
      </c>
      <c r="Y35" s="19">
        <f t="shared" si="53"/>
        <v>16.678310065363501</v>
      </c>
      <c r="Z35" s="19">
        <f t="shared" si="54"/>
        <v>14.832925415599666</v>
      </c>
      <c r="AA35" s="19">
        <f t="shared" si="55"/>
        <v>0.88935421859099395</v>
      </c>
      <c r="AB35" s="38">
        <f t="shared" si="56"/>
        <v>16.094301889609547</v>
      </c>
      <c r="AC35" s="19">
        <f t="shared" si="57"/>
        <v>1.8571678556241893E-4</v>
      </c>
      <c r="AD35" s="19">
        <f t="shared" si="58"/>
        <v>0.32241870892989238</v>
      </c>
      <c r="AE35" s="39">
        <f t="shared" si="59"/>
        <v>8.0063182253701322E-4</v>
      </c>
      <c r="AF35" s="39">
        <f t="shared" si="60"/>
        <v>1.0238207620373871</v>
      </c>
      <c r="AG35" s="19">
        <f t="shared" si="61"/>
        <v>16.663082006659167</v>
      </c>
      <c r="AH35" s="19">
        <f t="shared" si="62"/>
        <v>14.768523032472412</v>
      </c>
      <c r="AI35" s="19">
        <f t="shared" si="63"/>
        <v>0.88630200742998078</v>
      </c>
      <c r="AJ35" s="38">
        <f t="shared" si="64"/>
        <v>16.081348429673042</v>
      </c>
      <c r="AK35" s="19">
        <f t="shared" si="65"/>
        <v>1.8820075880901562E-4</v>
      </c>
      <c r="AL35" s="19">
        <f t="shared" si="66"/>
        <v>0.32439938056963458</v>
      </c>
      <c r="AM35" s="39">
        <f t="shared" si="67"/>
        <v>7.9900205792609561E-4</v>
      </c>
      <c r="AN35" s="19">
        <f t="shared" si="68"/>
        <v>1.0238208283171941</v>
      </c>
      <c r="AO35" s="18">
        <f t="shared" si="69"/>
        <v>-10</v>
      </c>
      <c r="AP35" s="19">
        <f t="shared" si="70"/>
        <v>2549.345155993446</v>
      </c>
      <c r="AQ35" s="19">
        <f t="shared" si="71"/>
        <v>2550.3689768217632</v>
      </c>
    </row>
    <row r="36" spans="4:43" x14ac:dyDescent="0.25">
      <c r="D36" s="67">
        <f t="shared" si="33"/>
        <v>-5217.7</v>
      </c>
      <c r="E36" s="15">
        <f t="shared" si="0"/>
        <v>12.522167487684726</v>
      </c>
      <c r="F36" s="15">
        <f t="shared" si="34"/>
        <v>1.6014778325123142</v>
      </c>
      <c r="G36" s="10">
        <f t="shared" si="35"/>
        <v>-5217.7</v>
      </c>
      <c r="H36" s="19">
        <f t="shared" si="36"/>
        <v>1.0238208283171941</v>
      </c>
      <c r="I36" s="19">
        <f t="shared" si="37"/>
        <v>16.388216474559762</v>
      </c>
      <c r="J36" s="19">
        <f t="shared" si="38"/>
        <v>14.499139508632465</v>
      </c>
      <c r="K36" s="19">
        <f t="shared" si="39"/>
        <v>0.8847295574317191</v>
      </c>
      <c r="L36" s="38">
        <f t="shared" si="40"/>
        <v>15.801420209713491</v>
      </c>
      <c r="M36" s="19">
        <f t="shared" si="41"/>
        <v>1.9572184634340824E-4</v>
      </c>
      <c r="N36" s="19">
        <f t="shared" si="42"/>
        <v>0.33056669878269213</v>
      </c>
      <c r="O36" s="39">
        <f t="shared" si="43"/>
        <v>7.9418170590764324E-4</v>
      </c>
      <c r="P36" s="39">
        <f t="shared" si="44"/>
        <v>1.0198499197876558</v>
      </c>
      <c r="Q36" s="19">
        <f t="shared" si="45"/>
        <v>16.373221930130704</v>
      </c>
      <c r="R36" s="19">
        <f t="shared" si="46"/>
        <v>14.436418766628808</v>
      </c>
      <c r="S36" s="19">
        <f t="shared" si="47"/>
        <v>0.88170909966487976</v>
      </c>
      <c r="T36" s="38">
        <f t="shared" si="48"/>
        <v>15.788701565743512</v>
      </c>
      <c r="U36" s="19">
        <f t="shared" si="49"/>
        <v>1.9832848904621431E-4</v>
      </c>
      <c r="V36" s="19">
        <f t="shared" si="50"/>
        <v>0.33258938430075613</v>
      </c>
      <c r="W36" s="39">
        <f t="shared" si="51"/>
        <v>7.9244863940219315E-4</v>
      </c>
      <c r="X36" s="39">
        <f t="shared" si="52"/>
        <v>1.0198585851201831</v>
      </c>
      <c r="Y36" s="19">
        <f t="shared" si="53"/>
        <v>16.373254651285727</v>
      </c>
      <c r="Z36" s="19">
        <f t="shared" si="54"/>
        <v>14.436555581098302</v>
      </c>
      <c r="AA36" s="19">
        <f t="shared" si="55"/>
        <v>0.88171569358476065</v>
      </c>
      <c r="AB36" s="38">
        <f t="shared" si="56"/>
        <v>15.788729320419419</v>
      </c>
      <c r="AC36" s="19">
        <f t="shared" si="57"/>
        <v>1.9832275240469491E-4</v>
      </c>
      <c r="AD36" s="19">
        <f t="shared" si="58"/>
        <v>0.33258494873627537</v>
      </c>
      <c r="AE36" s="39">
        <f t="shared" si="59"/>
        <v>7.9245246066487606E-4</v>
      </c>
      <c r="AF36" s="39">
        <f t="shared" si="60"/>
        <v>1.0158963037105453</v>
      </c>
      <c r="AG36" s="19">
        <f t="shared" si="61"/>
        <v>16.358292683717025</v>
      </c>
      <c r="AH36" s="19">
        <f t="shared" si="62"/>
        <v>14.374021335110038</v>
      </c>
      <c r="AI36" s="19">
        <f t="shared" si="63"/>
        <v>0.87869936142039307</v>
      </c>
      <c r="AJ36" s="38">
        <f t="shared" si="64"/>
        <v>15.776038308731998</v>
      </c>
      <c r="AK36" s="19">
        <f t="shared" si="65"/>
        <v>2.0096826910866354E-4</v>
      </c>
      <c r="AL36" s="19">
        <f t="shared" si="66"/>
        <v>0.33462310961686376</v>
      </c>
      <c r="AM36" s="39">
        <f t="shared" si="67"/>
        <v>7.9068688610505107E-4</v>
      </c>
      <c r="AN36" s="19">
        <f t="shared" si="68"/>
        <v>1.0158963769969493</v>
      </c>
      <c r="AO36" s="18">
        <f t="shared" si="69"/>
        <v>-10</v>
      </c>
      <c r="AP36" s="19">
        <f t="shared" si="70"/>
        <v>2549.3541871921325</v>
      </c>
      <c r="AQ36" s="19">
        <f t="shared" si="71"/>
        <v>2550.3700835691293</v>
      </c>
    </row>
    <row r="37" spans="4:43" x14ac:dyDescent="0.25">
      <c r="D37" s="67">
        <f t="shared" si="33"/>
        <v>-5227.7</v>
      </c>
      <c r="E37" s="15">
        <f t="shared" si="0"/>
        <v>12.275862068965523</v>
      </c>
      <c r="F37" s="15">
        <f t="shared" si="34"/>
        <v>1.585057471264367</v>
      </c>
      <c r="G37" s="10">
        <f t="shared" si="35"/>
        <v>-5227.7</v>
      </c>
      <c r="H37" s="19">
        <f t="shared" si="36"/>
        <v>1.0158963769969493</v>
      </c>
      <c r="I37" s="19">
        <f t="shared" si="37"/>
        <v>16.083729635926225</v>
      </c>
      <c r="J37" s="19">
        <f t="shared" si="38"/>
        <v>14.106855149674088</v>
      </c>
      <c r="K37" s="19">
        <f t="shared" si="39"/>
        <v>0.87708855277967412</v>
      </c>
      <c r="L37" s="38">
        <f t="shared" si="40"/>
        <v>15.496370353744357</v>
      </c>
      <c r="M37" s="19">
        <f t="shared" si="41"/>
        <v>2.0916361483742482E-4</v>
      </c>
      <c r="N37" s="19">
        <f t="shared" si="42"/>
        <v>0.34110969687865739</v>
      </c>
      <c r="O37" s="39">
        <f t="shared" si="43"/>
        <v>7.8533449738195306E-4</v>
      </c>
      <c r="P37" s="39">
        <f t="shared" si="44"/>
        <v>1.0119697045100395</v>
      </c>
      <c r="Q37" s="19">
        <f t="shared" si="45"/>
        <v>16.069011354468049</v>
      </c>
      <c r="R37" s="19">
        <f t="shared" si="46"/>
        <v>14.046030418174769</v>
      </c>
      <c r="S37" s="19">
        <f t="shared" si="47"/>
        <v>0.87410669569719468</v>
      </c>
      <c r="T37" s="38">
        <f t="shared" si="48"/>
        <v>15.483922350619187</v>
      </c>
      <c r="U37" s="19">
        <f t="shared" si="49"/>
        <v>2.1193922320567014E-4</v>
      </c>
      <c r="V37" s="19">
        <f t="shared" si="50"/>
        <v>0.34318987602336065</v>
      </c>
      <c r="W37" s="39">
        <f t="shared" si="51"/>
        <v>7.8345547591819294E-4</v>
      </c>
      <c r="X37" s="39">
        <f t="shared" si="52"/>
        <v>1.0119790996173583</v>
      </c>
      <c r="Y37" s="19">
        <f t="shared" si="53"/>
        <v>16.069046569993233</v>
      </c>
      <c r="Z37" s="19">
        <f t="shared" si="54"/>
        <v>14.046175891426879</v>
      </c>
      <c r="AA37" s="19">
        <f t="shared" si="55"/>
        <v>0.87411383309176593</v>
      </c>
      <c r="AB37" s="38">
        <f t="shared" si="56"/>
        <v>15.483952134189284</v>
      </c>
      <c r="AC37" s="19">
        <f t="shared" si="57"/>
        <v>2.1193252586639328E-4</v>
      </c>
      <c r="AD37" s="19">
        <f t="shared" si="58"/>
        <v>0.34318487458078367</v>
      </c>
      <c r="AE37" s="39">
        <f t="shared" si="59"/>
        <v>7.8346001880368553E-4</v>
      </c>
      <c r="AF37" s="39">
        <f t="shared" si="60"/>
        <v>1.0080617768089124</v>
      </c>
      <c r="AG37" s="19">
        <f t="shared" si="61"/>
        <v>16.054363333780017</v>
      </c>
      <c r="AH37" s="19">
        <f t="shared" si="62"/>
        <v>13.985544575936162</v>
      </c>
      <c r="AI37" s="19">
        <f t="shared" si="63"/>
        <v>0.8711366676565212</v>
      </c>
      <c r="AJ37" s="38">
        <f t="shared" si="64"/>
        <v>15.471533770619523</v>
      </c>
      <c r="AK37" s="19">
        <f t="shared" si="65"/>
        <v>2.1474875464518972E-4</v>
      </c>
      <c r="AL37" s="19">
        <f t="shared" si="66"/>
        <v>0.34528045432749882</v>
      </c>
      <c r="AM37" s="39">
        <f t="shared" si="67"/>
        <v>7.8154591803212474E-4</v>
      </c>
      <c r="AN37" s="19">
        <f t="shared" si="68"/>
        <v>1.0080618579888529</v>
      </c>
      <c r="AO37" s="18">
        <f t="shared" si="69"/>
        <v>-10</v>
      </c>
      <c r="AP37" s="19">
        <f t="shared" si="70"/>
        <v>2549.3632183908189</v>
      </c>
      <c r="AQ37" s="19">
        <f t="shared" si="71"/>
        <v>2550.3712802488076</v>
      </c>
    </row>
    <row r="38" spans="4:43" x14ac:dyDescent="0.25">
      <c r="D38" s="67">
        <f t="shared" si="33"/>
        <v>-5237.7</v>
      </c>
      <c r="E38" s="15">
        <f t="shared" si="0"/>
        <v>12.02955665024632</v>
      </c>
      <c r="F38" s="15">
        <f t="shared" si="34"/>
        <v>1.5686371100164198</v>
      </c>
      <c r="G38" s="10">
        <f t="shared" si="35"/>
        <v>-5237.7</v>
      </c>
      <c r="H38" s="19">
        <f t="shared" si="36"/>
        <v>1.0080618579888529</v>
      </c>
      <c r="I38" s="19">
        <f t="shared" si="37"/>
        <v>15.780100820618131</v>
      </c>
      <c r="J38" s="19">
        <f t="shared" si="38"/>
        <v>13.720568548180962</v>
      </c>
      <c r="K38" s="19">
        <f t="shared" si="39"/>
        <v>0.86948548074254361</v>
      </c>
      <c r="L38" s="38">
        <f t="shared" si="40"/>
        <v>15.192123129513154</v>
      </c>
      <c r="M38" s="19">
        <f t="shared" si="41"/>
        <v>2.2368858138142788E-4</v>
      </c>
      <c r="N38" s="19">
        <f t="shared" si="42"/>
        <v>0.3521076463899141</v>
      </c>
      <c r="O38" s="39">
        <f t="shared" si="43"/>
        <v>7.7558860298261297E-4</v>
      </c>
      <c r="P38" s="39">
        <f t="shared" si="44"/>
        <v>1.00418391497394</v>
      </c>
      <c r="Q38" s="19">
        <f t="shared" si="45"/>
        <v>15.765672741178012</v>
      </c>
      <c r="R38" s="19">
        <f t="shared" si="46"/>
        <v>13.661677950267409</v>
      </c>
      <c r="S38" s="19">
        <f t="shared" si="47"/>
        <v>0.8665458286841623</v>
      </c>
      <c r="T38" s="38">
        <f t="shared" si="48"/>
        <v>15.179956958865711</v>
      </c>
      <c r="U38" s="19">
        <f t="shared" si="49"/>
        <v>2.2664232072720918E-4</v>
      </c>
      <c r="V38" s="19">
        <f t="shared" si="50"/>
        <v>0.35424488436692991</v>
      </c>
      <c r="W38" s="39">
        <f t="shared" si="51"/>
        <v>7.7354988879658885E-4</v>
      </c>
      <c r="X38" s="39">
        <f t="shared" si="52"/>
        <v>1.00419410854487</v>
      </c>
      <c r="Y38" s="19">
        <f t="shared" si="53"/>
        <v>15.765710666864541</v>
      </c>
      <c r="Z38" s="19">
        <f t="shared" si="54"/>
        <v>13.66183268839838</v>
      </c>
      <c r="AA38" s="19">
        <f t="shared" si="55"/>
        <v>0.86655355899128805</v>
      </c>
      <c r="AB38" s="38">
        <f t="shared" si="56"/>
        <v>15.179988938893</v>
      </c>
      <c r="AC38" s="19">
        <f t="shared" si="57"/>
        <v>2.2663449102057118E-4</v>
      </c>
      <c r="AD38" s="19">
        <f t="shared" si="58"/>
        <v>0.35423923909585248</v>
      </c>
      <c r="AE38" s="39">
        <f t="shared" si="59"/>
        <v>7.7355530417600956E-4</v>
      </c>
      <c r="AF38" s="39">
        <f t="shared" si="60"/>
        <v>1.000326304947093</v>
      </c>
      <c r="AG38" s="19">
        <f t="shared" si="61"/>
        <v>15.751320311629073</v>
      </c>
      <c r="AH38" s="19">
        <f t="shared" si="62"/>
        <v>13.603142939227942</v>
      </c>
      <c r="AI38" s="19">
        <f t="shared" si="63"/>
        <v>0.86361921858606683</v>
      </c>
      <c r="AJ38" s="38">
        <f t="shared" si="64"/>
        <v>15.167854578377543</v>
      </c>
      <c r="AK38" s="19">
        <f t="shared" si="65"/>
        <v>2.2963049170349173E-4</v>
      </c>
      <c r="AL38" s="19">
        <f t="shared" si="66"/>
        <v>0.35639168925941378</v>
      </c>
      <c r="AM38" s="39">
        <f t="shared" si="67"/>
        <v>7.7147878238416085E-4</v>
      </c>
      <c r="AN38" s="19">
        <f t="shared" si="68"/>
        <v>1.0003263950366663</v>
      </c>
      <c r="AO38" s="18">
        <f t="shared" si="69"/>
        <v>-10</v>
      </c>
      <c r="AP38" s="19">
        <f t="shared" si="70"/>
        <v>2549.3722495895054</v>
      </c>
      <c r="AQ38" s="19">
        <f t="shared" si="71"/>
        <v>2550.372575984542</v>
      </c>
    </row>
    <row r="39" spans="4:43" x14ac:dyDescent="0.25">
      <c r="D39" s="67">
        <f t="shared" si="33"/>
        <v>-5247.7</v>
      </c>
      <c r="E39" s="15">
        <f t="shared" si="0"/>
        <v>11.783251231527089</v>
      </c>
      <c r="F39" s="15">
        <f t="shared" si="34"/>
        <v>1.5522167487684726</v>
      </c>
      <c r="G39" s="10">
        <f t="shared" si="35"/>
        <v>-5247.7</v>
      </c>
      <c r="H39" s="19">
        <f t="shared" si="36"/>
        <v>1.0003263950366663</v>
      </c>
      <c r="I39" s="19">
        <f t="shared" si="37"/>
        <v>15.477356160045067</v>
      </c>
      <c r="J39" s="19">
        <f t="shared" si="38"/>
        <v>13.340327412062004</v>
      </c>
      <c r="K39" s="19">
        <f t="shared" si="39"/>
        <v>0.86192546544222959</v>
      </c>
      <c r="L39" s="38">
        <f t="shared" si="40"/>
        <v>14.88869800074929</v>
      </c>
      <c r="M39" s="19">
        <f t="shared" si="41"/>
        <v>2.3939324043577404E-4</v>
      </c>
      <c r="N39" s="19">
        <f t="shared" si="42"/>
        <v>0.36358253209317687</v>
      </c>
      <c r="O39" s="39">
        <f t="shared" si="43"/>
        <v>7.6483142037662131E-4</v>
      </c>
      <c r="P39" s="39">
        <f t="shared" si="44"/>
        <v>0.99650223793478321</v>
      </c>
      <c r="Q39" s="19">
        <f t="shared" si="45"/>
        <v>15.463233931872757</v>
      </c>
      <c r="R39" s="19">
        <f t="shared" si="46"/>
        <v>13.283413391757961</v>
      </c>
      <c r="S39" s="19">
        <f t="shared" si="47"/>
        <v>0.85903204014641732</v>
      </c>
      <c r="T39" s="38">
        <f t="shared" si="48"/>
        <v>14.876826159342361</v>
      </c>
      <c r="U39" s="19">
        <f t="shared" si="49"/>
        <v>2.4253399276238488E-4</v>
      </c>
      <c r="V39" s="19">
        <f t="shared" si="50"/>
        <v>0.36577582093836608</v>
      </c>
      <c r="W39" s="39">
        <f t="shared" si="51"/>
        <v>7.62618030132812E-4</v>
      </c>
      <c r="X39" s="39">
        <f t="shared" si="52"/>
        <v>0.9965133048860022</v>
      </c>
      <c r="Y39" s="19">
        <f t="shared" si="53"/>
        <v>15.463274801012314</v>
      </c>
      <c r="Z39" s="19">
        <f t="shared" si="54"/>
        <v>13.283578033057472</v>
      </c>
      <c r="AA39" s="19">
        <f t="shared" si="55"/>
        <v>0.8590404169877297</v>
      </c>
      <c r="AB39" s="38">
        <f t="shared" si="56"/>
        <v>14.876860515956441</v>
      </c>
      <c r="AC39" s="19">
        <f t="shared" si="57"/>
        <v>2.4252482738852985E-4</v>
      </c>
      <c r="AD39" s="19">
        <f t="shared" si="58"/>
        <v>0.36576944298390046</v>
      </c>
      <c r="AE39" s="39">
        <f t="shared" si="59"/>
        <v>7.626245033457345E-4</v>
      </c>
      <c r="AF39" s="39">
        <f t="shared" si="60"/>
        <v>0.99270015000320899</v>
      </c>
      <c r="AG39" s="19">
        <f t="shared" si="61"/>
        <v>15.449193202930307</v>
      </c>
      <c r="AH39" s="19">
        <f t="shared" si="62"/>
        <v>13.226872829205027</v>
      </c>
      <c r="AI39" s="19">
        <f t="shared" si="63"/>
        <v>0.85615298193670308</v>
      </c>
      <c r="AJ39" s="38">
        <f t="shared" si="64"/>
        <v>14.865022830207002</v>
      </c>
      <c r="AK39" s="19">
        <f t="shared" si="65"/>
        <v>2.457093157479955E-4</v>
      </c>
      <c r="AL39" s="19">
        <f t="shared" si="66"/>
        <v>0.36797761954295843</v>
      </c>
      <c r="AM39" s="39">
        <f t="shared" si="67"/>
        <v>7.6037043410284776E-4</v>
      </c>
      <c r="AN39" s="19">
        <f t="shared" si="68"/>
        <v>0.99270025016760532</v>
      </c>
      <c r="AO39" s="18">
        <f t="shared" si="69"/>
        <v>-10</v>
      </c>
      <c r="AP39" s="19">
        <f t="shared" si="70"/>
        <v>2549.3812807881918</v>
      </c>
      <c r="AQ39" s="19">
        <f t="shared" si="71"/>
        <v>2550.3739810383595</v>
      </c>
    </row>
    <row r="40" spans="4:43" x14ac:dyDescent="0.25">
      <c r="D40" s="67">
        <f t="shared" si="33"/>
        <v>-5257.7</v>
      </c>
      <c r="E40" s="15">
        <f t="shared" si="0"/>
        <v>11.536945812807886</v>
      </c>
      <c r="F40" s="15">
        <f t="shared" si="34"/>
        <v>1.5357963875205254</v>
      </c>
      <c r="G40" s="10">
        <f t="shared" si="35"/>
        <v>-5257.7</v>
      </c>
      <c r="H40" s="19">
        <f t="shared" si="36"/>
        <v>0.99270025016760532</v>
      </c>
      <c r="I40" s="19">
        <f t="shared" si="37"/>
        <v>15.175524989204691</v>
      </c>
      <c r="J40" s="19">
        <f t="shared" si="38"/>
        <v>12.966185360200402</v>
      </c>
      <c r="K40" s="19">
        <f t="shared" si="39"/>
        <v>0.85441428678243869</v>
      </c>
      <c r="L40" s="38">
        <f t="shared" si="40"/>
        <v>14.586116729004146</v>
      </c>
      <c r="M40" s="19">
        <f t="shared" si="41"/>
        <v>2.5638268386420039E-4</v>
      </c>
      <c r="N40" s="19">
        <f t="shared" si="42"/>
        <v>0.37555702144226755</v>
      </c>
      <c r="O40" s="39">
        <f t="shared" si="43"/>
        <v>7.5293319952220226E-4</v>
      </c>
      <c r="P40" s="39">
        <f t="shared" si="44"/>
        <v>0.98893558416999428</v>
      </c>
      <c r="Q40" s="19">
        <f t="shared" si="45"/>
        <v>15.161726226383099</v>
      </c>
      <c r="R40" s="19">
        <f t="shared" si="46"/>
        <v>12.911295268910466</v>
      </c>
      <c r="S40" s="19">
        <f t="shared" si="47"/>
        <v>0.85157158730668603</v>
      </c>
      <c r="T40" s="38">
        <f t="shared" si="48"/>
        <v>14.574553208125442</v>
      </c>
      <c r="U40" s="19">
        <f t="shared" si="49"/>
        <v>2.5971874765989248E-4</v>
      </c>
      <c r="V40" s="19">
        <f t="shared" si="50"/>
        <v>0.37780464025355953</v>
      </c>
      <c r="W40" s="39">
        <f t="shared" si="51"/>
        <v>7.5052886952832541E-4</v>
      </c>
      <c r="X40" s="39">
        <f t="shared" si="52"/>
        <v>0.98894760581996366</v>
      </c>
      <c r="Y40" s="19">
        <f t="shared" si="53"/>
        <v>15.161770289759971</v>
      </c>
      <c r="Z40" s="19">
        <f t="shared" si="54"/>
        <v>12.911470479309548</v>
      </c>
      <c r="AA40" s="19">
        <f t="shared" si="55"/>
        <v>0.85158066852059866</v>
      </c>
      <c r="AB40" s="38">
        <f t="shared" si="56"/>
        <v>14.574590133738631</v>
      </c>
      <c r="AC40" s="19">
        <f t="shared" si="57"/>
        <v>2.5970800614042122E-4</v>
      </c>
      <c r="AD40" s="19">
        <f t="shared" si="58"/>
        <v>0.37779742857633891</v>
      </c>
      <c r="AE40" s="39">
        <f t="shared" si="59"/>
        <v>7.5053662878254784E-4</v>
      </c>
      <c r="AF40" s="39">
        <f t="shared" si="60"/>
        <v>0.98519488387977983</v>
      </c>
      <c r="AG40" s="19">
        <f t="shared" si="61"/>
        <v>15.148015305912576</v>
      </c>
      <c r="AH40" s="19">
        <f t="shared" si="62"/>
        <v>12.856797723646153</v>
      </c>
      <c r="AI40" s="19">
        <f t="shared" si="63"/>
        <v>0.84874470113770517</v>
      </c>
      <c r="AJ40" s="38">
        <f t="shared" si="64"/>
        <v>14.563063300140424</v>
      </c>
      <c r="AK40" s="19">
        <f t="shared" si="65"/>
        <v>2.6308903810198661E-4</v>
      </c>
      <c r="AL40" s="19">
        <f t="shared" si="66"/>
        <v>0.38005944882297726</v>
      </c>
      <c r="AM40" s="39">
        <f t="shared" si="67"/>
        <v>7.4808863096014464E-4</v>
      </c>
      <c r="AN40" s="19">
        <f t="shared" si="68"/>
        <v>0.98519499545576517</v>
      </c>
      <c r="AO40" s="18">
        <f t="shared" si="69"/>
        <v>-10</v>
      </c>
      <c r="AP40" s="19">
        <f t="shared" si="70"/>
        <v>2549.3903119868783</v>
      </c>
      <c r="AQ40" s="19">
        <f t="shared" si="71"/>
        <v>2550.3755069823342</v>
      </c>
    </row>
    <row r="41" spans="4:43" x14ac:dyDescent="0.25">
      <c r="D41" s="67">
        <f t="shared" si="33"/>
        <v>-5267.7</v>
      </c>
      <c r="E41" s="15">
        <f t="shared" si="0"/>
        <v>11.290640394088683</v>
      </c>
      <c r="F41" s="15">
        <f t="shared" si="34"/>
        <v>1.5193760262725782</v>
      </c>
      <c r="G41" s="10">
        <f t="shared" si="35"/>
        <v>-5267.7</v>
      </c>
      <c r="H41" s="19">
        <f t="shared" si="36"/>
        <v>0.98519499545576517</v>
      </c>
      <c r="I41" s="19">
        <f t="shared" si="37"/>
        <v>14.874640324350914</v>
      </c>
      <c r="J41" s="19">
        <f t="shared" si="38"/>
        <v>12.598202729307593</v>
      </c>
      <c r="K41" s="19">
        <f t="shared" si="39"/>
        <v>0.84695847795952284</v>
      </c>
      <c r="L41" s="38">
        <f t="shared" si="40"/>
        <v>14.284403708687105</v>
      </c>
      <c r="M41" s="19">
        <f t="shared" si="41"/>
        <v>2.7477115026392044E-4</v>
      </c>
      <c r="N41" s="19">
        <f t="shared" si="42"/>
        <v>0.38805434559226348</v>
      </c>
      <c r="O41" s="39">
        <f t="shared" si="43"/>
        <v>7.397439269025126E-4</v>
      </c>
      <c r="P41" s="39">
        <f t="shared" si="44"/>
        <v>0.98149627582125265</v>
      </c>
      <c r="Q41" s="19">
        <f t="shared" si="45"/>
        <v>14.861184905907562</v>
      </c>
      <c r="R41" s="19">
        <f t="shared" si="46"/>
        <v>12.54538951070762</v>
      </c>
      <c r="S41" s="19">
        <f t="shared" si="47"/>
        <v>0.84417155093202723</v>
      </c>
      <c r="T41" s="38">
        <f t="shared" si="48"/>
        <v>14.273164216805942</v>
      </c>
      <c r="U41" s="19">
        <f t="shared" si="49"/>
        <v>2.7830983947072055E-4</v>
      </c>
      <c r="V41" s="19">
        <f t="shared" si="50"/>
        <v>0.39035368972059631</v>
      </c>
      <c r="W41" s="39">
        <f t="shared" si="51"/>
        <v>7.37131123510913E-4</v>
      </c>
      <c r="X41" s="39">
        <f t="shared" si="52"/>
        <v>0.98150933983821065</v>
      </c>
      <c r="Y41" s="19">
        <f t="shared" si="53"/>
        <v>14.861232430951926</v>
      </c>
      <c r="Z41" s="19">
        <f t="shared" si="54"/>
        <v>12.545575975826303</v>
      </c>
      <c r="AA41" s="19">
        <f t="shared" si="55"/>
        <v>0.84418139842138951</v>
      </c>
      <c r="AB41" s="38">
        <f t="shared" si="56"/>
        <v>14.273203915114287</v>
      </c>
      <c r="AC41" s="19">
        <f t="shared" si="57"/>
        <v>2.7829723792558255E-4</v>
      </c>
      <c r="AD41" s="19">
        <f t="shared" si="58"/>
        <v>0.39034552983994886</v>
      </c>
      <c r="AE41" s="39">
        <f t="shared" si="59"/>
        <v>7.3714045035449226E-4</v>
      </c>
      <c r="AF41" s="39">
        <f t="shared" si="60"/>
        <v>0.97782359095222027</v>
      </c>
      <c r="AG41" s="19">
        <f t="shared" si="61"/>
        <v>14.847824198255573</v>
      </c>
      <c r="AH41" s="19">
        <f t="shared" si="62"/>
        <v>12.492989170732306</v>
      </c>
      <c r="AI41" s="19">
        <f t="shared" si="63"/>
        <v>0.84140201311112439</v>
      </c>
      <c r="AJ41" s="38">
        <f t="shared" si="64"/>
        <v>14.262003838121817</v>
      </c>
      <c r="AK41" s="19">
        <f t="shared" si="65"/>
        <v>2.8188178998471051E-4</v>
      </c>
      <c r="AL41" s="19">
        <f t="shared" si="66"/>
        <v>0.39265859798749286</v>
      </c>
      <c r="AM41" s="39">
        <f t="shared" si="67"/>
        <v>7.3448091504224751E-4</v>
      </c>
      <c r="AN41" s="19">
        <f t="shared" si="68"/>
        <v>0.97782371547297253</v>
      </c>
      <c r="AO41" s="18">
        <f t="shared" si="69"/>
        <v>-10</v>
      </c>
      <c r="AP41" s="19">
        <f t="shared" si="70"/>
        <v>2549.3993431855647</v>
      </c>
      <c r="AQ41" s="19">
        <f t="shared" si="71"/>
        <v>2550.3771669010375</v>
      </c>
    </row>
    <row r="42" spans="4:43" x14ac:dyDescent="0.25">
      <c r="D42" s="67">
        <f t="shared" si="33"/>
        <v>-5277.7</v>
      </c>
      <c r="E42" s="15">
        <f t="shared" si="0"/>
        <v>11.044334975369452</v>
      </c>
      <c r="F42" s="15">
        <f t="shared" si="34"/>
        <v>1.502955665024631</v>
      </c>
      <c r="G42" s="10">
        <f t="shared" si="35"/>
        <v>-5277.7</v>
      </c>
      <c r="H42" s="19">
        <f t="shared" si="36"/>
        <v>0.97782371547297253</v>
      </c>
      <c r="I42" s="19">
        <f t="shared" si="37"/>
        <v>14.574739425168428</v>
      </c>
      <c r="J42" s="19">
        <f t="shared" si="38"/>
        <v>12.236447515602832</v>
      </c>
      <c r="K42" s="19">
        <f t="shared" si="39"/>
        <v>0.83956543980966747</v>
      </c>
      <c r="L42" s="38">
        <f t="shared" si="40"/>
        <v>13.983586360500526</v>
      </c>
      <c r="M42" s="19">
        <f t="shared" si="41"/>
        <v>2.9468251613872057E-4</v>
      </c>
      <c r="N42" s="19">
        <f t="shared" si="42"/>
        <v>0.40109813178081283</v>
      </c>
      <c r="O42" s="39">
        <f t="shared" si="43"/>
        <v>7.250895499777253E-4</v>
      </c>
      <c r="P42" s="39">
        <f t="shared" si="44"/>
        <v>0.97419826772308393</v>
      </c>
      <c r="Q42" s="19">
        <f t="shared" si="45"/>
        <v>14.561649850159982</v>
      </c>
      <c r="R42" s="19">
        <f t="shared" si="46"/>
        <v>12.185770508552745</v>
      </c>
      <c r="S42" s="19">
        <f t="shared" si="47"/>
        <v>0.83683996208842126</v>
      </c>
      <c r="T42" s="38">
        <f t="shared" si="48"/>
        <v>13.972688586032634</v>
      </c>
      <c r="U42" s="19">
        <f t="shared" si="49"/>
        <v>2.9842962879476833E-4</v>
      </c>
      <c r="V42" s="19">
        <f t="shared" si="50"/>
        <v>0.40344550389880224</v>
      </c>
      <c r="W42" s="39">
        <f t="shared" si="51"/>
        <v>7.2224955350836827E-4</v>
      </c>
      <c r="X42" s="39">
        <f t="shared" si="52"/>
        <v>0.97421246770543068</v>
      </c>
      <c r="Y42" s="19">
        <f t="shared" si="53"/>
        <v>14.561701118788541</v>
      </c>
      <c r="Z42" s="19">
        <f t="shared" si="54"/>
        <v>12.185968920787056</v>
      </c>
      <c r="AA42" s="19">
        <f t="shared" si="55"/>
        <v>0.83685064137622311</v>
      </c>
      <c r="AB42" s="38">
        <f t="shared" si="56"/>
        <v>13.972731269920457</v>
      </c>
      <c r="AC42" s="19">
        <f t="shared" si="57"/>
        <v>2.9841483318024446E-4</v>
      </c>
      <c r="AD42" s="19">
        <f t="shared" si="58"/>
        <v>0.40343626678390548</v>
      </c>
      <c r="AE42" s="39">
        <f t="shared" si="59"/>
        <v>7.2226079581681302E-4</v>
      </c>
      <c r="AF42" s="39">
        <f t="shared" si="60"/>
        <v>0.97060110751480444</v>
      </c>
      <c r="AG42" s="19">
        <f t="shared" si="61"/>
        <v>14.548662406508335</v>
      </c>
      <c r="AH42" s="19">
        <f t="shared" si="62"/>
        <v>12.135527956755741</v>
      </c>
      <c r="AI42" s="19">
        <f t="shared" si="63"/>
        <v>0.83413358683248573</v>
      </c>
      <c r="AJ42" s="38">
        <f t="shared" si="64"/>
        <v>13.961875841406565</v>
      </c>
      <c r="AK42" s="19">
        <f t="shared" si="65"/>
        <v>3.0220824931905617E-4</v>
      </c>
      <c r="AL42" s="19">
        <f t="shared" si="66"/>
        <v>0.40579646135094616</v>
      </c>
      <c r="AM42" s="39">
        <f t="shared" si="67"/>
        <v>7.1937099329186195E-4</v>
      </c>
      <c r="AN42" s="19">
        <f t="shared" si="68"/>
        <v>0.97060124673643933</v>
      </c>
      <c r="AO42" s="18">
        <f t="shared" si="69"/>
        <v>-10</v>
      </c>
      <c r="AP42" s="19">
        <f t="shared" si="70"/>
        <v>2549.4083743842511</v>
      </c>
      <c r="AQ42" s="19">
        <f t="shared" si="71"/>
        <v>2550.3789756309875</v>
      </c>
    </row>
    <row r="43" spans="4:43" x14ac:dyDescent="0.25">
      <c r="D43" s="67">
        <f t="shared" si="33"/>
        <v>-5287.7</v>
      </c>
      <c r="E43" s="15">
        <f t="shared" si="0"/>
        <v>10.798029556650249</v>
      </c>
      <c r="F43" s="15">
        <f t="shared" si="34"/>
        <v>1.486535303776682</v>
      </c>
      <c r="G43" s="10">
        <f t="shared" si="35"/>
        <v>-5287.7</v>
      </c>
      <c r="H43" s="19">
        <f t="shared" si="36"/>
        <v>0.97060124673643933</v>
      </c>
      <c r="I43" s="19">
        <f t="shared" si="37"/>
        <v>14.275864458628456</v>
      </c>
      <c r="J43" s="19">
        <f t="shared" si="38"/>
        <v>11.880996477214129</v>
      </c>
      <c r="K43" s="19">
        <f t="shared" si="39"/>
        <v>0.83224357527667281</v>
      </c>
      <c r="L43" s="38">
        <f t="shared" si="40"/>
        <v>13.683695594977006</v>
      </c>
      <c r="M43" s="19">
        <f t="shared" si="41"/>
        <v>3.1625068453666944E-4</v>
      </c>
      <c r="N43" s="19">
        <f t="shared" si="42"/>
        <v>0.41471217351067663</v>
      </c>
      <c r="O43" s="39">
        <f t="shared" si="43"/>
        <v>7.0876738381046606E-4</v>
      </c>
      <c r="P43" s="39">
        <f t="shared" si="44"/>
        <v>0.96705740981738697</v>
      </c>
      <c r="Q43" s="19">
        <f t="shared" si="45"/>
        <v>14.263166267929197</v>
      </c>
      <c r="R43" s="19">
        <f t="shared" si="46"/>
        <v>11.83252236064558</v>
      </c>
      <c r="S43" s="19">
        <f t="shared" si="47"/>
        <v>0.82958595156049375</v>
      </c>
      <c r="T43" s="38">
        <f t="shared" si="48"/>
        <v>13.67315951759501</v>
      </c>
      <c r="U43" s="19">
        <f t="shared" si="49"/>
        <v>3.202098032093461E-4</v>
      </c>
      <c r="V43" s="19">
        <f t="shared" si="50"/>
        <v>0.41710252779086732</v>
      </c>
      <c r="W43" s="39">
        <f t="shared" si="51"/>
        <v>7.0568048881757288E-4</v>
      </c>
      <c r="X43" s="39">
        <f t="shared" si="52"/>
        <v>0.96707284429235141</v>
      </c>
      <c r="Y43" s="19">
        <f t="shared" si="53"/>
        <v>14.263221572366426</v>
      </c>
      <c r="Z43" s="19">
        <f t="shared" si="54"/>
        <v>11.832733399037966</v>
      </c>
      <c r="AA43" s="19">
        <f t="shared" si="55"/>
        <v>0.82959753089461297</v>
      </c>
      <c r="AB43" s="38">
        <f t="shared" si="56"/>
        <v>13.673205405378869</v>
      </c>
      <c r="AC43" s="19">
        <f t="shared" si="57"/>
        <v>3.2019242234672803E-4</v>
      </c>
      <c r="AD43" s="19">
        <f t="shared" si="58"/>
        <v>0.41709206910986324</v>
      </c>
      <c r="AE43" s="39">
        <f t="shared" si="59"/>
        <v>7.056940767538319E-4</v>
      </c>
      <c r="AF43" s="39">
        <f t="shared" si="60"/>
        <v>0.96354430596890106</v>
      </c>
      <c r="AG43" s="19">
        <f t="shared" si="61"/>
        <v>14.250578199224751</v>
      </c>
      <c r="AH43" s="19">
        <f t="shared" si="62"/>
        <v>11.784505477991415</v>
      </c>
      <c r="AI43" s="19">
        <f t="shared" si="63"/>
        <v>0.82694928677578194</v>
      </c>
      <c r="AJ43" s="38">
        <f t="shared" si="64"/>
        <v>13.662714811801795</v>
      </c>
      <c r="AK43" s="19">
        <f t="shared" si="65"/>
        <v>3.2419768959812668E-4</v>
      </c>
      <c r="AL43" s="19">
        <f t="shared" si="66"/>
        <v>0.41949408356127738</v>
      </c>
      <c r="AM43" s="39">
        <f t="shared" si="67"/>
        <v>7.0255438860365087E-4</v>
      </c>
      <c r="AN43" s="19">
        <f t="shared" si="68"/>
        <v>0.9635444618971778</v>
      </c>
      <c r="AO43" s="18">
        <f t="shared" si="69"/>
        <v>-10</v>
      </c>
      <c r="AP43" s="19">
        <f t="shared" si="70"/>
        <v>2549.4174055829376</v>
      </c>
      <c r="AQ43" s="19">
        <f t="shared" si="71"/>
        <v>2550.3809500448347</v>
      </c>
    </row>
    <row r="44" spans="4:43" x14ac:dyDescent="0.25">
      <c r="D44" s="67">
        <f>+D43-10</f>
        <v>-5297.7</v>
      </c>
      <c r="E44" s="15">
        <f t="shared" si="0"/>
        <v>10.551724137931046</v>
      </c>
      <c r="F44" s="15">
        <f t="shared" si="34"/>
        <v>1.4701149425287348</v>
      </c>
      <c r="G44" s="10">
        <f t="shared" si="35"/>
        <v>-5297.7</v>
      </c>
      <c r="H44" s="19">
        <f t="shared" si="36"/>
        <v>0.9635444618971778</v>
      </c>
      <c r="I44" s="19">
        <f t="shared" si="37"/>
        <v>13.978063285535228</v>
      </c>
      <c r="J44" s="19">
        <f t="shared" si="38"/>
        <v>11.531936428452337</v>
      </c>
      <c r="K44" s="19">
        <f t="shared" si="39"/>
        <v>0.82500244797044298</v>
      </c>
      <c r="L44" s="38">
        <f t="shared" si="40"/>
        <v>13.384766360382747</v>
      </c>
      <c r="M44" s="19">
        <f t="shared" si="41"/>
        <v>3.3961980990267307E-4</v>
      </c>
      <c r="N44" s="19">
        <f t="shared" si="42"/>
        <v>0.42892012145680319</v>
      </c>
      <c r="O44" s="39">
        <f t="shared" si="43"/>
        <v>6.9054050068800095E-4</v>
      </c>
      <c r="P44" s="39">
        <f t="shared" si="44"/>
        <v>0.96009175939373781</v>
      </c>
      <c r="Q44" s="19">
        <f t="shared" si="45"/>
        <v>13.965785564869101</v>
      </c>
      <c r="R44" s="19">
        <f t="shared" si="46"/>
        <v>11.48574033759936</v>
      </c>
      <c r="S44" s="19">
        <f t="shared" si="47"/>
        <v>0.82241992648746598</v>
      </c>
      <c r="T44" s="38">
        <f t="shared" si="48"/>
        <v>13.374614621297919</v>
      </c>
      <c r="U44" s="19">
        <f t="shared" si="49"/>
        <v>3.4379138531768057E-4</v>
      </c>
      <c r="V44" s="19">
        <f t="shared" si="50"/>
        <v>0.4313467499961206</v>
      </c>
      <c r="W44" s="39">
        <f t="shared" si="51"/>
        <v>6.8718639726654529E-4</v>
      </c>
      <c r="X44" s="39">
        <f t="shared" si="52"/>
        <v>0.96010852991084505</v>
      </c>
      <c r="Y44" s="19">
        <f t="shared" si="53"/>
        <v>13.965845200393524</v>
      </c>
      <c r="Z44" s="19">
        <f t="shared" si="54"/>
        <v>11.485964637216139</v>
      </c>
      <c r="AA44" s="19">
        <f t="shared" si="55"/>
        <v>0.82243247525702856</v>
      </c>
      <c r="AB44" s="38">
        <f t="shared" si="56"/>
        <v>13.374663930473506</v>
      </c>
      <c r="AC44" s="19">
        <f t="shared" si="57"/>
        <v>3.4377096437684967E-4</v>
      </c>
      <c r="AD44" s="19">
        <f t="shared" si="58"/>
        <v>0.43133491006795144</v>
      </c>
      <c r="AE44" s="39">
        <f t="shared" si="59"/>
        <v>6.8720286259570551E-4</v>
      </c>
      <c r="AF44" s="39">
        <f t="shared" si="60"/>
        <v>0.95667243327122076</v>
      </c>
      <c r="AG44" s="19">
        <f t="shared" si="61"/>
        <v>13.953626529748981</v>
      </c>
      <c r="AH44" s="19">
        <f t="shared" si="62"/>
        <v>11.440025356723005</v>
      </c>
      <c r="AI44" s="19">
        <f t="shared" si="63"/>
        <v>0.81986036621612279</v>
      </c>
      <c r="AJ44" s="38">
        <f t="shared" si="64"/>
        <v>13.364561016445737</v>
      </c>
      <c r="AK44" s="19">
        <f t="shared" si="65"/>
        <v>3.4798776892352317E-4</v>
      </c>
      <c r="AL44" s="19">
        <f t="shared" si="66"/>
        <v>0.43377173627898485</v>
      </c>
      <c r="AM44" s="39">
        <f t="shared" si="67"/>
        <v>6.8379320663195962E-4</v>
      </c>
      <c r="AN44" s="19">
        <f t="shared" si="68"/>
        <v>0.95667260818543698</v>
      </c>
      <c r="AO44" s="18">
        <f t="shared" si="69"/>
        <v>-10</v>
      </c>
      <c r="AP44" s="19">
        <f t="shared" si="70"/>
        <v>2549.426436781624</v>
      </c>
      <c r="AQ44" s="19">
        <f t="shared" si="71"/>
        <v>2550.3831093898093</v>
      </c>
    </row>
    <row r="45" spans="4:43" x14ac:dyDescent="0.25">
      <c r="D45" s="67">
        <f t="shared" si="33"/>
        <v>-5307.7</v>
      </c>
      <c r="E45" s="15">
        <f t="shared" si="0"/>
        <v>10.305418719211815</v>
      </c>
      <c r="F45" s="15">
        <f t="shared" si="34"/>
        <v>1.4536945812807875</v>
      </c>
      <c r="G45" s="10">
        <f t="shared" si="35"/>
        <v>-5307.7</v>
      </c>
      <c r="H45" s="19">
        <f t="shared" si="36"/>
        <v>0.95667260818543698</v>
      </c>
      <c r="I45" s="19">
        <f t="shared" si="37"/>
        <v>13.681390395478505</v>
      </c>
      <c r="J45" s="19">
        <f t="shared" si="38"/>
        <v>11.189365763306867</v>
      </c>
      <c r="K45" s="19">
        <f t="shared" si="39"/>
        <v>0.81785296960788323</v>
      </c>
      <c r="L45" s="38">
        <f t="shared" si="40"/>
        <v>13.08683829236967</v>
      </c>
      <c r="M45" s="19">
        <f t="shared" si="41"/>
        <v>3.6494427555913911E-4</v>
      </c>
      <c r="N45" s="19">
        <f t="shared" si="42"/>
        <v>0.44374507363221338</v>
      </c>
      <c r="O45" s="39">
        <f t="shared" si="43"/>
        <v>6.7013085156887716E-4</v>
      </c>
      <c r="P45" s="39">
        <f t="shared" si="44"/>
        <v>0.95332195392759256</v>
      </c>
      <c r="Q45" s="19">
        <f t="shared" si="45"/>
        <v>13.669566377758484</v>
      </c>
      <c r="R45" s="19">
        <f t="shared" si="46"/>
        <v>11.145532613321189</v>
      </c>
      <c r="S45" s="19">
        <f t="shared" si="47"/>
        <v>0.81535377972602652</v>
      </c>
      <c r="T45" s="38">
        <f t="shared" si="48"/>
        <v>13.077096636492923</v>
      </c>
      <c r="U45" s="19">
        <f t="shared" si="49"/>
        <v>3.6932443118874972E-4</v>
      </c>
      <c r="V45" s="19">
        <f t="shared" si="50"/>
        <v>0.44619922166452397</v>
      </c>
      <c r="W45" s="39">
        <f t="shared" si="51"/>
        <v>6.6648928559495831E-4</v>
      </c>
      <c r="X45" s="39">
        <f t="shared" si="52"/>
        <v>0.95334016175746217</v>
      </c>
      <c r="Y45" s="19">
        <f t="shared" si="53"/>
        <v>13.669630630792803</v>
      </c>
      <c r="Z45" s="19">
        <f t="shared" si="54"/>
        <v>11.14577071935387</v>
      </c>
      <c r="AA45" s="19">
        <f t="shared" si="55"/>
        <v>0.81536736583404257</v>
      </c>
      <c r="AB45" s="38">
        <f t="shared" si="56"/>
        <v>13.07714957374016</v>
      </c>
      <c r="AC45" s="19">
        <f t="shared" si="57"/>
        <v>3.6930044685818943E-4</v>
      </c>
      <c r="AD45" s="19">
        <f t="shared" si="58"/>
        <v>0.44618582667117451</v>
      </c>
      <c r="AE45" s="39">
        <f t="shared" si="59"/>
        <v>6.6650928446150537E-4</v>
      </c>
      <c r="AF45" s="39">
        <f t="shared" si="60"/>
        <v>0.95000751534082195</v>
      </c>
      <c r="AG45" s="19">
        <f t="shared" si="61"/>
        <v>13.657870160373429</v>
      </c>
      <c r="AH45" s="19">
        <f t="shared" si="62"/>
        <v>11.102205349192664</v>
      </c>
      <c r="AI45" s="19">
        <f t="shared" si="63"/>
        <v>0.81287969638225865</v>
      </c>
      <c r="AJ45" s="38">
        <f t="shared" si="64"/>
        <v>13.06746027366577</v>
      </c>
      <c r="AK45" s="19">
        <f t="shared" si="65"/>
        <v>3.7372394972512543E-4</v>
      </c>
      <c r="AL45" s="19">
        <f t="shared" si="66"/>
        <v>0.4486483684701526</v>
      </c>
      <c r="AM45" s="39">
        <f t="shared" si="67"/>
        <v>6.6280983398207024E-4</v>
      </c>
      <c r="AN45" s="19">
        <f t="shared" si="68"/>
        <v>0.95000771180933052</v>
      </c>
      <c r="AO45" s="18">
        <f t="shared" si="69"/>
        <v>-10</v>
      </c>
      <c r="AP45" s="19">
        <f t="shared" si="70"/>
        <v>2549.4354679803105</v>
      </c>
      <c r="AQ45" s="19">
        <f t="shared" si="71"/>
        <v>2550.3854756921196</v>
      </c>
    </row>
    <row r="46" spans="4:43" x14ac:dyDescent="0.25">
      <c r="D46" s="67">
        <f t="shared" si="33"/>
        <v>-5317.7</v>
      </c>
      <c r="E46" s="15">
        <f t="shared" si="0"/>
        <v>10.059113300492612</v>
      </c>
      <c r="F46" s="15">
        <f t="shared" si="34"/>
        <v>1.4372742200328403</v>
      </c>
      <c r="G46" s="10">
        <f t="shared" si="35"/>
        <v>-5317.7</v>
      </c>
      <c r="H46" s="19">
        <f t="shared" si="36"/>
        <v>0.95000771180933052</v>
      </c>
      <c r="I46" s="19">
        <f t="shared" si="37"/>
        <v>13.38590802164472</v>
      </c>
      <c r="J46" s="19">
        <f t="shared" si="38"/>
        <v>10.853396252667912</v>
      </c>
      <c r="K46" s="19">
        <f t="shared" si="39"/>
        <v>0.81080762209916635</v>
      </c>
      <c r="L46" s="38">
        <f t="shared" si="40"/>
        <v>12.78995648652449</v>
      </c>
      <c r="M46" s="19">
        <f t="shared" si="41"/>
        <v>3.923883108759609E-4</v>
      </c>
      <c r="N46" s="19">
        <f t="shared" si="42"/>
        <v>0.45920903791240436</v>
      </c>
      <c r="O46" s="39">
        <f t="shared" si="43"/>
        <v>6.4721080288922706E-4</v>
      </c>
      <c r="P46" s="39">
        <f t="shared" si="44"/>
        <v>0.94677165779488437</v>
      </c>
      <c r="Q46" s="19">
        <f t="shared" si="45"/>
        <v>13.374575811096536</v>
      </c>
      <c r="R46" s="19">
        <f t="shared" si="46"/>
        <v>10.812022313836254</v>
      </c>
      <c r="S46" s="19">
        <f t="shared" si="47"/>
        <v>0.80840113858906848</v>
      </c>
      <c r="T46" s="38">
        <f t="shared" si="48"/>
        <v>12.780654292505295</v>
      </c>
      <c r="U46" s="19">
        <f t="shared" si="49"/>
        <v>3.9696728897112548E-4</v>
      </c>
      <c r="V46" s="19">
        <f t="shared" si="50"/>
        <v>0.46167943115477517</v>
      </c>
      <c r="W46" s="39">
        <f t="shared" si="51"/>
        <v>6.4326266376205012E-4</v>
      </c>
      <c r="X46" s="39">
        <f t="shared" si="52"/>
        <v>0.9467913984905203</v>
      </c>
      <c r="Y46" s="19">
        <f t="shared" si="53"/>
        <v>13.374644940263822</v>
      </c>
      <c r="Z46" s="19">
        <f t="shared" si="54"/>
        <v>10.812274613402767</v>
      </c>
      <c r="AA46" s="19">
        <f t="shared" si="55"/>
        <v>0.80841582424762959</v>
      </c>
      <c r="AB46" s="38">
        <f t="shared" si="56"/>
        <v>12.780711038091141</v>
      </c>
      <c r="AC46" s="19">
        <f t="shared" si="57"/>
        <v>3.9693914849693899E-4</v>
      </c>
      <c r="AD46" s="19">
        <f t="shared" si="58"/>
        <v>0.46166429650808549</v>
      </c>
      <c r="AE46" s="39">
        <f t="shared" si="59"/>
        <v>6.4328700235384703E-4</v>
      </c>
      <c r="AF46" s="39">
        <f t="shared" si="60"/>
        <v>0.9435748417857921</v>
      </c>
      <c r="AG46" s="19">
        <f t="shared" si="61"/>
        <v>13.363381006579331</v>
      </c>
      <c r="AH46" s="19">
        <f t="shared" si="62"/>
        <v>10.771179602001766</v>
      </c>
      <c r="AI46" s="19">
        <f t="shared" si="63"/>
        <v>0.80602203863668032</v>
      </c>
      <c r="AJ46" s="38">
        <f t="shared" si="64"/>
        <v>12.771464890033183</v>
      </c>
      <c r="AK46" s="19">
        <f t="shared" si="65"/>
        <v>4.0155840402349711E-4</v>
      </c>
      <c r="AL46" s="19">
        <f t="shared" si="66"/>
        <v>0.46414089780205919</v>
      </c>
      <c r="AM46" s="39">
        <f t="shared" si="67"/>
        <v>6.3927935259608794E-4</v>
      </c>
      <c r="AN46" s="19">
        <f t="shared" si="68"/>
        <v>0.94357506266313529</v>
      </c>
      <c r="AO46" s="18">
        <f t="shared" si="69"/>
        <v>-10</v>
      </c>
      <c r="AP46" s="19">
        <f t="shared" si="70"/>
        <v>2549.4444991789969</v>
      </c>
      <c r="AQ46" s="19">
        <f t="shared" si="71"/>
        <v>2550.38807424166</v>
      </c>
    </row>
    <row r="47" spans="4:43" x14ac:dyDescent="0.25">
      <c r="D47" s="67">
        <f t="shared" si="33"/>
        <v>-5327.7</v>
      </c>
      <c r="E47" s="15">
        <f t="shared" si="0"/>
        <v>9.8128078817734092</v>
      </c>
      <c r="F47" s="15">
        <f t="shared" si="34"/>
        <v>1.4208538587848931</v>
      </c>
      <c r="G47" s="10">
        <f t="shared" si="35"/>
        <v>-5327.7</v>
      </c>
      <c r="H47" s="19">
        <f t="shared" si="36"/>
        <v>0.94357506266313529</v>
      </c>
      <c r="I47" s="19">
        <f t="shared" si="37"/>
        <v>13.091687473863763</v>
      </c>
      <c r="J47" s="19">
        <f t="shared" si="38"/>
        <v>10.52415516777593</v>
      </c>
      <c r="K47" s="19">
        <f t="shared" si="39"/>
        <v>0.8038807211664919</v>
      </c>
      <c r="L47" s="38">
        <f t="shared" si="40"/>
        <v>12.494172419449635</v>
      </c>
      <c r="M47" s="19">
        <f t="shared" si="41"/>
        <v>4.2212509697163366E-4</v>
      </c>
      <c r="N47" s="19">
        <f t="shared" si="42"/>
        <v>0.47533223335656499</v>
      </c>
      <c r="O47" s="39">
        <f t="shared" si="43"/>
        <v>6.2139269122057472E-4</v>
      </c>
      <c r="P47" s="39">
        <f t="shared" si="44"/>
        <v>0.94046809920703245</v>
      </c>
      <c r="Q47" s="19">
        <f t="shared" si="45"/>
        <v>13.080890919914113</v>
      </c>
      <c r="R47" s="19">
        <f t="shared" si="46"/>
        <v>10.485349946472063</v>
      </c>
      <c r="S47" s="19">
        <f t="shared" si="47"/>
        <v>0.8015776609305223</v>
      </c>
      <c r="T47" s="38">
        <f t="shared" si="48"/>
        <v>12.485343337418222</v>
      </c>
      <c r="U47" s="19">
        <f t="shared" si="49"/>
        <v>4.2688524481559521E-4</v>
      </c>
      <c r="V47" s="19">
        <f t="shared" si="50"/>
        <v>0.47780449693136307</v>
      </c>
      <c r="W47" s="39">
        <f t="shared" si="51"/>
        <v>6.171217535036168E-4</v>
      </c>
      <c r="X47" s="39">
        <f t="shared" si="52"/>
        <v>0.94048945389561722</v>
      </c>
      <c r="Y47" s="19">
        <f t="shared" si="53"/>
        <v>13.080965126466793</v>
      </c>
      <c r="Z47" s="19">
        <f t="shared" si="54"/>
        <v>10.485616567738848</v>
      </c>
      <c r="AA47" s="19">
        <f t="shared" si="55"/>
        <v>0.80159349607340813</v>
      </c>
      <c r="AB47" s="38">
        <f t="shared" si="56"/>
        <v>12.485404021201578</v>
      </c>
      <c r="AC47" s="19">
        <f t="shared" si="57"/>
        <v>4.2685229267533522E-4</v>
      </c>
      <c r="AD47" s="19">
        <f t="shared" si="58"/>
        <v>0.47778743422113751</v>
      </c>
      <c r="AE47" s="39">
        <f t="shared" si="59"/>
        <v>6.1715141452319477E-4</v>
      </c>
      <c r="AF47" s="39">
        <f t="shared" si="60"/>
        <v>0.93740354851790331</v>
      </c>
      <c r="AG47" s="19">
        <f t="shared" si="61"/>
        <v>13.070241748363149</v>
      </c>
      <c r="AH47" s="19">
        <f t="shared" si="62"/>
        <v>10.44710132285107</v>
      </c>
      <c r="AI47" s="19">
        <f t="shared" si="63"/>
        <v>0.79930436819651118</v>
      </c>
      <c r="AJ47" s="38">
        <f t="shared" si="64"/>
        <v>12.476634780074038</v>
      </c>
      <c r="AK47" s="19">
        <f t="shared" si="65"/>
        <v>4.3164821361680385E-4</v>
      </c>
      <c r="AL47" s="19">
        <f t="shared" si="66"/>
        <v>0.48026330299987974</v>
      </c>
      <c r="AM47" s="39">
        <f t="shared" si="67"/>
        <v>6.1282042705814181E-4</v>
      </c>
      <c r="AN47" s="19">
        <f t="shared" si="68"/>
        <v>0.93740379690591469</v>
      </c>
      <c r="AO47" s="18">
        <f t="shared" si="69"/>
        <v>-10</v>
      </c>
      <c r="AP47" s="19">
        <f t="shared" si="70"/>
        <v>2549.4535303776834</v>
      </c>
      <c r="AQ47" s="19">
        <f t="shared" si="71"/>
        <v>2550.3909341745893</v>
      </c>
    </row>
    <row r="48" spans="4:43" x14ac:dyDescent="0.25">
      <c r="D48" s="67">
        <f t="shared" si="33"/>
        <v>-5337.7</v>
      </c>
      <c r="E48" s="15">
        <f t="shared" si="0"/>
        <v>9.5665024630542064</v>
      </c>
      <c r="F48" s="15">
        <f t="shared" si="34"/>
        <v>1.4044334975369459</v>
      </c>
      <c r="G48" s="10">
        <f t="shared" si="35"/>
        <v>-5337.7</v>
      </c>
      <c r="H48" s="19">
        <f t="shared" si="36"/>
        <v>0.93740379690591469</v>
      </c>
      <c r="I48" s="19">
        <f t="shared" si="37"/>
        <v>12.798810736484112</v>
      </c>
      <c r="J48" s="19">
        <f t="shared" si="38"/>
        <v>10.201787790829648</v>
      </c>
      <c r="K48" s="19">
        <f t="shared" si="39"/>
        <v>0.79708872963865096</v>
      </c>
      <c r="L48" s="38">
        <f t="shared" si="40"/>
        <v>12.199545049240179</v>
      </c>
      <c r="M48" s="19">
        <f t="shared" si="41"/>
        <v>4.5433516060590926E-4</v>
      </c>
      <c r="N48" s="19">
        <f t="shared" si="42"/>
        <v>0.49213218872315245</v>
      </c>
      <c r="O48" s="39">
        <f t="shared" si="43"/>
        <v>5.9221589961957197E-4</v>
      </c>
      <c r="P48" s="39">
        <f t="shared" si="44"/>
        <v>0.93444271740781681</v>
      </c>
      <c r="Q48" s="19">
        <f t="shared" si="45"/>
        <v>12.78860049219923</v>
      </c>
      <c r="R48" s="19">
        <f t="shared" si="46"/>
        <v>10.165676282159604</v>
      </c>
      <c r="S48" s="19">
        <f t="shared" si="47"/>
        <v>0.79490138802603516</v>
      </c>
      <c r="T48" s="38">
        <f t="shared" si="48"/>
        <v>12.191227770768183</v>
      </c>
      <c r="U48" s="19">
        <f t="shared" si="49"/>
        <v>4.5924832882573876E-4</v>
      </c>
      <c r="V48" s="19">
        <f t="shared" si="50"/>
        <v>0.49458813239663829</v>
      </c>
      <c r="W48" s="39">
        <f t="shared" si="51"/>
        <v>5.8761156528965844E-4</v>
      </c>
      <c r="X48" s="39">
        <f t="shared" si="52"/>
        <v>0.9344657390794664</v>
      </c>
      <c r="Y48" s="19">
        <f t="shared" si="53"/>
        <v>12.788679874360884</v>
      </c>
      <c r="Z48" s="19">
        <f t="shared" si="54"/>
        <v>10.165956945346693</v>
      </c>
      <c r="AA48" s="19">
        <f t="shared" si="55"/>
        <v>0.79491840011788062</v>
      </c>
      <c r="AB48" s="38">
        <f t="shared" si="56"/>
        <v>12.19129243558185</v>
      </c>
      <c r="AC48" s="19">
        <f t="shared" si="57"/>
        <v>4.5920986742833671E-4</v>
      </c>
      <c r="AD48" s="19">
        <f t="shared" si="58"/>
        <v>0.49456896219183805</v>
      </c>
      <c r="AE48" s="39">
        <f t="shared" si="59"/>
        <v>5.8764773003543689E-4</v>
      </c>
      <c r="AF48" s="39">
        <f t="shared" si="60"/>
        <v>0.93152731960556034</v>
      </c>
      <c r="AG48" s="19">
        <f t="shared" si="61"/>
        <v>12.778547765223218</v>
      </c>
      <c r="AH48" s="19">
        <f t="shared" si="62"/>
        <v>10.130145940554689</v>
      </c>
      <c r="AI48" s="19">
        <f t="shared" si="63"/>
        <v>0.79274625933033271</v>
      </c>
      <c r="AJ48" s="38">
        <f t="shared" si="64"/>
        <v>12.183038806103914</v>
      </c>
      <c r="AK48" s="19">
        <f t="shared" si="65"/>
        <v>4.6415261752557252E-4</v>
      </c>
      <c r="AL48" s="19">
        <f t="shared" si="66"/>
        <v>0.49702546808568027</v>
      </c>
      <c r="AM48" s="39">
        <f t="shared" si="67"/>
        <v>5.829844047281344E-4</v>
      </c>
      <c r="AN48" s="19">
        <f t="shared" si="68"/>
        <v>0.93152759874758484</v>
      </c>
      <c r="AO48" s="18">
        <f t="shared" si="69"/>
        <v>-10</v>
      </c>
      <c r="AP48" s="19">
        <f t="shared" si="70"/>
        <v>2549.4625615763698</v>
      </c>
      <c r="AQ48" s="19">
        <f t="shared" si="71"/>
        <v>2550.3940891751172</v>
      </c>
    </row>
    <row r="49" spans="2:44" x14ac:dyDescent="0.25">
      <c r="D49" s="67">
        <f t="shared" si="33"/>
        <v>-5347.7</v>
      </c>
      <c r="E49" s="15">
        <f t="shared" si="0"/>
        <v>9.3201970443349751</v>
      </c>
      <c r="F49" s="15">
        <f t="shared" si="34"/>
        <v>1.3880131362889987</v>
      </c>
      <c r="G49" s="10">
        <f t="shared" si="35"/>
        <v>-5347.7</v>
      </c>
      <c r="H49" s="19">
        <f t="shared" si="36"/>
        <v>0.93152759874758484</v>
      </c>
      <c r="I49" s="19">
        <f t="shared" si="37"/>
        <v>12.507372387141972</v>
      </c>
      <c r="J49" s="19">
        <f t="shared" si="38"/>
        <v>9.886460381608364</v>
      </c>
      <c r="K49" s="19">
        <f t="shared" si="39"/>
        <v>0.79045062988385961</v>
      </c>
      <c r="L49" s="38">
        <f t="shared" si="40"/>
        <v>11.906142132089766</v>
      </c>
      <c r="M49" s="19">
        <f t="shared" si="41"/>
        <v>4.892037936446396E-4</v>
      </c>
      <c r="N49" s="19">
        <f t="shared" si="42"/>
        <v>0.50962258710016961</v>
      </c>
      <c r="O49" s="39">
        <f t="shared" si="43"/>
        <v>5.591308433270715E-4</v>
      </c>
      <c r="P49" s="39">
        <f t="shared" si="44"/>
        <v>0.92873194453094943</v>
      </c>
      <c r="Q49" s="19">
        <f t="shared" si="45"/>
        <v>12.497807195301972</v>
      </c>
      <c r="R49" s="19">
        <f t="shared" si="46"/>
        <v>9.8531857734229042</v>
      </c>
      <c r="S49" s="19">
        <f t="shared" si="47"/>
        <v>0.78839316525276515</v>
      </c>
      <c r="T49" s="38">
        <f t="shared" si="48"/>
        <v>11.898381322535343</v>
      </c>
      <c r="U49" s="19">
        <f t="shared" si="49"/>
        <v>4.9422798558843755E-4</v>
      </c>
      <c r="V49" s="19">
        <f t="shared" si="50"/>
        <v>0.51203932604004299</v>
      </c>
      <c r="W49" s="39">
        <f t="shared" si="51"/>
        <v>5.5419241851907477E-4</v>
      </c>
      <c r="X49" s="39">
        <f t="shared" si="52"/>
        <v>0.92875663665498942</v>
      </c>
      <c r="Y49" s="19">
        <f t="shared" si="53"/>
        <v>12.497891678176131</v>
      </c>
      <c r="Z49" s="19">
        <f t="shared" si="54"/>
        <v>9.8534795705766669</v>
      </c>
      <c r="AA49" s="19">
        <f t="shared" si="55"/>
        <v>0.78841134363349075</v>
      </c>
      <c r="AB49" s="38">
        <f t="shared" si="56"/>
        <v>11.898449868520403</v>
      </c>
      <c r="AC49" s="19">
        <f t="shared" si="57"/>
        <v>4.941833207366776E-4</v>
      </c>
      <c r="AD49" s="19">
        <f t="shared" si="58"/>
        <v>0.51201790015979765</v>
      </c>
      <c r="AE49" s="39">
        <f t="shared" si="59"/>
        <v>5.5423647310687426E-4</v>
      </c>
      <c r="AF49" s="39">
        <f t="shared" si="60"/>
        <v>0.92598523401651611</v>
      </c>
      <c r="AG49" s="19">
        <f t="shared" si="61"/>
        <v>12.488409461904485</v>
      </c>
      <c r="AH49" s="19">
        <f t="shared" si="62"/>
        <v>9.8205148360917498</v>
      </c>
      <c r="AI49" s="19">
        <f t="shared" si="63"/>
        <v>0.7863703433210556</v>
      </c>
      <c r="AJ49" s="38">
        <f t="shared" si="64"/>
        <v>11.890756381984108</v>
      </c>
      <c r="AK49" s="19">
        <f t="shared" si="65"/>
        <v>4.9922898919489526E-4</v>
      </c>
      <c r="AL49" s="19">
        <f t="shared" si="66"/>
        <v>0.51443171936968368</v>
      </c>
      <c r="AM49" s="39">
        <f t="shared" si="67"/>
        <v>5.4924237936184535E-4</v>
      </c>
      <c r="AN49" s="19">
        <f t="shared" si="68"/>
        <v>0.92598554707101677</v>
      </c>
      <c r="AO49" s="18">
        <f t="shared" si="69"/>
        <v>-10</v>
      </c>
      <c r="AP49" s="19">
        <f t="shared" si="70"/>
        <v>2549.4715927750563</v>
      </c>
      <c r="AQ49" s="19">
        <f t="shared" si="71"/>
        <v>2550.3975783221272</v>
      </c>
    </row>
    <row r="50" spans="2:44" x14ac:dyDescent="0.25">
      <c r="D50" s="67">
        <f t="shared" si="33"/>
        <v>-5357.7</v>
      </c>
      <c r="E50" s="15">
        <f t="shared" si="0"/>
        <v>9.0738916256157722</v>
      </c>
      <c r="F50" s="15">
        <f t="shared" si="34"/>
        <v>1.3715927750410515</v>
      </c>
      <c r="G50" s="10">
        <f t="shared" si="35"/>
        <v>-5357.7</v>
      </c>
      <c r="H50" s="19">
        <f t="shared" si="36"/>
        <v>0.92598554707101677</v>
      </c>
      <c r="I50" s="19">
        <f t="shared" si="37"/>
        <v>12.217481902898196</v>
      </c>
      <c r="J50" s="19">
        <f t="shared" si="38"/>
        <v>9.5783636744834837</v>
      </c>
      <c r="K50" s="19">
        <f t="shared" si="39"/>
        <v>0.78398836606513256</v>
      </c>
      <c r="L50" s="38">
        <f t="shared" si="40"/>
        <v>11.614041797925857</v>
      </c>
      <c r="M50" s="19">
        <f t="shared" si="41"/>
        <v>5.2691715839582218E-4</v>
      </c>
      <c r="N50" s="19">
        <f t="shared" si="42"/>
        <v>0.52781179482208496</v>
      </c>
      <c r="O50" s="39">
        <f t="shared" si="43"/>
        <v>5.2147912347573597E-4</v>
      </c>
      <c r="P50" s="39">
        <f t="shared" si="44"/>
        <v>0.92337815145363811</v>
      </c>
      <c r="Q50" s="19">
        <f t="shared" si="45"/>
        <v>12.208630162676389</v>
      </c>
      <c r="R50" s="19">
        <f t="shared" si="46"/>
        <v>9.5480905975893293</v>
      </c>
      <c r="S50" s="19">
        <f t="shared" si="47"/>
        <v>0.78207714300161801</v>
      </c>
      <c r="T50" s="38">
        <f t="shared" si="48"/>
        <v>11.606889227944915</v>
      </c>
      <c r="U50" s="19">
        <f t="shared" si="49"/>
        <v>5.3199223070892854E-4</v>
      </c>
      <c r="V50" s="19">
        <f t="shared" si="50"/>
        <v>0.53016066878822177</v>
      </c>
      <c r="W50" s="39">
        <f t="shared" si="51"/>
        <v>5.1622245659868117E-4</v>
      </c>
      <c r="X50" s="39">
        <f t="shared" si="52"/>
        <v>0.92340443478802336</v>
      </c>
      <c r="Y50" s="19">
        <f t="shared" si="53"/>
        <v>12.208719390888092</v>
      </c>
      <c r="Z50" s="19">
        <f t="shared" si="54"/>
        <v>9.5483956662875951</v>
      </c>
      <c r="AA50" s="19">
        <f t="shared" si="55"/>
        <v>0.78209641491260629</v>
      </c>
      <c r="AB50" s="38">
        <f t="shared" si="56"/>
        <v>11.606961328008008</v>
      </c>
      <c r="AC50" s="19">
        <f t="shared" si="57"/>
        <v>5.3194075974525971E-4</v>
      </c>
      <c r="AD50" s="19">
        <f t="shared" si="58"/>
        <v>0.53013690780635603</v>
      </c>
      <c r="AE50" s="39">
        <f t="shared" si="59"/>
        <v>5.1627595843339619E-4</v>
      </c>
      <c r="AF50" s="39">
        <f t="shared" si="60"/>
        <v>0.92082278748668278</v>
      </c>
      <c r="AG50" s="19">
        <f t="shared" si="61"/>
        <v>12.199955062566191</v>
      </c>
      <c r="AH50" s="19">
        <f t="shared" si="62"/>
        <v>9.5184397274308914</v>
      </c>
      <c r="AI50" s="19">
        <f t="shared" si="63"/>
        <v>0.78020285145449886</v>
      </c>
      <c r="AJ50" s="38">
        <f t="shared" si="64"/>
        <v>11.599879390435564</v>
      </c>
      <c r="AK50" s="19">
        <f t="shared" si="65"/>
        <v>5.3702714360294793E-4</v>
      </c>
      <c r="AL50" s="19">
        <f t="shared" si="66"/>
        <v>0.53247898554351603</v>
      </c>
      <c r="AM50" s="39">
        <f t="shared" si="67"/>
        <v>5.1097003714127456E-4</v>
      </c>
      <c r="AN50" s="19">
        <f t="shared" si="68"/>
        <v>0.92082313708654817</v>
      </c>
      <c r="AO50" s="18">
        <f t="shared" si="69"/>
        <v>-10</v>
      </c>
      <c r="AP50" s="19">
        <f t="shared" si="70"/>
        <v>2549.4806239737427</v>
      </c>
      <c r="AQ50" s="19">
        <f t="shared" si="71"/>
        <v>2550.4014471108294</v>
      </c>
    </row>
    <row r="51" spans="2:44" x14ac:dyDescent="0.25">
      <c r="D51" s="67">
        <f t="shared" si="33"/>
        <v>-5367.7</v>
      </c>
      <c r="E51" s="15">
        <f t="shared" si="0"/>
        <v>8.8275862068965694</v>
      </c>
      <c r="F51" s="15">
        <f t="shared" si="34"/>
        <v>1.3551724137931025</v>
      </c>
      <c r="G51" s="10">
        <f t="shared" si="35"/>
        <v>-5367.7</v>
      </c>
      <c r="H51" s="19">
        <f t="shared" si="36"/>
        <v>0.92082313708654817</v>
      </c>
      <c r="I51" s="19">
        <f t="shared" si="37"/>
        <v>11.929266430641883</v>
      </c>
      <c r="J51" s="19">
        <f t="shared" si="38"/>
        <v>9.2777169796916379</v>
      </c>
      <c r="K51" s="19">
        <f t="shared" si="39"/>
        <v>0.77772736769971096</v>
      </c>
      <c r="L51" s="38">
        <f t="shared" si="40"/>
        <v>11.323334433620797</v>
      </c>
      <c r="M51" s="19">
        <f t="shared" si="41"/>
        <v>5.6765664695145241E-4</v>
      </c>
      <c r="N51" s="19">
        <f t="shared" si="42"/>
        <v>0.54670100144850053</v>
      </c>
      <c r="O51" s="39">
        <f t="shared" si="43"/>
        <v>4.7846898025799605E-4</v>
      </c>
      <c r="P51" s="39">
        <f t="shared" si="44"/>
        <v>0.91843079218525814</v>
      </c>
      <c r="Q51" s="19">
        <f t="shared" si="45"/>
        <v>11.921208109157709</v>
      </c>
      <c r="R51" s="19">
        <f t="shared" si="46"/>
        <v>9.2506354143711853</v>
      </c>
      <c r="S51" s="19">
        <f t="shared" si="47"/>
        <v>0.77598137115524168</v>
      </c>
      <c r="T51" s="38">
        <f t="shared" si="48"/>
        <v>11.316850353991784</v>
      </c>
      <c r="U51" s="19">
        <f t="shared" si="49"/>
        <v>5.7269881756375298E-4</v>
      </c>
      <c r="V51" s="19">
        <f t="shared" si="50"/>
        <v>0.5489462486421044</v>
      </c>
      <c r="W51" s="39">
        <f t="shared" si="51"/>
        <v>4.7293674939300943E-4</v>
      </c>
      <c r="X51" s="39">
        <f t="shared" si="52"/>
        <v>0.91845845333958309</v>
      </c>
      <c r="Y51" s="19">
        <f t="shared" si="53"/>
        <v>11.921301282376191</v>
      </c>
      <c r="Z51" s="19">
        <f t="shared" si="54"/>
        <v>9.2509484525521941</v>
      </c>
      <c r="AA51" s="19">
        <f t="shared" si="55"/>
        <v>0.77600156504963913</v>
      </c>
      <c r="AB51" s="38">
        <f t="shared" si="56"/>
        <v>11.316925325258335</v>
      </c>
      <c r="AC51" s="19">
        <f t="shared" si="57"/>
        <v>5.7264018998999413E-4</v>
      </c>
      <c r="AD51" s="19">
        <f t="shared" si="58"/>
        <v>0.54892020382437567</v>
      </c>
      <c r="AE51" s="39">
        <f t="shared" si="59"/>
        <v>4.7300130558548088E-4</v>
      </c>
      <c r="AF51" s="39">
        <f t="shared" si="60"/>
        <v>0.91609312403069332</v>
      </c>
      <c r="AG51" s="19">
        <f t="shared" si="61"/>
        <v>11.913333959614036</v>
      </c>
      <c r="AH51" s="19">
        <f t="shared" si="62"/>
        <v>9.2241877792890747</v>
      </c>
      <c r="AI51" s="19">
        <f t="shared" si="63"/>
        <v>0.77427425526379823</v>
      </c>
      <c r="AJ51" s="38">
        <f t="shared" si="64"/>
        <v>11.310514467200447</v>
      </c>
      <c r="AK51" s="19">
        <f t="shared" si="65"/>
        <v>5.7768148313390758E-4</v>
      </c>
      <c r="AL51" s="19">
        <f t="shared" si="66"/>
        <v>0.55115450173698377</v>
      </c>
      <c r="AM51" s="39">
        <f t="shared" si="67"/>
        <v>4.6743028316758927E-4</v>
      </c>
      <c r="AN51" s="19">
        <f t="shared" si="68"/>
        <v>0.91609351146424389</v>
      </c>
      <c r="AO51" s="18">
        <f t="shared" si="69"/>
        <v>-10</v>
      </c>
      <c r="AP51" s="19">
        <f t="shared" si="70"/>
        <v>2549.4896551724291</v>
      </c>
      <c r="AQ51" s="19">
        <f t="shared" si="71"/>
        <v>2550.4057486838933</v>
      </c>
    </row>
    <row r="52" spans="2:44" x14ac:dyDescent="0.25">
      <c r="D52" s="67">
        <f t="shared" si="33"/>
        <v>-5377.7</v>
      </c>
      <c r="E52" s="15">
        <f t="shared" si="0"/>
        <v>8.5812807881773381</v>
      </c>
      <c r="F52" s="15">
        <f t="shared" si="34"/>
        <v>1.3387520525451553</v>
      </c>
      <c r="G52" s="10">
        <f t="shared" si="35"/>
        <v>-5377.7</v>
      </c>
      <c r="H52" s="19">
        <f t="shared" si="36"/>
        <v>0.91609351146424389</v>
      </c>
      <c r="I52" s="19">
        <f t="shared" si="37"/>
        <v>11.64287410707316</v>
      </c>
      <c r="J52" s="19">
        <f t="shared" si="38"/>
        <v>8.9847729496426521</v>
      </c>
      <c r="K52" s="19">
        <f t="shared" si="39"/>
        <v>0.77169716575259661</v>
      </c>
      <c r="L52" s="38">
        <f t="shared" si="40"/>
        <v>11.034124925769449</v>
      </c>
      <c r="M52" s="19">
        <f t="shared" si="41"/>
        <v>6.1159095847796005E-4</v>
      </c>
      <c r="N52" s="19">
        <f t="shared" si="42"/>
        <v>0.56628188703298599</v>
      </c>
      <c r="O52" s="39">
        <f t="shared" si="43"/>
        <v>4.2914508594314407E-4</v>
      </c>
      <c r="P52" s="39">
        <f t="shared" si="44"/>
        <v>0.9139477860345282</v>
      </c>
      <c r="Q52" s="19">
        <f t="shared" si="45"/>
        <v>11.635703072066807</v>
      </c>
      <c r="R52" s="19">
        <f t="shared" si="46"/>
        <v>8.9611029109934588</v>
      </c>
      <c r="S52" s="19">
        <f t="shared" si="47"/>
        <v>0.77013850005384599</v>
      </c>
      <c r="T52" s="38">
        <f t="shared" si="48"/>
        <v>11.028379737122988</v>
      </c>
      <c r="U52" s="19">
        <f t="shared" si="49"/>
        <v>6.16485832625467E-4</v>
      </c>
      <c r="V52" s="19">
        <f t="shared" si="50"/>
        <v>0.56837902259985773</v>
      </c>
      <c r="W52" s="39">
        <f t="shared" si="51"/>
        <v>4.2342275166946502E-4</v>
      </c>
      <c r="X52" s="39">
        <f t="shared" si="52"/>
        <v>0.91397639770589656</v>
      </c>
      <c r="Y52" s="19">
        <f t="shared" si="53"/>
        <v>11.635798692547477</v>
      </c>
      <c r="Z52" s="19">
        <f t="shared" si="54"/>
        <v>8.9614184524661624</v>
      </c>
      <c r="AA52" s="19">
        <f t="shared" si="55"/>
        <v>0.7701592893838729</v>
      </c>
      <c r="AB52" s="38">
        <f t="shared" si="56"/>
        <v>11.028456344990531</v>
      </c>
      <c r="AC52" s="19">
        <f t="shared" si="57"/>
        <v>6.1642023256898144E-4</v>
      </c>
      <c r="AD52" s="19">
        <f t="shared" si="58"/>
        <v>0.56835097697626391</v>
      </c>
      <c r="AE52" s="39">
        <f t="shared" si="59"/>
        <v>4.2349971321847948E-4</v>
      </c>
      <c r="AF52" s="39">
        <f t="shared" si="60"/>
        <v>0.91185851433205911</v>
      </c>
      <c r="AG52" s="19">
        <f t="shared" si="61"/>
        <v>11.628720705959429</v>
      </c>
      <c r="AH52" s="19">
        <f t="shared" si="62"/>
        <v>8.9380674730126124</v>
      </c>
      <c r="AI52" s="19">
        <f t="shared" si="63"/>
        <v>0.76862001410284764</v>
      </c>
      <c r="AJ52" s="38">
        <f t="shared" si="64"/>
        <v>11.022785703562977</v>
      </c>
      <c r="AK52" s="19">
        <f t="shared" si="65"/>
        <v>6.2130040102935846E-4</v>
      </c>
      <c r="AL52" s="19">
        <f t="shared" si="66"/>
        <v>0.57043297299752505</v>
      </c>
      <c r="AM52" s="39">
        <f t="shared" si="67"/>
        <v>4.1775402874458299E-4</v>
      </c>
      <c r="AN52" s="19">
        <f t="shared" si="68"/>
        <v>0.91185893805680451</v>
      </c>
      <c r="AO52" s="18">
        <f t="shared" si="69"/>
        <v>-10</v>
      </c>
      <c r="AP52" s="19">
        <f t="shared" si="70"/>
        <v>2549.4986863711156</v>
      </c>
      <c r="AQ52" s="19">
        <f t="shared" si="71"/>
        <v>2550.4105453091724</v>
      </c>
    </row>
    <row r="53" spans="2:44" x14ac:dyDescent="0.25">
      <c r="D53" s="67">
        <f t="shared" si="33"/>
        <v>-5387.7</v>
      </c>
      <c r="E53" s="15">
        <f t="shared" si="0"/>
        <v>8.3349753694581352</v>
      </c>
      <c r="F53" s="15">
        <f t="shared" si="34"/>
        <v>1.3223316912972081</v>
      </c>
      <c r="G53" s="10">
        <f t="shared" si="35"/>
        <v>-5387.7</v>
      </c>
      <c r="H53" s="19">
        <f t="shared" si="36"/>
        <v>0.91185893805680451</v>
      </c>
      <c r="I53" s="19">
        <f t="shared" si="37"/>
        <v>11.358478015907934</v>
      </c>
      <c r="J53" s="19">
        <f t="shared" si="38"/>
        <v>8.6998230337258704</v>
      </c>
      <c r="K53" s="19">
        <f t="shared" si="39"/>
        <v>0.765932110053959</v>
      </c>
      <c r="L53" s="38">
        <f t="shared" si="40"/>
        <v>10.746535313028396</v>
      </c>
      <c r="M53" s="19">
        <f t="shared" si="41"/>
        <v>6.5886525209373566E-4</v>
      </c>
      <c r="N53" s="19">
        <f t="shared" si="42"/>
        <v>0.58653372631507927</v>
      </c>
      <c r="O53" s="39">
        <f t="shared" si="43"/>
        <v>3.7235173524042446E-4</v>
      </c>
      <c r="P53" s="39">
        <f t="shared" si="44"/>
        <v>0.90999717938060243</v>
      </c>
      <c r="Q53" s="19">
        <f t="shared" si="45"/>
        <v>11.35230487656629</v>
      </c>
      <c r="R53" s="19">
        <f t="shared" si="46"/>
        <v>8.6798201617615938</v>
      </c>
      <c r="S53" s="19">
        <f t="shared" si="47"/>
        <v>0.76458659771186155</v>
      </c>
      <c r="T53" s="38">
        <f t="shared" si="48"/>
        <v>10.741611588030217</v>
      </c>
      <c r="U53" s="19">
        <f t="shared" si="49"/>
        <v>6.6345903767879111E-4</v>
      </c>
      <c r="V53" s="19">
        <f t="shared" si="50"/>
        <v>0.58842757153823644</v>
      </c>
      <c r="W53" s="39">
        <f t="shared" si="51"/>
        <v>3.6659232692467868E-4</v>
      </c>
      <c r="X53" s="39">
        <f t="shared" si="52"/>
        <v>0.91002597642218108</v>
      </c>
      <c r="Y53" s="19">
        <f t="shared" si="53"/>
        <v>11.352400360558153</v>
      </c>
      <c r="Z53" s="19">
        <f t="shared" si="54"/>
        <v>8.6801294894936873</v>
      </c>
      <c r="AA53" s="19">
        <f t="shared" si="55"/>
        <v>0.76460741462670889</v>
      </c>
      <c r="AB53" s="38">
        <f t="shared" si="56"/>
        <v>10.741687746511607</v>
      </c>
      <c r="AC53" s="19">
        <f t="shared" si="57"/>
        <v>6.6338766977532113E-4</v>
      </c>
      <c r="AD53" s="19">
        <f t="shared" si="58"/>
        <v>0.58839820361585837</v>
      </c>
      <c r="AE53" s="39">
        <f t="shared" si="59"/>
        <v>3.666821085855408E-4</v>
      </c>
      <c r="AF53" s="39">
        <f t="shared" si="60"/>
        <v>0.90819211697094915</v>
      </c>
      <c r="AG53" s="19">
        <f t="shared" si="61"/>
        <v>11.346319728266682</v>
      </c>
      <c r="AH53" s="19">
        <f t="shared" si="62"/>
        <v>8.6604351909525779</v>
      </c>
      <c r="AI53" s="19">
        <f t="shared" si="63"/>
        <v>0.76328143383595515</v>
      </c>
      <c r="AJ53" s="38">
        <f t="shared" si="64"/>
        <v>10.73683780557211</v>
      </c>
      <c r="AK53" s="19">
        <f t="shared" si="65"/>
        <v>6.6795229495842442E-4</v>
      </c>
      <c r="AL53" s="19">
        <f t="shared" si="66"/>
        <v>0.59027311710172459</v>
      </c>
      <c r="AM53" s="39">
        <f t="shared" si="67"/>
        <v>3.6092025973986545E-4</v>
      </c>
      <c r="AN53" s="19">
        <f t="shared" si="68"/>
        <v>0.90819256994680331</v>
      </c>
      <c r="AO53" s="18">
        <f t="shared" si="69"/>
        <v>-10</v>
      </c>
      <c r="AP53" s="19">
        <f t="shared" si="70"/>
        <v>2549.507717569802</v>
      </c>
      <c r="AQ53" s="19">
        <f t="shared" si="71"/>
        <v>2550.415910139749</v>
      </c>
    </row>
    <row r="54" spans="2:44" x14ac:dyDescent="0.25">
      <c r="D54" s="67">
        <f t="shared" si="33"/>
        <v>-5397.7</v>
      </c>
      <c r="E54" s="15">
        <f t="shared" si="0"/>
        <v>8.0886699507389324</v>
      </c>
      <c r="F54" s="15">
        <f t="shared" si="34"/>
        <v>1.3059113300492609</v>
      </c>
      <c r="G54" s="10">
        <f t="shared" si="35"/>
        <v>-5397.7</v>
      </c>
      <c r="H54" s="19">
        <f t="shared" si="36"/>
        <v>0.90819256994680331</v>
      </c>
      <c r="I54" s="19">
        <f t="shared" si="37"/>
        <v>11.076280858535092</v>
      </c>
      <c r="J54" s="19">
        <f t="shared" si="38"/>
        <v>8.4232035636222076</v>
      </c>
      <c r="K54" s="19">
        <f t="shared" si="39"/>
        <v>0.76047219018751289</v>
      </c>
      <c r="L54" s="38">
        <f t="shared" si="40"/>
        <v>10.460707884659104</v>
      </c>
      <c r="M54" s="19">
        <f t="shared" si="41"/>
        <v>7.0958664752418694E-4</v>
      </c>
      <c r="N54" s="19">
        <f t="shared" si="42"/>
        <v>0.60741984274470295</v>
      </c>
      <c r="O54" s="39">
        <f t="shared" si="43"/>
        <v>3.0668875686290964E-4</v>
      </c>
      <c r="P54" s="39">
        <f t="shared" si="44"/>
        <v>0.90665912616248878</v>
      </c>
      <c r="Q54" s="19">
        <f t="shared" si="45"/>
        <v>11.071236407029859</v>
      </c>
      <c r="R54" s="19">
        <f t="shared" si="46"/>
        <v>8.4071657269219351</v>
      </c>
      <c r="S54" s="19">
        <f t="shared" si="47"/>
        <v>0.75937008458998045</v>
      </c>
      <c r="T54" s="38">
        <f t="shared" si="48"/>
        <v>10.456702801435245</v>
      </c>
      <c r="U54" s="19">
        <f t="shared" si="49"/>
        <v>7.1367521429618549E-4</v>
      </c>
      <c r="V54" s="19">
        <f t="shared" si="50"/>
        <v>0.60904215277531326</v>
      </c>
      <c r="W54" s="39">
        <f t="shared" si="51"/>
        <v>3.0115147788983625E-4</v>
      </c>
      <c r="X54" s="39">
        <f t="shared" si="52"/>
        <v>0.90668681255735417</v>
      </c>
      <c r="Y54" s="19">
        <f t="shared" si="53"/>
        <v>11.071327484823307</v>
      </c>
      <c r="Z54" s="19">
        <f t="shared" si="54"/>
        <v>8.4074552363257133</v>
      </c>
      <c r="AA54" s="19">
        <f t="shared" si="55"/>
        <v>0.75938998714027217</v>
      </c>
      <c r="AB54" s="38">
        <f t="shared" si="56"/>
        <v>10.45677511338873</v>
      </c>
      <c r="AC54" s="19">
        <f t="shared" si="57"/>
        <v>7.1360112714054182E-4</v>
      </c>
      <c r="AD54" s="19">
        <f t="shared" si="58"/>
        <v>0.60901280040252814</v>
      </c>
      <c r="AE54" s="39">
        <f t="shared" si="59"/>
        <v>3.0125212930145394E-4</v>
      </c>
      <c r="AF54" s="39">
        <f t="shared" si="60"/>
        <v>0.90518004865378876</v>
      </c>
      <c r="AG54" s="19">
        <f t="shared" si="61"/>
        <v>11.066370800059822</v>
      </c>
      <c r="AH54" s="19">
        <f t="shared" si="62"/>
        <v>8.3917023098965728</v>
      </c>
      <c r="AI54" s="19">
        <f t="shared" si="63"/>
        <v>0.7583066265817886</v>
      </c>
      <c r="AJ54" s="38">
        <f t="shared" si="64"/>
        <v>10.45283971328198</v>
      </c>
      <c r="AK54" s="19">
        <f t="shared" si="65"/>
        <v>7.1764754504216903E-4</v>
      </c>
      <c r="AL54" s="19">
        <f t="shared" si="66"/>
        <v>0.61061353123391959</v>
      </c>
      <c r="AM54" s="39">
        <f t="shared" si="67"/>
        <v>2.9573785172003897E-4</v>
      </c>
      <c r="AN54" s="19">
        <f t="shared" si="68"/>
        <v>0.90518051357519413</v>
      </c>
      <c r="AO54" s="18">
        <f t="shared" si="69"/>
        <v>-10</v>
      </c>
      <c r="AP54" s="19">
        <f t="shared" si="70"/>
        <v>2549.5167487684885</v>
      </c>
      <c r="AQ54" s="19">
        <f t="shared" si="71"/>
        <v>2550.4219292820635</v>
      </c>
    </row>
    <row r="55" spans="2:44" x14ac:dyDescent="0.25">
      <c r="D55" s="67">
        <f>+D30-D3</f>
        <v>-5401.3</v>
      </c>
      <c r="E55" s="15">
        <f t="shared" si="0"/>
        <v>8</v>
      </c>
      <c r="F55" s="15">
        <f t="shared" si="34"/>
        <v>1.2999999999999989</v>
      </c>
      <c r="G55" s="10">
        <f t="shared" si="35"/>
        <v>-5401.3</v>
      </c>
      <c r="H55" s="19">
        <f t="shared" si="36"/>
        <v>0.90518051357519413</v>
      </c>
      <c r="I55" s="19">
        <f t="shared" si="37"/>
        <v>10.969212852053767</v>
      </c>
      <c r="J55" s="19">
        <f t="shared" si="38"/>
        <v>8.3066013994046806</v>
      </c>
      <c r="K55" s="19">
        <f t="shared" si="39"/>
        <v>0.75726503910893062</v>
      </c>
      <c r="L55" s="38">
        <f>+((2*F55*H55)+E55)</f>
        <v>10.353469335295504</v>
      </c>
      <c r="M55" s="19">
        <f t="shared" si="41"/>
        <v>7.3377096928448678E-4</v>
      </c>
      <c r="N55" s="19">
        <f t="shared" si="42"/>
        <v>0.61706693645897526</v>
      </c>
      <c r="O55" s="39">
        <f t="shared" si="43"/>
        <v>2.73483742775876E-4</v>
      </c>
      <c r="P55" s="39">
        <f t="shared" si="44"/>
        <v>0.90468824283819749</v>
      </c>
      <c r="Q55" s="19">
        <f t="shared" si="45"/>
        <v>10.967598083974849</v>
      </c>
      <c r="R55" s="19">
        <f t="shared" si="46"/>
        <v>8.3015050044541443</v>
      </c>
      <c r="S55" s="19">
        <f t="shared" si="47"/>
        <v>0.75691185443636666</v>
      </c>
      <c r="T55" s="38">
        <f>+((2*F55*P55)+E55)</f>
        <v>10.352189431379312</v>
      </c>
      <c r="U55" s="19">
        <f t="shared" si="49"/>
        <v>7.3512929971516626E-4</v>
      </c>
      <c r="V55" s="19">
        <f t="shared" si="50"/>
        <v>0.61759708355976894</v>
      </c>
      <c r="W55" s="39">
        <f t="shared" si="51"/>
        <v>2.7157722718307108E-4</v>
      </c>
      <c r="X55" s="39">
        <f t="shared" si="52"/>
        <v>0.90469167456626454</v>
      </c>
      <c r="Y55" s="19">
        <f t="shared" si="53"/>
        <v>10.967609340879884</v>
      </c>
      <c r="Z55" s="19">
        <f t="shared" si="54"/>
        <v>8.3015405303684808</v>
      </c>
      <c r="AA55" s="19">
        <f t="shared" si="55"/>
        <v>0.75691431672588039</v>
      </c>
      <c r="AB55" s="38">
        <f>+((2*F55*X55)+E55)</f>
        <v>10.352198353872286</v>
      </c>
      <c r="AC55" s="19">
        <f t="shared" si="57"/>
        <v>7.3511981931755706E-4</v>
      </c>
      <c r="AD55" s="19">
        <f t="shared" si="58"/>
        <v>0.61759338526282803</v>
      </c>
      <c r="AE55" s="39">
        <f t="shared" si="59"/>
        <v>2.7159054773424234E-4</v>
      </c>
      <c r="AF55" s="39">
        <f t="shared" si="60"/>
        <v>0.90420278760335071</v>
      </c>
      <c r="AG55" s="19">
        <f t="shared" si="61"/>
        <v>10.966005672405238</v>
      </c>
      <c r="AH55" s="19">
        <f t="shared" si="62"/>
        <v>8.2964797862693764</v>
      </c>
      <c r="AI55" s="19">
        <f t="shared" si="63"/>
        <v>0.75656351401919908</v>
      </c>
      <c r="AJ55" s="38">
        <f>+((2*F55*AF55)+E55)</f>
        <v>10.350927247768709</v>
      </c>
      <c r="AK55" s="19">
        <f t="shared" si="65"/>
        <v>7.3647198918462716E-4</v>
      </c>
      <c r="AL55" s="19">
        <f t="shared" si="66"/>
        <v>0.61812060544680258</v>
      </c>
      <c r="AM55" s="39">
        <f t="shared" si="67"/>
        <v>2.6968865546075308E-4</v>
      </c>
      <c r="AN55" s="19">
        <f t="shared" si="68"/>
        <v>0.90420280880635129</v>
      </c>
      <c r="AO55" s="18">
        <f>+(-1)*ABS((ABS(G54)-ABS(G55)))</f>
        <v>-3.6000000000003638</v>
      </c>
      <c r="AP55" s="72">
        <f t="shared" si="70"/>
        <v>2549.5200000000154</v>
      </c>
      <c r="AQ55" s="19">
        <f t="shared" si="71"/>
        <v>2550.424202808822</v>
      </c>
    </row>
    <row r="56" spans="2:44" x14ac:dyDescent="0.25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2:44" x14ac:dyDescent="0.2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2:44" x14ac:dyDescent="0.2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2:44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2:44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2:44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2:44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2:44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2:44" ht="27.75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2:44" ht="27.75" customHeight="1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2:44" ht="27.75" customHeight="1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2:44" ht="27.75" customHeight="1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2:44" ht="28.15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2:44" ht="28.15" customHeigh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2:44" ht="28.15" customHeigh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2:44" ht="28.15" customHeigh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2:44" ht="28.15" customHeigh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2:44" ht="30.4" customHeigh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2:44" ht="15.6" customHeigh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2:44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2:44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2:44" ht="15.6" customHeight="1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2:44" ht="15.6" customHeight="1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2:44" ht="15.6" customHeigh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2:44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2:44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2:44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2:44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2:44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2:44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2:44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2:44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2:44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2:44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2:44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2:44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2:44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2:44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2:44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2:44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2:44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2:44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2:44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2:44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2:44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2:44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2:44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2:44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2:44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2:44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2:44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2:44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2:44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2:44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2:44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2:44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2:44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2:44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2:44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2:44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2:44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2:44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2:44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2:44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2:44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2:44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2:44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</sheetData>
  <mergeCells count="18">
    <mergeCell ref="Q24:S24"/>
    <mergeCell ref="Z10:AH11"/>
    <mergeCell ref="Q12:R12"/>
    <mergeCell ref="Q15:R15"/>
    <mergeCell ref="Q18:R18"/>
    <mergeCell ref="Q21:S21"/>
    <mergeCell ref="R22:S22"/>
    <mergeCell ref="Q2:R3"/>
    <mergeCell ref="V4:W5"/>
    <mergeCell ref="Z4:AH5"/>
    <mergeCell ref="F6:F7"/>
    <mergeCell ref="G6:G7"/>
    <mergeCell ref="H6:H7"/>
    <mergeCell ref="I6:I7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8962-E4D4-47B6-8824-2843AC7635E7}">
  <dimension ref="C2:AR109"/>
  <sheetViews>
    <sheetView topLeftCell="A5" zoomScale="60" zoomScaleNormal="60" workbookViewId="0">
      <selection activeCell="AR21" sqref="AR21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0" width="11" style="17"/>
    <col min="31" max="31" width="12.85546875" style="17" customWidth="1"/>
    <col min="32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7.8554687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inciales'!L14</f>
        <v>201.4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11</v>
      </c>
      <c r="D6" s="10">
        <f>+'Datos inciales'!E14</f>
        <v>8</v>
      </c>
      <c r="E6" s="10">
        <f>+'Datos inciales'!F14</f>
        <v>1.3</v>
      </c>
      <c r="F6" s="121">
        <f>+'Datos inciales'!M14</f>
        <v>1.4999999999999999E-2</v>
      </c>
      <c r="G6" s="121">
        <f>+'Datos inciales'!N14</f>
        <v>-2.4826216484698065E-4</v>
      </c>
      <c r="H6" s="121">
        <f>+'Datos inciales'!O14</f>
        <v>13.05</v>
      </c>
      <c r="I6" s="121" t="e">
        <f>+'Datos inciales'!#REF!</f>
        <v>#REF!</v>
      </c>
      <c r="Q6" s="23" t="s">
        <v>47</v>
      </c>
      <c r="R6" s="18">
        <f>+G6</f>
        <v>-2.4826216484698065E-4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12</v>
      </c>
      <c r="D7" s="10">
        <f>+'Datos inciales'!E15</f>
        <v>6</v>
      </c>
      <c r="E7" s="10">
        <f>+'Datos inciales'!F15</f>
        <v>1.8</v>
      </c>
      <c r="F7" s="121"/>
      <c r="G7" s="121"/>
      <c r="H7" s="121"/>
      <c r="I7" s="121"/>
      <c r="Q7" s="23" t="s">
        <v>57</v>
      </c>
      <c r="R7" s="63">
        <f>+H6</f>
        <v>13.05</v>
      </c>
      <c r="T7"/>
      <c r="U7"/>
      <c r="V7" s="21" t="s">
        <v>57</v>
      </c>
      <c r="W7" s="22">
        <f>+H6</f>
        <v>13.05</v>
      </c>
      <c r="X7"/>
      <c r="Z7" s="26">
        <f>+W11</f>
        <v>1.3</v>
      </c>
      <c r="AA7" s="26" t="e">
        <f>+($W$7*$W$9)/SQRT($W$8)</f>
        <v>#NUM!</v>
      </c>
      <c r="AB7" s="26" t="e">
        <f>+(AC7*($W$10+(Z7*AC7)))^(5/3)/($W$10+(2*AC7*SQRT(1+(Z7*Z7))))^(2/3)</f>
        <v>#VALUE!</v>
      </c>
      <c r="AC7" s="27" t="s">
        <v>106</v>
      </c>
      <c r="AD7" s="26" t="e">
        <f>+AC7*($W$10+(Z7*AC7))</f>
        <v>#VALUE!</v>
      </c>
      <c r="AE7" s="26" t="e">
        <f>+$W$10+(2*AC7*SQRT(1+(Z7*Z7)))</f>
        <v>#VALUE!</v>
      </c>
      <c r="AF7" s="26" t="e">
        <f>+AA7-AB7</f>
        <v>#NUM!</v>
      </c>
      <c r="AG7" s="28" t="e">
        <f>+($W$7)/(SQRT(9.81*((AD7)^3/($W$10+(2*Z7*AC7)))))</f>
        <v>#VALUE!</v>
      </c>
      <c r="AH7" s="22" t="e">
        <f>+IF(AG7&lt;1,"subcrítico","crítico")</f>
        <v>#VALUE!</v>
      </c>
    </row>
    <row r="8" spans="3:39" ht="15.75" customHeight="1" x14ac:dyDescent="0.25">
      <c r="Q8" s="23" t="s">
        <v>58</v>
      </c>
      <c r="R8" s="18">
        <f>+D6</f>
        <v>8</v>
      </c>
      <c r="T8"/>
      <c r="U8"/>
      <c r="V8" s="23" t="s">
        <v>47</v>
      </c>
      <c r="W8" s="22">
        <f>+G6</f>
        <v>-2.4826216484698065E-4</v>
      </c>
      <c r="X8"/>
    </row>
    <row r="9" spans="3:39" ht="15.75" customHeight="1" x14ac:dyDescent="0.25">
      <c r="Q9" s="23" t="s">
        <v>59</v>
      </c>
      <c r="R9" s="18">
        <f>+E6</f>
        <v>1.3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10-11'!AN55</f>
        <v>0.90420280880635129</v>
      </c>
      <c r="T10"/>
      <c r="U10"/>
      <c r="V10" s="21" t="s">
        <v>61</v>
      </c>
      <c r="W10" s="22">
        <f>+D6</f>
        <v>8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1.3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 t="str">
        <f>+AC7</f>
        <v>Indefinido</v>
      </c>
      <c r="Z13" s="19">
        <f>+$W$11</f>
        <v>1.3</v>
      </c>
      <c r="AA13" s="18" t="s">
        <v>11</v>
      </c>
      <c r="AB13" s="18" t="s">
        <v>11</v>
      </c>
      <c r="AC13" s="31">
        <v>0.62498864748877414</v>
      </c>
      <c r="AD13" s="19">
        <f>+AC13*($W$10+(Z13*AC13))</f>
        <v>5.5077032322469943</v>
      </c>
      <c r="AE13" s="19" t="e">
        <f>+$W$10+(2*AC13*SQRT(1+(Z13*#REF!)))</f>
        <v>#REF!</v>
      </c>
      <c r="AF13" s="18" t="s">
        <v>11</v>
      </c>
      <c r="AG13" s="19">
        <f>+($W$7)/(SQRT(9.81*((AD13)^3/($W$10+(2*Z13*AC13)))))</f>
        <v>1.000045854772303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-10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0.62498864748877414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-5401.3</v>
      </c>
      <c r="AL16" s="63" t="str">
        <f>+AC7</f>
        <v>Indefinido</v>
      </c>
      <c r="AM16" s="63">
        <f>+AP30+AC13</f>
        <v>2550.1449886475043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38">
        <f>+D51</f>
        <v>-5602.7</v>
      </c>
      <c r="AL17" s="19" t="str">
        <f>+AC19</f>
        <v>Indefinido</v>
      </c>
      <c r="AM17" s="63">
        <f>+AP51+AC25</f>
        <v>2550.1963798760157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52</v>
      </c>
      <c r="V19" s="21" t="s">
        <v>57</v>
      </c>
      <c r="W19" s="28">
        <f>+R7</f>
        <v>13.05</v>
      </c>
      <c r="X19" s="85"/>
      <c r="Z19" s="26">
        <f>+W23</f>
        <v>1.8</v>
      </c>
      <c r="AA19" s="26" t="e">
        <f>+($W$19*$W$21)/SQRT($W$20)</f>
        <v>#NUM!</v>
      </c>
      <c r="AB19" s="26" t="e">
        <f>+(AC19*($W$22+(Z19*AC19)))^(5/3)/($W$22+(2*AC19*SQRT(1+(Z19*Z19))))^(2/3)</f>
        <v>#VALUE!</v>
      </c>
      <c r="AC19" s="27" t="s">
        <v>106</v>
      </c>
      <c r="AD19" s="26" t="e">
        <f>+AC19*($W$22+(Z19*AC19))</f>
        <v>#VALUE!</v>
      </c>
      <c r="AE19" s="26" t="e">
        <f>+$W$22+(2*AC19*SQRT(1+(Z19*Z19)))</f>
        <v>#VALUE!</v>
      </c>
      <c r="AF19" s="26" t="e">
        <f>+AA19-AB19</f>
        <v>#NUM!</v>
      </c>
      <c r="AG19" s="28" t="e">
        <f>+($W$19)/(SQRT(9.81*((AD19)^3/($W$22+(2*Z19*AC19)))))</f>
        <v>#VALUE!</v>
      </c>
      <c r="AH19" s="22" t="e">
        <f>+IF(AG19&lt;1,"subcrítico","crítico")</f>
        <v>#VALUE!</v>
      </c>
      <c r="AQ19" s="32"/>
    </row>
    <row r="20" spans="4:43" x14ac:dyDescent="0.25">
      <c r="V20" s="23" t="s">
        <v>47</v>
      </c>
      <c r="W20" s="22">
        <f>+R6</f>
        <v>-2.4826216484698065E-4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6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1.8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8</v>
      </c>
      <c r="E25" s="38">
        <f>+D30</f>
        <v>-5401.3</v>
      </c>
      <c r="F25" s="18">
        <f>+E6</f>
        <v>1.3</v>
      </c>
      <c r="Q25" s="18" t="s">
        <v>74</v>
      </c>
      <c r="R25" s="18" t="s">
        <v>86</v>
      </c>
      <c r="S25" s="18" t="s">
        <v>166</v>
      </c>
      <c r="Z25" s="19">
        <f>+$W$23</f>
        <v>1.8</v>
      </c>
      <c r="AA25" s="18" t="s">
        <v>11</v>
      </c>
      <c r="AB25" s="18" t="s">
        <v>11</v>
      </c>
      <c r="AC25" s="31">
        <v>0.72637987600319076</v>
      </c>
      <c r="AD25" s="19">
        <f>+AC25*($W$22+(Z25*AC25))</f>
        <v>5.3080091596914842</v>
      </c>
      <c r="AE25" s="19">
        <f>+$W$22+(2*AC25*SQRT(1+(Z25*Z25)))</f>
        <v>8.9914154180739398</v>
      </c>
      <c r="AF25" s="18" t="s">
        <v>11</v>
      </c>
      <c r="AG25" s="19">
        <f>+($W$19)/(SQRT(9.81*((AD25)^3/($W$22+(2*Z25*AC25)))))</f>
        <v>1.0000122857474187</v>
      </c>
      <c r="AH25" s="18" t="s">
        <v>11</v>
      </c>
      <c r="AQ25" s="32"/>
    </row>
    <row r="26" spans="4:43" x14ac:dyDescent="0.25">
      <c r="D26" s="18">
        <f>+D7</f>
        <v>6</v>
      </c>
      <c r="E26" s="18">
        <f>-(1)*D3+E25</f>
        <v>-5602.7</v>
      </c>
      <c r="F26" s="18">
        <f>+E7</f>
        <v>1.8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107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67">
        <f>+'De 10-11'!D55</f>
        <v>-5401.3</v>
      </c>
      <c r="E30" s="15">
        <f>+FORECAST(D30,$D$25:$D$26,$E$25:$E$26)</f>
        <v>8</v>
      </c>
      <c r="F30" s="15">
        <f>+FORECAST(D30,$F$25:$F$26,$E$25:$E$26)</f>
        <v>1.3000000000000007</v>
      </c>
      <c r="G30" s="10">
        <f>+D30</f>
        <v>-5401.3</v>
      </c>
      <c r="H30" s="19">
        <f>+R10</f>
        <v>0.90420280880635129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0.90420280880635129</v>
      </c>
      <c r="AO30" s="18"/>
      <c r="AP30" s="19">
        <f>+'De 10-11'!AP55</f>
        <v>2549.5200000000154</v>
      </c>
      <c r="AQ30" s="19">
        <f>+AP30+AN30</f>
        <v>2550.424202808822</v>
      </c>
    </row>
    <row r="31" spans="4:43" x14ac:dyDescent="0.25">
      <c r="D31" s="67">
        <f>+D30-10</f>
        <v>-5411.3</v>
      </c>
      <c r="E31" s="15">
        <f t="shared" ref="E31:E51" si="0">+FORECAST(D31,$D$25:$D$26,$E$25:$E$26)</f>
        <v>7.9006951340615643</v>
      </c>
      <c r="F31" s="15">
        <f t="shared" ref="F31" si="1">+FORECAST(D31,$F$25:$F$26,$E$25:$E$26)</f>
        <v>1.3248262164846096</v>
      </c>
      <c r="G31" s="10">
        <f t="shared" ref="G31" si="2">+D31</f>
        <v>-5411.3</v>
      </c>
      <c r="H31" s="19">
        <f t="shared" ref="H31" si="3">+AN30</f>
        <v>0.90420280880635129</v>
      </c>
      <c r="I31" s="19">
        <f t="shared" ref="I31" si="4">E31+(2*H31*SQRT(1+(F31*F31)))</f>
        <v>10.902411234979455</v>
      </c>
      <c r="J31" s="19">
        <f t="shared" ref="J31" si="5">+H31*(E31+(F31*H31))</f>
        <v>8.2269857526176455</v>
      </c>
      <c r="K31" s="19">
        <f t="shared" ref="K31" si="6">+J31/I31</f>
        <v>0.75460240632109565</v>
      </c>
      <c r="L31" s="38">
        <f>+((2*F31*H31)+E31)</f>
        <v>10.296518306312915</v>
      </c>
      <c r="M31" s="19">
        <f t="shared" ref="M31" si="7">+(($R$5^2)*($R$7^2))/((J31^2)*(K31)^(4/3))</f>
        <v>8.2407069438657579E-4</v>
      </c>
      <c r="N31" s="19">
        <f t="shared" ref="N31" si="8">+$R$7/(SQRT(9.81*((J31^3)/((2*F31*H31)+E31))))</f>
        <v>0.56657849723085096</v>
      </c>
      <c r="O31" s="39">
        <f t="shared" ref="O31" si="9">($R$6-M31)/(1-(N31^2))</f>
        <v>-1.5793085968524624E-3</v>
      </c>
      <c r="P31" s="39">
        <f t="shared" ref="P31" si="10">+H31+0.5*(G31-G30)*O31</f>
        <v>0.91209935179061363</v>
      </c>
      <c r="Q31" s="19">
        <f t="shared" ref="Q31" si="11">E31+(2*P31*SQRT(1+(F31*F31)))</f>
        <v>10.928625685970534</v>
      </c>
      <c r="R31" s="19">
        <f t="shared" ref="R31" si="12">+P31*(E31+(F31*P31))</f>
        <v>8.3083752620685605</v>
      </c>
      <c r="S31" s="19">
        <f t="shared" ref="S31" si="13">+R31/Q31</f>
        <v>0.76023971364801324</v>
      </c>
      <c r="T31" s="38">
        <f>+((2*F31*P31)+E31)</f>
        <v>10.317441400643212</v>
      </c>
      <c r="U31" s="19">
        <f t="shared" ref="U31" si="14">+(($R$5^2)*($R$7^2))/((R31^2)*(S31)^(4/3))</f>
        <v>8.0002568431840771E-4</v>
      </c>
      <c r="V31" s="19">
        <f t="shared" ref="V31" si="15">+$R$7/(SQRT(9.81*((R31^3)/((2*F31*P31)+E31))))</f>
        <v>0.55884048063475</v>
      </c>
      <c r="W31" s="39">
        <f t="shared" ref="W31" si="16">($R$6-U31)/(1-(V31^2))</f>
        <v>-1.5243448286632497E-3</v>
      </c>
      <c r="X31" s="39">
        <f t="shared" ref="X31" si="17">+H31+0.5*(G31-G30)*W31</f>
        <v>0.91182453294966759</v>
      </c>
      <c r="Y31" s="19">
        <f t="shared" ref="Y31" si="18">E31+(2*X31*SQRT(1+(F31*F31)))</f>
        <v>10.927713359519355</v>
      </c>
      <c r="Z31" s="19">
        <f t="shared" ref="Z31" si="19">+X31*(E31+(F31*X31))</f>
        <v>8.3055399348393308</v>
      </c>
      <c r="AA31" s="19">
        <f t="shared" ref="AA31" si="20">+Z31/Y31</f>
        <v>0.76004372201108339</v>
      </c>
      <c r="AB31" s="38">
        <f>+((2*F31*X31)+E31)</f>
        <v>10.316713226232674</v>
      </c>
      <c r="AC31" s="19">
        <f t="shared" ref="AC31" si="21">+(($R$5^2)*($R$7^2))/((Z31^2)*(AA31)^(4/3))</f>
        <v>8.0084726827718338E-4</v>
      </c>
      <c r="AD31" s="19">
        <f t="shared" ref="AD31" si="22">+$R$7/(SQRT(9.81*((Z31^3)/((2*F31*X31)+E31))))</f>
        <v>0.55910693758564434</v>
      </c>
      <c r="AE31" s="39">
        <f t="shared" ref="AE31" si="23">($R$6-AC31)/(1-(AD31^2))</f>
        <v>-1.5262006102439694E-3</v>
      </c>
      <c r="AF31" s="39">
        <f t="shared" ref="AF31" si="24">H31+(G31-G30)*AE31</f>
        <v>0.91946481490879095</v>
      </c>
      <c r="AG31" s="19">
        <f t="shared" ref="AG31" si="25">E31+(2*AF31*SQRT(1+(F31*F31)))</f>
        <v>10.953077091138956</v>
      </c>
      <c r="AH31" s="19">
        <f t="shared" ref="AH31" si="26">+AF31*(E31+(F31*AF31))</f>
        <v>8.3844398680633923</v>
      </c>
      <c r="AI31" s="19">
        <f t="shared" ref="AI31" si="27">+AH31/AG31</f>
        <v>0.76548715929758293</v>
      </c>
      <c r="AJ31" s="38">
        <f>+((2*F31*AF31)+E31)</f>
        <v>10.336957317914235</v>
      </c>
      <c r="AK31" s="19">
        <f t="shared" ref="AK31" si="28">+(($R$5^2)*($R$7^2))/((AH31^2)*(AI31)^(4/3))</f>
        <v>7.7840369001220622E-4</v>
      </c>
      <c r="AL31" s="19">
        <f t="shared" ref="AL31" si="29">+$R$7/(SQRT(9.81*((AH31^3)/((2*F31*AF31)+E31))))</f>
        <v>0.55177407062540751</v>
      </c>
      <c r="AM31" s="39">
        <f t="shared" ref="AM31" si="30">($R$6-AK31)/(1-(AL31^2))</f>
        <v>-1.4760587760081607E-3</v>
      </c>
      <c r="AN31" s="19">
        <f t="shared" ref="AN31" si="31">H31+(1/6)*(O31+2*W31+2*AE31+AM31)*(G31-G30)</f>
        <v>0.91946357255747635</v>
      </c>
      <c r="AO31" s="18">
        <f>+(-1)*ABS((ABS(G30)-ABS(G31)))</f>
        <v>-10</v>
      </c>
      <c r="AP31" s="19">
        <f t="shared" ref="AP31" si="32">+AP30-(AO31*$R$6)</f>
        <v>2549.5175173783668</v>
      </c>
      <c r="AQ31" s="19">
        <f t="shared" ref="AQ31" si="33">+AP31+AN31</f>
        <v>2550.4369809509244</v>
      </c>
    </row>
    <row r="32" spans="4:43" x14ac:dyDescent="0.25">
      <c r="D32" s="67">
        <f t="shared" ref="D32:D50" si="34">+D31-10</f>
        <v>-5421.3</v>
      </c>
      <c r="E32" s="15">
        <f t="shared" si="0"/>
        <v>7.8013902681231357</v>
      </c>
      <c r="F32" s="15">
        <f t="shared" ref="F32:F51" si="35">+FORECAST(D32,$F$25:$F$26,$E$25:$E$26)</f>
        <v>1.3496524329692168</v>
      </c>
      <c r="G32" s="10">
        <f t="shared" ref="G32:G51" si="36">+D32</f>
        <v>-5421.3</v>
      </c>
      <c r="H32" s="19">
        <f t="shared" ref="H32:H51" si="37">+AN31</f>
        <v>0.91946357255747635</v>
      </c>
      <c r="I32" s="19">
        <f t="shared" ref="I32:I51" si="38">E32+(2*H32*SQRT(1+(F32*F32)))</f>
        <v>10.890329030894076</v>
      </c>
      <c r="J32" s="19">
        <f t="shared" ref="J32:J51" si="39">+H32*(E32+(F32*H32))</f>
        <v>8.3141082317678379</v>
      </c>
      <c r="K32" s="19">
        <f t="shared" ref="K32:K51" si="40">+J32/I32</f>
        <v>0.76343958095132636</v>
      </c>
      <c r="L32" s="38">
        <f t="shared" ref="L32:L50" si="41">+((2*F32*H32)+E32)</f>
        <v>10.283302763580668</v>
      </c>
      <c r="M32" s="19">
        <f t="shared" ref="M32:M51" si="42">+(($R$5^2)*($R$7^2))/((J32^2)*(K32)^(4/3))</f>
        <v>7.9446108788211011E-4</v>
      </c>
      <c r="N32" s="19">
        <f t="shared" ref="N32:N51" si="43">+$R$7/(SQRT(9.81*((J32^3)/((2*F32*H32)+E32))))</f>
        <v>0.55733819737640267</v>
      </c>
      <c r="O32" s="39">
        <f t="shared" ref="O32:O51" si="44">($R$6-M32)/(1-(N32^2))</f>
        <v>-1.5125650959141718E-3</v>
      </c>
      <c r="P32" s="39">
        <f t="shared" ref="P32:P51" si="45">+H32+0.5*(G32-G31)*O32</f>
        <v>0.92702639803704723</v>
      </c>
      <c r="Q32" s="19">
        <f t="shared" ref="Q32:Q51" si="46">E32+(2*P32*SQRT(1+(F32*F32)))</f>
        <v>10.915736350419458</v>
      </c>
      <c r="R32" s="19">
        <f t="shared" ref="R32:R51" si="47">+P32*(E32+(F32*P32))</f>
        <v>8.3919562510872971</v>
      </c>
      <c r="S32" s="19">
        <f t="shared" ref="S32:S51" si="48">+R32/Q32</f>
        <v>0.76879433339967218</v>
      </c>
      <c r="T32" s="38">
        <f t="shared" ref="T32:T50" si="49">+((2*F32*P32)+E32)</f>
        <v>10.303717135197918</v>
      </c>
      <c r="U32" s="19">
        <f t="shared" ref="U32:U51" si="50">+(($R$5^2)*($R$7^2))/((R32^2)*(S32)^(4/3))</f>
        <v>7.7255644701114271E-4</v>
      </c>
      <c r="V32" s="19">
        <f t="shared" ref="V32:V51" si="51">+$R$7/(SQRT(9.81*((R32^3)/((2*F32*P32)+E32))))</f>
        <v>0.5501462476051816</v>
      </c>
      <c r="W32" s="39">
        <f t="shared" ref="W32:W51" si="52">($R$6-U32)/(1-(V32^2))</f>
        <v>-1.4638769039551039E-3</v>
      </c>
      <c r="X32" s="39">
        <f t="shared" ref="X32:X51" si="53">+H32+0.5*(G32-G31)*W32</f>
        <v>0.92678295707725189</v>
      </c>
      <c r="Y32" s="19">
        <f t="shared" ref="Y32:Y51" si="54">E32+(2*X32*SQRT(1+(F32*F32)))</f>
        <v>10.914918510279183</v>
      </c>
      <c r="Z32" s="19">
        <f t="shared" ref="Z32:Z51" si="55">+X32*(E32+(F32*X32))</f>
        <v>8.3894479842835707</v>
      </c>
      <c r="AA32" s="19">
        <f t="shared" ref="AA32:AA51" si="56">+Z32/Y32</f>
        <v>0.76862213642573363</v>
      </c>
      <c r="AB32" s="38">
        <f t="shared" ref="AB32:AB50" si="57">+((2*F32*X32)+E32)</f>
        <v>10.303060013830573</v>
      </c>
      <c r="AC32" s="19">
        <f t="shared" ref="AC32:AC51" si="58">+(($R$5^2)*($R$7^2))/((Z32^2)*(AA32)^(4/3))</f>
        <v>7.7324938983562509E-4</v>
      </c>
      <c r="AD32" s="19">
        <f t="shared" ref="AD32:AD51" si="59">+$R$7/(SQRT(9.81*((Z32^3)/((2*F32*X32)+E32))))</f>
        <v>0.55037543813010725</v>
      </c>
      <c r="AE32" s="39">
        <f t="shared" ref="AE32:AE51" si="60">($R$6-AC32)/(1-(AD32^2))</f>
        <v>-1.4654006383361222E-3</v>
      </c>
      <c r="AF32" s="39">
        <f t="shared" ref="AF32:AF51" si="61">H32+(G32-G31)*AE32</f>
        <v>0.93411757894083758</v>
      </c>
      <c r="AG32" s="19">
        <f t="shared" ref="AG32:AG51" si="62">E32+(2*AF32*SQRT(1+(F32*F32)))</f>
        <v>10.939559179535584</v>
      </c>
      <c r="AH32" s="19">
        <f t="shared" ref="AH32:AH51" si="63">+AF32*(E32+(F32*AF32))</f>
        <v>8.4650896403400377</v>
      </c>
      <c r="AI32" s="19">
        <f t="shared" ref="AI32:AI51" si="64">+AH32/AG32</f>
        <v>0.7738053701629507</v>
      </c>
      <c r="AJ32" s="38">
        <f t="shared" ref="AJ32:AJ50" si="65">+((2*F32*AF32)+E32)</f>
        <v>10.322858394316768</v>
      </c>
      <c r="AK32" s="19">
        <f t="shared" ref="AK32:AK51" si="66">+(($R$5^2)*($R$7^2))/((AH32^2)*(AI32)^(4/3))</f>
        <v>7.5271649429104739E-4</v>
      </c>
      <c r="AL32" s="19">
        <f t="shared" ref="AL32:AL51" si="67">+$R$7/(SQRT(9.81*((AH32^3)/((2*F32*AF32)+E32))))</f>
        <v>0.54353642157162574</v>
      </c>
      <c r="AM32" s="39">
        <f t="shared" ref="AM32:AM51" si="68">($R$6-AK32)/(1-(AL32^2))</f>
        <v>-1.4206981214925586E-3</v>
      </c>
      <c r="AN32" s="19">
        <f t="shared" ref="AN32:AN51" si="69">H32+(1/6)*(O32+2*W32+2*AE32+AM32)*(G32-G31)</f>
        <v>0.93411660306079169</v>
      </c>
      <c r="AO32" s="18">
        <f t="shared" ref="AO32:AO50" si="70">+(-1)*ABS((ABS(G31)-ABS(G32)))</f>
        <v>-10</v>
      </c>
      <c r="AP32" s="19">
        <f t="shared" ref="AP32:AP51" si="71">+AP31-(AO32*$R$6)</f>
        <v>2549.5150347567183</v>
      </c>
      <c r="AQ32" s="19">
        <f t="shared" ref="AQ32:AQ51" si="72">+AP32+AN32</f>
        <v>2550.4491513597791</v>
      </c>
    </row>
    <row r="33" spans="4:43" x14ac:dyDescent="0.25">
      <c r="D33" s="67">
        <f t="shared" si="34"/>
        <v>-5431.3</v>
      </c>
      <c r="E33" s="15">
        <f t="shared" si="0"/>
        <v>7.7020854021847072</v>
      </c>
      <c r="F33" s="15">
        <f t="shared" si="35"/>
        <v>1.3744786494538239</v>
      </c>
      <c r="G33" s="10">
        <f t="shared" si="36"/>
        <v>-5431.3</v>
      </c>
      <c r="H33" s="19">
        <f t="shared" si="37"/>
        <v>0.93411660306079169</v>
      </c>
      <c r="I33" s="19">
        <f t="shared" si="38"/>
        <v>10.877637598416134</v>
      </c>
      <c r="J33" s="19">
        <f t="shared" si="39"/>
        <v>8.3939799491875426</v>
      </c>
      <c r="K33" s="19">
        <f t="shared" si="40"/>
        <v>0.77167306533633451</v>
      </c>
      <c r="L33" s="38">
        <f t="shared" si="41"/>
        <v>10.269932056199488</v>
      </c>
      <c r="M33" s="19">
        <f t="shared" si="42"/>
        <v>7.6834552133251798E-4</v>
      </c>
      <c r="N33" s="19">
        <f t="shared" si="43"/>
        <v>0.54904495079424642</v>
      </c>
      <c r="O33" s="39">
        <f t="shared" si="44"/>
        <v>-1.4553120137005403E-3</v>
      </c>
      <c r="P33" s="39">
        <f t="shared" si="45"/>
        <v>0.94139316312929444</v>
      </c>
      <c r="Q33" s="19">
        <f t="shared" si="46"/>
        <v>10.902374442008067</v>
      </c>
      <c r="R33" s="19">
        <f t="shared" si="47"/>
        <v>8.4687825030381241</v>
      </c>
      <c r="S33" s="19">
        <f t="shared" si="48"/>
        <v>0.77678330973544241</v>
      </c>
      <c r="T33" s="38">
        <f t="shared" si="49"/>
        <v>10.289935009110739</v>
      </c>
      <c r="U33" s="19">
        <f t="shared" si="50"/>
        <v>7.4821843081171902E-4</v>
      </c>
      <c r="V33" s="19">
        <f t="shared" si="51"/>
        <v>0.54231404844181152</v>
      </c>
      <c r="W33" s="39">
        <f t="shared" si="52"/>
        <v>-1.4116546060532489E-3</v>
      </c>
      <c r="X33" s="39">
        <f t="shared" si="53"/>
        <v>0.94117487609105799</v>
      </c>
      <c r="Y33" s="19">
        <f t="shared" si="54"/>
        <v>10.901632369892649</v>
      </c>
      <c r="Z33" s="19">
        <f t="shared" si="55"/>
        <v>8.4665364090941893</v>
      </c>
      <c r="AA33" s="19">
        <f t="shared" si="56"/>
        <v>0.77663015242345412</v>
      </c>
      <c r="AB33" s="38">
        <f t="shared" si="57"/>
        <v>10.289334947363722</v>
      </c>
      <c r="AC33" s="19">
        <f t="shared" si="58"/>
        <v>7.488123242996149E-4</v>
      </c>
      <c r="AD33" s="19">
        <f t="shared" si="59"/>
        <v>0.5425140499637614</v>
      </c>
      <c r="AE33" s="39">
        <f t="shared" si="60"/>
        <v>-1.4129302242389507E-3</v>
      </c>
      <c r="AF33" s="39">
        <f t="shared" si="61"/>
        <v>0.9482459053031812</v>
      </c>
      <c r="AG33" s="19">
        <f t="shared" si="62"/>
        <v>10.925670506320799</v>
      </c>
      <c r="AH33" s="19">
        <f t="shared" si="63"/>
        <v>8.5393613202624916</v>
      </c>
      <c r="AI33" s="19">
        <f t="shared" si="64"/>
        <v>0.7815869346711708</v>
      </c>
      <c r="AJ33" s="38">
        <f t="shared" si="65"/>
        <v>10.308772904727178</v>
      </c>
      <c r="AK33" s="19">
        <f t="shared" si="66"/>
        <v>7.298770481829717E-4</v>
      </c>
      <c r="AL33" s="19">
        <f t="shared" si="67"/>
        <v>0.53609457116926618</v>
      </c>
      <c r="AM33" s="39">
        <f t="shared" si="68"/>
        <v>-1.3726292863042631E-3</v>
      </c>
      <c r="AN33" s="19">
        <f t="shared" si="69"/>
        <v>0.94824512132844041</v>
      </c>
      <c r="AO33" s="18">
        <f t="shared" si="70"/>
        <v>-10</v>
      </c>
      <c r="AP33" s="19">
        <f t="shared" si="71"/>
        <v>2549.5125521350697</v>
      </c>
      <c r="AQ33" s="19">
        <f t="shared" si="72"/>
        <v>2550.4607972563981</v>
      </c>
    </row>
    <row r="34" spans="4:43" x14ac:dyDescent="0.25">
      <c r="D34" s="67">
        <f t="shared" si="34"/>
        <v>-5441.3</v>
      </c>
      <c r="E34" s="15">
        <f t="shared" si="0"/>
        <v>7.6027805362462715</v>
      </c>
      <c r="F34" s="15">
        <f t="shared" si="35"/>
        <v>1.3993048659384328</v>
      </c>
      <c r="G34" s="10">
        <f t="shared" si="36"/>
        <v>-5441.3</v>
      </c>
      <c r="H34" s="19">
        <f t="shared" si="37"/>
        <v>0.94824512132844041</v>
      </c>
      <c r="I34" s="19">
        <f t="shared" si="38"/>
        <v>10.86455305585924</v>
      </c>
      <c r="J34" s="19">
        <f t="shared" si="39"/>
        <v>8.4675108433317998</v>
      </c>
      <c r="K34" s="19">
        <f t="shared" si="40"/>
        <v>0.77937037996839476</v>
      </c>
      <c r="L34" s="38">
        <f t="shared" si="41"/>
        <v>10.256548561000804</v>
      </c>
      <c r="M34" s="19">
        <f t="shared" si="42"/>
        <v>7.4513247229694203E-4</v>
      </c>
      <c r="N34" s="19">
        <f t="shared" si="43"/>
        <v>0.54155551898358278</v>
      </c>
      <c r="O34" s="39">
        <f t="shared" si="44"/>
        <v>-1.4056457759506983E-3</v>
      </c>
      <c r="P34" s="39">
        <f t="shared" si="45"/>
        <v>0.95527335020819393</v>
      </c>
      <c r="Q34" s="19">
        <f t="shared" si="46"/>
        <v>10.888728749786791</v>
      </c>
      <c r="R34" s="19">
        <f t="shared" si="47"/>
        <v>8.539665334199638</v>
      </c>
      <c r="S34" s="19">
        <f t="shared" si="48"/>
        <v>0.78426651360626931</v>
      </c>
      <c r="T34" s="38">
        <f t="shared" si="49"/>
        <v>10.27621783074154</v>
      </c>
      <c r="U34" s="19">
        <f t="shared" si="50"/>
        <v>7.2650221546333128E-4</v>
      </c>
      <c r="V34" s="19">
        <f t="shared" si="51"/>
        <v>0.53521882714960822</v>
      </c>
      <c r="W34" s="39">
        <f t="shared" si="52"/>
        <v>-1.3660947918596969E-3</v>
      </c>
      <c r="X34" s="39">
        <f t="shared" si="53"/>
        <v>0.95507559528773889</v>
      </c>
      <c r="Y34" s="19">
        <f t="shared" si="54"/>
        <v>10.888048512630121</v>
      </c>
      <c r="Z34" s="19">
        <f t="shared" si="55"/>
        <v>8.5376332162825683</v>
      </c>
      <c r="AA34" s="19">
        <f t="shared" si="56"/>
        <v>0.78412887363414352</v>
      </c>
      <c r="AB34" s="38">
        <f t="shared" si="57"/>
        <v>10.275664391896628</v>
      </c>
      <c r="AC34" s="19">
        <f t="shared" si="58"/>
        <v>7.2701821788130725E-4</v>
      </c>
      <c r="AD34" s="19">
        <f t="shared" si="59"/>
        <v>0.53539550901341171</v>
      </c>
      <c r="AE34" s="39">
        <f t="shared" si="60"/>
        <v>-1.367180385989906E-3</v>
      </c>
      <c r="AF34" s="39">
        <f t="shared" si="61"/>
        <v>0.96191692518833949</v>
      </c>
      <c r="AG34" s="19">
        <f t="shared" si="62"/>
        <v>10.911581311655887</v>
      </c>
      <c r="AH34" s="19">
        <f t="shared" si="63"/>
        <v>8.6079979191132079</v>
      </c>
      <c r="AI34" s="19">
        <f t="shared" si="64"/>
        <v>0.78888638349035967</v>
      </c>
      <c r="AJ34" s="38">
        <f t="shared" si="65"/>
        <v>10.29481060433543</v>
      </c>
      <c r="AK34" s="19">
        <f t="shared" si="66"/>
        <v>7.0943610671336213E-4</v>
      </c>
      <c r="AL34" s="19">
        <f t="shared" si="67"/>
        <v>0.52933664275044801</v>
      </c>
      <c r="AM34" s="39">
        <f t="shared" si="68"/>
        <v>-1.3305010480754822E-3</v>
      </c>
      <c r="AN34" s="19">
        <f t="shared" si="69"/>
        <v>0.9619162832946494</v>
      </c>
      <c r="AO34" s="18">
        <f t="shared" si="70"/>
        <v>-10</v>
      </c>
      <c r="AP34" s="19">
        <f t="shared" si="71"/>
        <v>2549.5100695134211</v>
      </c>
      <c r="AQ34" s="19">
        <f t="shared" si="72"/>
        <v>2550.4719857967157</v>
      </c>
    </row>
    <row r="35" spans="4:43" x14ac:dyDescent="0.25">
      <c r="D35" s="67">
        <f t="shared" si="34"/>
        <v>-5451.3</v>
      </c>
      <c r="E35" s="15">
        <f t="shared" si="0"/>
        <v>7.5034756703078429</v>
      </c>
      <c r="F35" s="15">
        <f t="shared" si="35"/>
        <v>1.42413108242304</v>
      </c>
      <c r="G35" s="10">
        <f t="shared" si="36"/>
        <v>-5451.3</v>
      </c>
      <c r="H35" s="19">
        <f t="shared" si="37"/>
        <v>0.9619162832946494</v>
      </c>
      <c r="I35" s="19">
        <f t="shared" si="38"/>
        <v>10.85124801148929</v>
      </c>
      <c r="J35" s="19">
        <f t="shared" si="39"/>
        <v>8.5354396178635739</v>
      </c>
      <c r="K35" s="19">
        <f t="shared" si="40"/>
        <v>0.78658598613046715</v>
      </c>
      <c r="L35" s="38">
        <f t="shared" si="41"/>
        <v>10.243265425765356</v>
      </c>
      <c r="M35" s="19">
        <f t="shared" si="42"/>
        <v>7.2436392464434016E-4</v>
      </c>
      <c r="N35" s="19">
        <f t="shared" si="43"/>
        <v>0.5347568786074427</v>
      </c>
      <c r="O35" s="39">
        <f t="shared" si="44"/>
        <v>-1.362154487460311E-3</v>
      </c>
      <c r="P35" s="39">
        <f t="shared" si="45"/>
        <v>0.96872705573195095</v>
      </c>
      <c r="Q35" s="19">
        <f t="shared" si="46"/>
        <v>10.874951649720243</v>
      </c>
      <c r="R35" s="19">
        <f t="shared" si="47"/>
        <v>8.6052702283223876</v>
      </c>
      <c r="S35" s="19">
        <f t="shared" si="48"/>
        <v>0.79129273448712367</v>
      </c>
      <c r="T35" s="38">
        <f t="shared" si="49"/>
        <v>10.262664291211898</v>
      </c>
      <c r="U35" s="19">
        <f t="shared" si="50"/>
        <v>7.0700900423962545E-4</v>
      </c>
      <c r="V35" s="19">
        <f t="shared" si="51"/>
        <v>0.52876085966108</v>
      </c>
      <c r="W35" s="39">
        <f t="shared" si="52"/>
        <v>-1.326006828070263E-3</v>
      </c>
      <c r="X35" s="39">
        <f t="shared" si="53"/>
        <v>0.96854631743500075</v>
      </c>
      <c r="Y35" s="19">
        <f t="shared" si="54"/>
        <v>10.874322623388087</v>
      </c>
      <c r="Z35" s="19">
        <f t="shared" si="55"/>
        <v>8.6034154183773612</v>
      </c>
      <c r="AA35" s="19">
        <f t="shared" si="56"/>
        <v>0.7911679390377343</v>
      </c>
      <c r="AB35" s="38">
        <f t="shared" si="57"/>
        <v>10.262149501158957</v>
      </c>
      <c r="AC35" s="19">
        <f t="shared" si="58"/>
        <v>7.074626473162444E-4</v>
      </c>
      <c r="AD35" s="19">
        <f t="shared" si="59"/>
        <v>0.52891859601279356</v>
      </c>
      <c r="AE35" s="39">
        <f t="shared" si="60"/>
        <v>-1.3269438240225289E-3</v>
      </c>
      <c r="AF35" s="39">
        <f t="shared" si="61"/>
        <v>0.97518572153487471</v>
      </c>
      <c r="AG35" s="19">
        <f t="shared" si="62"/>
        <v>10.897429845704103</v>
      </c>
      <c r="AH35" s="19">
        <f t="shared" si="63"/>
        <v>8.6716127539492156</v>
      </c>
      <c r="AI35" s="19">
        <f t="shared" si="64"/>
        <v>0.79574843579907684</v>
      </c>
      <c r="AJ35" s="38">
        <f t="shared" si="65"/>
        <v>10.281060264653751</v>
      </c>
      <c r="AK35" s="19">
        <f t="shared" si="66"/>
        <v>6.9103927717037959E-4</v>
      </c>
      <c r="AL35" s="19">
        <f t="shared" si="67"/>
        <v>0.5231727885790437</v>
      </c>
      <c r="AM35" s="39">
        <f t="shared" si="68"/>
        <v>-1.2932866214679696E-3</v>
      </c>
      <c r="AN35" s="19">
        <f t="shared" si="69"/>
        <v>0.97518518731650583</v>
      </c>
      <c r="AO35" s="18">
        <f t="shared" si="70"/>
        <v>-10</v>
      </c>
      <c r="AP35" s="19">
        <f t="shared" si="71"/>
        <v>2549.5075868917725</v>
      </c>
      <c r="AQ35" s="19">
        <f t="shared" si="72"/>
        <v>2550.482772079089</v>
      </c>
    </row>
    <row r="36" spans="4:43" x14ac:dyDescent="0.25">
      <c r="D36" s="67">
        <f t="shared" si="34"/>
        <v>-5461.3</v>
      </c>
      <c r="E36" s="15">
        <f t="shared" si="0"/>
        <v>7.4041708043694143</v>
      </c>
      <c r="F36" s="15">
        <f t="shared" si="35"/>
        <v>1.4489572989076471</v>
      </c>
      <c r="G36" s="10">
        <f t="shared" si="36"/>
        <v>-5461.3</v>
      </c>
      <c r="H36" s="19">
        <f t="shared" si="37"/>
        <v>0.97518518731650583</v>
      </c>
      <c r="I36" s="19">
        <f t="shared" si="38"/>
        <v>10.837862659786795</v>
      </c>
      <c r="J36" s="19">
        <f t="shared" si="39"/>
        <v>8.5983760153496469</v>
      </c>
      <c r="K36" s="19">
        <f t="shared" si="40"/>
        <v>0.79336454845966797</v>
      </c>
      <c r="L36" s="38">
        <f t="shared" si="41"/>
        <v>10.230174194267159</v>
      </c>
      <c r="M36" s="19">
        <f t="shared" si="42"/>
        <v>7.0567861174001493E-4</v>
      </c>
      <c r="N36" s="19">
        <f t="shared" si="43"/>
        <v>0.52855827004637079</v>
      </c>
      <c r="O36" s="39">
        <f t="shared" si="44"/>
        <v>-1.3237665185324783E-3</v>
      </c>
      <c r="P36" s="39">
        <f t="shared" si="45"/>
        <v>0.98180401990916821</v>
      </c>
      <c r="Q36" s="19">
        <f t="shared" si="46"/>
        <v>10.861168009233637</v>
      </c>
      <c r="R36" s="19">
        <f t="shared" si="47"/>
        <v>8.66615130302573</v>
      </c>
      <c r="S36" s="19">
        <f t="shared" si="48"/>
        <v>0.79790233386116383</v>
      </c>
      <c r="T36" s="38">
        <f t="shared" si="49"/>
        <v>10.249355005857931</v>
      </c>
      <c r="U36" s="19">
        <f t="shared" si="50"/>
        <v>6.8942129413664664E-4</v>
      </c>
      <c r="V36" s="19">
        <f t="shared" si="51"/>
        <v>0.52285934590509631</v>
      </c>
      <c r="W36" s="39">
        <f t="shared" si="52"/>
        <v>-1.2904763221641812E-3</v>
      </c>
      <c r="X36" s="39">
        <f t="shared" si="53"/>
        <v>0.98163756892732679</v>
      </c>
      <c r="Y36" s="19">
        <f t="shared" si="54"/>
        <v>10.860581924264231</v>
      </c>
      <c r="Z36" s="19">
        <f t="shared" si="55"/>
        <v>8.6644453279664742</v>
      </c>
      <c r="AA36" s="19">
        <f t="shared" si="56"/>
        <v>0.79778831266939332</v>
      </c>
      <c r="AB36" s="38">
        <f t="shared" si="57"/>
        <v>10.248872645127832</v>
      </c>
      <c r="AC36" s="19">
        <f t="shared" si="58"/>
        <v>6.8982423881402532E-4</v>
      </c>
      <c r="AD36" s="19">
        <f t="shared" si="59"/>
        <v>0.52300146778096324</v>
      </c>
      <c r="AE36" s="39">
        <f t="shared" si="60"/>
        <v>-1.2912950223582212E-3</v>
      </c>
      <c r="AF36" s="39">
        <f t="shared" si="61"/>
        <v>0.98809813754008802</v>
      </c>
      <c r="AG36" s="19">
        <f t="shared" si="62"/>
        <v>10.883330015719606</v>
      </c>
      <c r="AH36" s="19">
        <f t="shared" si="63"/>
        <v>8.7307193508453889</v>
      </c>
      <c r="AI36" s="19">
        <f t="shared" si="64"/>
        <v>0.80221029209212247</v>
      </c>
      <c r="AJ36" s="38">
        <f t="shared" si="65"/>
        <v>10.267594821220939</v>
      </c>
      <c r="AK36" s="19">
        <f t="shared" si="66"/>
        <v>6.7440251209895715E-4</v>
      </c>
      <c r="AL36" s="19">
        <f t="shared" si="67"/>
        <v>0.51752975828578407</v>
      </c>
      <c r="AM36" s="39">
        <f t="shared" si="68"/>
        <v>-1.260190341292692E-3</v>
      </c>
      <c r="AN36" s="19">
        <f t="shared" si="69"/>
        <v>0.98809768656462249</v>
      </c>
      <c r="AO36" s="18">
        <f>+(-1)*ABS((ABS(G35)-ABS(G36)))</f>
        <v>-10</v>
      </c>
      <c r="AP36" s="19">
        <f t="shared" si="71"/>
        <v>2549.5051042701239</v>
      </c>
      <c r="AQ36" s="19">
        <f t="shared" si="72"/>
        <v>2550.4932019566886</v>
      </c>
    </row>
    <row r="37" spans="4:43" x14ac:dyDescent="0.25">
      <c r="D37" s="67">
        <f t="shared" si="34"/>
        <v>-5471.3</v>
      </c>
      <c r="E37" s="15">
        <f t="shared" si="0"/>
        <v>7.3048659384309786</v>
      </c>
      <c r="F37" s="15">
        <f t="shared" si="35"/>
        <v>1.473783515392256</v>
      </c>
      <c r="G37" s="10">
        <f t="shared" si="36"/>
        <v>-5471.3</v>
      </c>
      <c r="H37" s="19">
        <f t="shared" si="37"/>
        <v>0.98809768656462249</v>
      </c>
      <c r="I37" s="19">
        <f t="shared" si="38"/>
        <v>10.82451253418211</v>
      </c>
      <c r="J37" s="19">
        <f t="shared" si="39"/>
        <v>8.6568305667861054</v>
      </c>
      <c r="K37" s="19">
        <f t="shared" si="40"/>
        <v>0.79974322533686337</v>
      </c>
      <c r="L37" s="38">
        <f t="shared" si="41"/>
        <v>10.217350102543309</v>
      </c>
      <c r="M37" s="19">
        <f t="shared" si="42"/>
        <v>6.8878700779053325E-4</v>
      </c>
      <c r="N37" s="19">
        <f t="shared" si="43"/>
        <v>0.52288570529865697</v>
      </c>
      <c r="O37" s="39">
        <f t="shared" si="44"/>
        <v>-1.2896523173513287E-3</v>
      </c>
      <c r="P37" s="39">
        <f t="shared" si="45"/>
        <v>0.99454594815137909</v>
      </c>
      <c r="Q37" s="19">
        <f t="shared" si="46"/>
        <v>10.847481520195274</v>
      </c>
      <c r="R37" s="19">
        <f t="shared" si="47"/>
        <v>8.7227759930035553</v>
      </c>
      <c r="S37" s="19">
        <f t="shared" si="48"/>
        <v>0.80412914064559105</v>
      </c>
      <c r="T37" s="38">
        <f t="shared" si="49"/>
        <v>10.236356785802307</v>
      </c>
      <c r="U37" s="19">
        <f t="shared" si="50"/>
        <v>6.7348258154496896E-4</v>
      </c>
      <c r="V37" s="19">
        <f t="shared" si="51"/>
        <v>0.51744790850335975</v>
      </c>
      <c r="W37" s="39">
        <f t="shared" si="52"/>
        <v>-1.2587882409793255E-3</v>
      </c>
      <c r="X37" s="39">
        <f t="shared" si="53"/>
        <v>0.99439162776951917</v>
      </c>
      <c r="Y37" s="19">
        <f t="shared" si="54"/>
        <v>10.846931824336195</v>
      </c>
      <c r="Z37" s="19">
        <f t="shared" si="55"/>
        <v>8.7211963496133453</v>
      </c>
      <c r="AA37" s="19">
        <f t="shared" si="56"/>
        <v>0.80402426150097617</v>
      </c>
      <c r="AB37" s="38">
        <f t="shared" si="57"/>
        <v>10.235901916132558</v>
      </c>
      <c r="AC37" s="19">
        <f t="shared" si="58"/>
        <v>6.7384375483816466E-4</v>
      </c>
      <c r="AD37" s="19">
        <f t="shared" si="59"/>
        <v>0.51757700040016175</v>
      </c>
      <c r="AE37" s="39">
        <f t="shared" si="60"/>
        <v>-1.2595113034327881E-3</v>
      </c>
      <c r="AF37" s="39">
        <f t="shared" si="61"/>
        <v>1.0006927995989503</v>
      </c>
      <c r="AG37" s="19">
        <f t="shared" si="62"/>
        <v>10.869376870286873</v>
      </c>
      <c r="AH37" s="19">
        <f t="shared" si="63"/>
        <v>8.7857530426463377</v>
      </c>
      <c r="AI37" s="19">
        <f t="shared" si="64"/>
        <v>0.80830328614914038</v>
      </c>
      <c r="AJ37" s="38">
        <f t="shared" si="65"/>
        <v>10.254475042472297</v>
      </c>
      <c r="AK37" s="19">
        <f t="shared" si="66"/>
        <v>6.5929497510039219E-4</v>
      </c>
      <c r="AL37" s="19">
        <f t="shared" si="67"/>
        <v>0.51234704629353567</v>
      </c>
      <c r="AM37" s="39">
        <f t="shared" si="68"/>
        <v>-1.2305851112442171E-3</v>
      </c>
      <c r="AN37" s="19">
        <f t="shared" si="69"/>
        <v>1.0006924140936555</v>
      </c>
      <c r="AO37" s="18">
        <f t="shared" si="70"/>
        <v>-10</v>
      </c>
      <c r="AP37" s="19">
        <f t="shared" si="71"/>
        <v>2549.5026216484753</v>
      </c>
      <c r="AQ37" s="19">
        <f t="shared" si="72"/>
        <v>2550.5033140625687</v>
      </c>
    </row>
    <row r="38" spans="4:43" x14ac:dyDescent="0.25">
      <c r="D38" s="67">
        <f>+D37-10</f>
        <v>-5481.3</v>
      </c>
      <c r="E38" s="15">
        <f t="shared" si="0"/>
        <v>7.2055610724925501</v>
      </c>
      <c r="F38" s="15">
        <f t="shared" si="35"/>
        <v>1.4986097318768632</v>
      </c>
      <c r="G38" s="10">
        <f t="shared" si="36"/>
        <v>-5481.3</v>
      </c>
      <c r="H38" s="19">
        <f t="shared" si="37"/>
        <v>1.0006924140936555</v>
      </c>
      <c r="I38" s="19">
        <f t="shared" si="38"/>
        <v>10.811294064873682</v>
      </c>
      <c r="J38" s="19">
        <f t="shared" si="39"/>
        <v>8.711236071896554</v>
      </c>
      <c r="K38" s="19">
        <f t="shared" si="40"/>
        <v>0.80575331867067623</v>
      </c>
      <c r="L38" s="38">
        <f t="shared" si="41"/>
        <v>10.204855853244759</v>
      </c>
      <c r="M38" s="19">
        <f t="shared" si="42"/>
        <v>6.7345384673477254E-4</v>
      </c>
      <c r="N38" s="19">
        <f t="shared" si="43"/>
        <v>0.51767807339574268</v>
      </c>
      <c r="O38" s="39">
        <f t="shared" si="44"/>
        <v>-1.2591586884844372E-3</v>
      </c>
      <c r="P38" s="39">
        <f t="shared" si="45"/>
        <v>1.0069882075360777</v>
      </c>
      <c r="Q38" s="19">
        <f t="shared" si="46"/>
        <v>10.833979307420583</v>
      </c>
      <c r="R38" s="19">
        <f t="shared" si="47"/>
        <v>8.7755431368748003</v>
      </c>
      <c r="S38" s="19">
        <f t="shared" si="48"/>
        <v>0.81000183661640512</v>
      </c>
      <c r="T38" s="38">
        <f t="shared" si="49"/>
        <v>10.223725727890159</v>
      </c>
      <c r="U38" s="19">
        <f t="shared" si="50"/>
        <v>6.5898297188418989E-4</v>
      </c>
      <c r="V38" s="19">
        <f t="shared" si="51"/>
        <v>0.5124713548034564</v>
      </c>
      <c r="W38" s="39">
        <f t="shared" si="52"/>
        <v>-1.230374587579837E-3</v>
      </c>
      <c r="X38" s="39">
        <f t="shared" si="53"/>
        <v>1.0068442870315546</v>
      </c>
      <c r="Y38" s="19">
        <f t="shared" si="54"/>
        <v>10.833460727581134</v>
      </c>
      <c r="Z38" s="19">
        <f t="shared" si="55"/>
        <v>8.7740717641508077</v>
      </c>
      <c r="AA38" s="19">
        <f t="shared" si="56"/>
        <v>0.80990479264051929</v>
      </c>
      <c r="AB38" s="38">
        <f t="shared" si="57"/>
        <v>10.22329436655277</v>
      </c>
      <c r="AC38" s="19">
        <f t="shared" si="58"/>
        <v>6.5930932524971828E-4</v>
      </c>
      <c r="AD38" s="19">
        <f t="shared" si="59"/>
        <v>0.51258945497340258</v>
      </c>
      <c r="AE38" s="39">
        <f t="shared" si="60"/>
        <v>-1.2310192820711044E-3</v>
      </c>
      <c r="AF38" s="39">
        <f t="shared" si="61"/>
        <v>1.0130026069143665</v>
      </c>
      <c r="AG38" s="19">
        <f t="shared" si="62"/>
        <v>10.855650620165862</v>
      </c>
      <c r="AH38" s="19">
        <f t="shared" si="63"/>
        <v>8.8370869157460721</v>
      </c>
      <c r="AI38" s="19">
        <f t="shared" si="64"/>
        <v>0.81405410186377669</v>
      </c>
      <c r="AJ38" s="38">
        <f t="shared" si="65"/>
        <v>10.241752202769554</v>
      </c>
      <c r="AK38" s="19">
        <f t="shared" si="66"/>
        <v>6.4552677907006519E-4</v>
      </c>
      <c r="AL38" s="19">
        <f t="shared" si="67"/>
        <v>0.50757409656368402</v>
      </c>
      <c r="AM38" s="39">
        <f t="shared" si="68"/>
        <v>-1.2039693224794739E-3</v>
      </c>
      <c r="AN38" s="19">
        <f t="shared" si="69"/>
        <v>1.0130022736774318</v>
      </c>
      <c r="AO38" s="18">
        <f t="shared" si="70"/>
        <v>-10</v>
      </c>
      <c r="AP38" s="19">
        <f t="shared" si="71"/>
        <v>2549.5001390268267</v>
      </c>
      <c r="AQ38" s="19">
        <f t="shared" si="72"/>
        <v>2550.5131413005042</v>
      </c>
    </row>
    <row r="39" spans="4:43" x14ac:dyDescent="0.25">
      <c r="D39" s="67">
        <f t="shared" si="34"/>
        <v>-5491.3</v>
      </c>
      <c r="E39" s="15">
        <f t="shared" si="0"/>
        <v>7.1062562065541144</v>
      </c>
      <c r="F39" s="15">
        <f t="shared" si="35"/>
        <v>1.5234359483614721</v>
      </c>
      <c r="G39" s="10">
        <f t="shared" si="36"/>
        <v>-5491.3</v>
      </c>
      <c r="H39" s="19">
        <f t="shared" si="37"/>
        <v>1.0130022736774318</v>
      </c>
      <c r="I39" s="19">
        <f t="shared" si="38"/>
        <v>10.79828865243705</v>
      </c>
      <c r="J39" s="19">
        <f t="shared" si="39"/>
        <v>8.7619634559384174</v>
      </c>
      <c r="K39" s="19">
        <f t="shared" si="40"/>
        <v>0.8114214889005531</v>
      </c>
      <c r="L39" s="38">
        <f t="shared" si="41"/>
        <v>10.192744365538326</v>
      </c>
      <c r="M39" s="19">
        <f t="shared" si="42"/>
        <v>6.5948561431479426E-4</v>
      </c>
      <c r="N39" s="19">
        <f t="shared" si="43"/>
        <v>0.51288431516187716</v>
      </c>
      <c r="O39" s="39">
        <f t="shared" si="44"/>
        <v>-1.231763585367364E-3</v>
      </c>
      <c r="P39" s="39">
        <f t="shared" si="45"/>
        <v>1.0191610916042686</v>
      </c>
      <c r="Q39" s="19">
        <f t="shared" si="46"/>
        <v>10.820735349947038</v>
      </c>
      <c r="R39" s="19">
        <f t="shared" si="47"/>
        <v>8.8247964981677978</v>
      </c>
      <c r="S39" s="19">
        <f t="shared" si="48"/>
        <v>0.81554498957513</v>
      </c>
      <c r="T39" s="38">
        <f t="shared" si="49"/>
        <v>10.211509494796639</v>
      </c>
      <c r="U39" s="19">
        <f t="shared" si="50"/>
        <v>6.4574875533639892E-4</v>
      </c>
      <c r="V39" s="19">
        <f t="shared" si="51"/>
        <v>0.50788329893068307</v>
      </c>
      <c r="W39" s="39">
        <f t="shared" si="52"/>
        <v>-1.2047778893887735E-3</v>
      </c>
      <c r="X39" s="39">
        <f t="shared" si="53"/>
        <v>1.0190261631243756</v>
      </c>
      <c r="Y39" s="19">
        <f t="shared" si="54"/>
        <v>10.820243583700719</v>
      </c>
      <c r="Z39" s="19">
        <f t="shared" si="55"/>
        <v>8.8234187024494606</v>
      </c>
      <c r="AA39" s="19">
        <f t="shared" si="56"/>
        <v>0.81545472005277087</v>
      </c>
      <c r="AB39" s="38">
        <f t="shared" si="57"/>
        <v>10.211098385003185</v>
      </c>
      <c r="AC39" s="19">
        <f t="shared" si="58"/>
        <v>6.4604578383801103E-4</v>
      </c>
      <c r="AD39" s="19">
        <f t="shared" si="59"/>
        <v>0.50799203812131588</v>
      </c>
      <c r="AE39" s="39">
        <f t="shared" si="60"/>
        <v>-1.2053576026770795E-3</v>
      </c>
      <c r="AF39" s="39">
        <f t="shared" si="61"/>
        <v>1.0250558497042026</v>
      </c>
      <c r="AG39" s="19">
        <f t="shared" si="62"/>
        <v>10.84221964344875</v>
      </c>
      <c r="AH39" s="19">
        <f t="shared" si="63"/>
        <v>8.8850438130907783</v>
      </c>
      <c r="AI39" s="19">
        <f t="shared" si="64"/>
        <v>0.81948568699762814</v>
      </c>
      <c r="AJ39" s="38">
        <f t="shared" si="65"/>
        <v>10.229470067589308</v>
      </c>
      <c r="AK39" s="19">
        <f t="shared" si="66"/>
        <v>6.3294003081123596E-4</v>
      </c>
      <c r="AL39" s="19">
        <f t="shared" si="67"/>
        <v>0.50316823393649579</v>
      </c>
      <c r="AM39" s="39">
        <f t="shared" si="68"/>
        <v>-1.1799364723848935E-3</v>
      </c>
      <c r="AN39" s="19">
        <f t="shared" si="69"/>
        <v>1.0250555587472383</v>
      </c>
      <c r="AO39" s="18">
        <f t="shared" si="70"/>
        <v>-10</v>
      </c>
      <c r="AP39" s="19">
        <f t="shared" si="71"/>
        <v>2549.4976564051781</v>
      </c>
      <c r="AQ39" s="19">
        <f t="shared" si="72"/>
        <v>2550.5227119639253</v>
      </c>
    </row>
    <row r="40" spans="4:43" x14ac:dyDescent="0.25">
      <c r="D40" s="67">
        <f t="shared" si="34"/>
        <v>-5501.3</v>
      </c>
      <c r="E40" s="15">
        <f t="shared" si="0"/>
        <v>7.0069513406156858</v>
      </c>
      <c r="F40" s="15">
        <f t="shared" si="35"/>
        <v>1.5482621648460793</v>
      </c>
      <c r="G40" s="10">
        <f t="shared" si="36"/>
        <v>-5501.3</v>
      </c>
      <c r="H40" s="19">
        <f t="shared" si="37"/>
        <v>1.0250555587472383</v>
      </c>
      <c r="I40" s="19">
        <f t="shared" si="38"/>
        <v>10.785565711746894</v>
      </c>
      <c r="J40" s="19">
        <f t="shared" si="39"/>
        <v>8.8093337032779342</v>
      </c>
      <c r="K40" s="19">
        <f t="shared" si="40"/>
        <v>0.81677066727092629</v>
      </c>
      <c r="L40" s="38">
        <f t="shared" si="41"/>
        <v>10.181060817562699</v>
      </c>
      <c r="M40" s="19">
        <f t="shared" si="42"/>
        <v>6.4672141411477313E-4</v>
      </c>
      <c r="N40" s="19">
        <f t="shared" si="43"/>
        <v>0.50846133263998294</v>
      </c>
      <c r="O40" s="39">
        <f t="shared" si="44"/>
        <v>-1.2070442657516466E-3</v>
      </c>
      <c r="P40" s="39">
        <f t="shared" si="45"/>
        <v>1.0310907800759965</v>
      </c>
      <c r="Q40" s="19">
        <f t="shared" si="46"/>
        <v>10.807813065903652</v>
      </c>
      <c r="R40" s="19">
        <f t="shared" si="47"/>
        <v>8.8708350524143018</v>
      </c>
      <c r="S40" s="19">
        <f t="shared" si="48"/>
        <v>0.82077983754177775</v>
      </c>
      <c r="T40" s="38">
        <f t="shared" si="49"/>
        <v>10.199749027242277</v>
      </c>
      <c r="U40" s="19">
        <f t="shared" si="50"/>
        <v>6.3363471224901053E-4</v>
      </c>
      <c r="V40" s="19">
        <f t="shared" si="51"/>
        <v>0.50364438331067141</v>
      </c>
      <c r="W40" s="39">
        <f t="shared" si="52"/>
        <v>-1.1816251545041833E-3</v>
      </c>
      <c r="X40" s="39">
        <f t="shared" si="53"/>
        <v>1.0309636845197592</v>
      </c>
      <c r="Y40" s="19">
        <f t="shared" si="54"/>
        <v>10.807344559498114</v>
      </c>
      <c r="Z40" s="19">
        <f t="shared" si="55"/>
        <v>8.8695387346477155</v>
      </c>
      <c r="AA40" s="19">
        <f t="shared" si="56"/>
        <v>0.82069547110466246</v>
      </c>
      <c r="AB40" s="38">
        <f t="shared" si="57"/>
        <v>10.199355472760191</v>
      </c>
      <c r="AC40" s="19">
        <f t="shared" si="58"/>
        <v>6.3390681815195249E-4</v>
      </c>
      <c r="AD40" s="19">
        <f t="shared" si="59"/>
        <v>0.503745083025531</v>
      </c>
      <c r="AE40" s="39">
        <f t="shared" si="60"/>
        <v>-1.1821504198590742E-3</v>
      </c>
      <c r="AF40" s="39">
        <f t="shared" si="61"/>
        <v>1.036877062945829</v>
      </c>
      <c r="AG40" s="19">
        <f t="shared" si="62"/>
        <v>10.829142769860479</v>
      </c>
      <c r="AH40" s="19">
        <f t="shared" si="63"/>
        <v>8.9299055229602917</v>
      </c>
      <c r="AI40" s="19">
        <f t="shared" si="64"/>
        <v>0.82461795109155656</v>
      </c>
      <c r="AJ40" s="38">
        <f t="shared" si="65"/>
        <v>10.217666392927192</v>
      </c>
      <c r="AK40" s="19">
        <f t="shared" si="66"/>
        <v>6.2140217194972275E-4</v>
      </c>
      <c r="AL40" s="19">
        <f t="shared" si="67"/>
        <v>0.49909310625348724</v>
      </c>
      <c r="AM40" s="39">
        <f t="shared" si="68"/>
        <v>-1.1581532898014815E-3</v>
      </c>
      <c r="AN40" s="19">
        <f t="shared" si="69"/>
        <v>1.0368768065877043</v>
      </c>
      <c r="AO40" s="18">
        <f t="shared" si="70"/>
        <v>-10</v>
      </c>
      <c r="AP40" s="19">
        <f t="shared" si="71"/>
        <v>2549.4951737835295</v>
      </c>
      <c r="AQ40" s="19">
        <f t="shared" si="72"/>
        <v>2550.5320505901173</v>
      </c>
    </row>
    <row r="41" spans="4:43" x14ac:dyDescent="0.25">
      <c r="D41" s="67">
        <f t="shared" si="34"/>
        <v>-5511.3</v>
      </c>
      <c r="E41" s="15">
        <f t="shared" si="0"/>
        <v>6.9076464746772572</v>
      </c>
      <c r="F41" s="15">
        <f t="shared" si="35"/>
        <v>1.5730883813306864</v>
      </c>
      <c r="G41" s="10">
        <f t="shared" si="36"/>
        <v>-5511.3</v>
      </c>
      <c r="H41" s="19">
        <f t="shared" si="37"/>
        <v>1.0368768065877043</v>
      </c>
      <c r="I41" s="19">
        <f t="shared" si="38"/>
        <v>10.773184985349115</v>
      </c>
      <c r="J41" s="19">
        <f t="shared" si="39"/>
        <v>8.8536269921011588</v>
      </c>
      <c r="K41" s="19">
        <f t="shared" si="40"/>
        <v>0.82182075255753617</v>
      </c>
      <c r="L41" s="38">
        <f t="shared" si="41"/>
        <v>10.169844189306023</v>
      </c>
      <c r="M41" s="19">
        <f t="shared" si="42"/>
        <v>6.3502617643003856E-4</v>
      </c>
      <c r="N41" s="19">
        <f t="shared" si="43"/>
        <v>0.50437241487404805</v>
      </c>
      <c r="O41" s="39">
        <f t="shared" si="44"/>
        <v>-1.1846543866324214E-3</v>
      </c>
      <c r="P41" s="39">
        <f t="shared" si="45"/>
        <v>1.0428000785208664</v>
      </c>
      <c r="Q41" s="19">
        <f t="shared" si="46"/>
        <v>10.795267296016446</v>
      </c>
      <c r="R41" s="19">
        <f t="shared" si="47"/>
        <v>8.9139209367947494</v>
      </c>
      <c r="S41" s="19">
        <f t="shared" si="48"/>
        <v>0.82572489335989574</v>
      </c>
      <c r="T41" s="38">
        <f t="shared" si="49"/>
        <v>10.188479849821062</v>
      </c>
      <c r="U41" s="19">
        <f t="shared" si="50"/>
        <v>6.2251833785828179E-4</v>
      </c>
      <c r="V41" s="19">
        <f t="shared" si="51"/>
        <v>0.49972092686245639</v>
      </c>
      <c r="W41" s="39">
        <f t="shared" si="52"/>
        <v>-1.1606089310929766E-3</v>
      </c>
      <c r="X41" s="39">
        <f t="shared" si="53"/>
        <v>1.0426798512431692</v>
      </c>
      <c r="Y41" s="19">
        <f t="shared" si="54"/>
        <v>10.794819081562213</v>
      </c>
      <c r="Z41" s="19">
        <f t="shared" si="55"/>
        <v>8.9126960263368922</v>
      </c>
      <c r="AA41" s="19">
        <f t="shared" si="56"/>
        <v>0.82564570642596236</v>
      </c>
      <c r="AB41" s="38">
        <f t="shared" si="57"/>
        <v>10.188101593553732</v>
      </c>
      <c r="AC41" s="19">
        <f t="shared" si="58"/>
        <v>6.227690904560976E-4</v>
      </c>
      <c r="AD41" s="19">
        <f t="shared" si="59"/>
        <v>0.49981467033461086</v>
      </c>
      <c r="AE41" s="39">
        <f t="shared" si="60"/>
        <v>-1.1610881481401191E-3</v>
      </c>
      <c r="AF41" s="39">
        <f t="shared" si="61"/>
        <v>1.0484876880691054</v>
      </c>
      <c r="AG41" s="19">
        <f t="shared" si="62"/>
        <v>10.816471043272339</v>
      </c>
      <c r="AH41" s="19">
        <f t="shared" si="63"/>
        <v>8.9719199197531037</v>
      </c>
      <c r="AI41" s="19">
        <f t="shared" si="64"/>
        <v>0.82946830660943571</v>
      </c>
      <c r="AJ41" s="38">
        <f t="shared" si="65"/>
        <v>10.206374074816823</v>
      </c>
      <c r="AK41" s="19">
        <f t="shared" si="66"/>
        <v>6.1080094766716143E-4</v>
      </c>
      <c r="AL41" s="19">
        <f t="shared" si="67"/>
        <v>0.49531749282248921</v>
      </c>
      <c r="AM41" s="39">
        <f t="shared" si="68"/>
        <v>-1.1383436922459797E-3</v>
      </c>
      <c r="AN41" s="19">
        <f t="shared" si="69"/>
        <v>1.0484874603166119</v>
      </c>
      <c r="AO41" s="18">
        <f t="shared" si="70"/>
        <v>-10</v>
      </c>
      <c r="AP41" s="19">
        <f t="shared" si="71"/>
        <v>2549.4926911618809</v>
      </c>
      <c r="AQ41" s="19">
        <f t="shared" si="72"/>
        <v>2550.5411786221975</v>
      </c>
    </row>
    <row r="42" spans="4:43" x14ac:dyDescent="0.25">
      <c r="D42" s="67">
        <f t="shared" si="34"/>
        <v>-5521.3</v>
      </c>
      <c r="E42" s="15">
        <f t="shared" si="0"/>
        <v>6.8083416087388215</v>
      </c>
      <c r="F42" s="15">
        <f t="shared" si="35"/>
        <v>1.5979145978152953</v>
      </c>
      <c r="G42" s="10">
        <f t="shared" si="36"/>
        <v>-5521.3</v>
      </c>
      <c r="H42" s="19">
        <f t="shared" si="37"/>
        <v>1.0484874603166119</v>
      </c>
      <c r="I42" s="19">
        <f t="shared" si="38"/>
        <v>10.761198328166449</v>
      </c>
      <c r="J42" s="19">
        <f t="shared" si="39"/>
        <v>8.895089792673275</v>
      </c>
      <c r="K42" s="19">
        <f t="shared" si="40"/>
        <v>0.82658915126498445</v>
      </c>
      <c r="L42" s="38">
        <f t="shared" si="41"/>
        <v>10.15912844567122</v>
      </c>
      <c r="M42" s="19">
        <f t="shared" si="42"/>
        <v>6.2428552770403599E-4</v>
      </c>
      <c r="N42" s="19">
        <f t="shared" si="43"/>
        <v>0.50058603397696455</v>
      </c>
      <c r="O42" s="39">
        <f t="shared" si="44"/>
        <v>-1.1643072213428755E-3</v>
      </c>
      <c r="P42" s="39">
        <f t="shared" si="45"/>
        <v>1.0543089964233263</v>
      </c>
      <c r="Q42" s="19">
        <f t="shared" si="46"/>
        <v>10.783145846842416</v>
      </c>
      <c r="R42" s="19">
        <f t="shared" si="47"/>
        <v>8.9542856795098569</v>
      </c>
      <c r="S42" s="19">
        <f t="shared" si="48"/>
        <v>0.83039641739909353</v>
      </c>
      <c r="T42" s="38">
        <f t="shared" si="49"/>
        <v>10.177733080724476</v>
      </c>
      <c r="U42" s="19">
        <f t="shared" si="50"/>
        <v>6.1229544247009507E-4</v>
      </c>
      <c r="V42" s="19">
        <f t="shared" si="51"/>
        <v>0.49608388255979546</v>
      </c>
      <c r="W42" s="39">
        <f t="shared" si="52"/>
        <v>-1.1414732926068908E-3</v>
      </c>
      <c r="X42" s="39">
        <f t="shared" si="53"/>
        <v>1.0541948267796464</v>
      </c>
      <c r="Y42" s="19">
        <f t="shared" si="54"/>
        <v>10.782715420861891</v>
      </c>
      <c r="Z42" s="19">
        <f t="shared" si="55"/>
        <v>8.9531237121789093</v>
      </c>
      <c r="AA42" s="19">
        <f t="shared" si="56"/>
        <v>0.83032180324974791</v>
      </c>
      <c r="AB42" s="38">
        <f t="shared" si="57"/>
        <v>10.177368214043948</v>
      </c>
      <c r="AC42" s="19">
        <f t="shared" si="58"/>
        <v>6.1252776712857168E-4</v>
      </c>
      <c r="AD42" s="19">
        <f t="shared" si="59"/>
        <v>0.49617156692241171</v>
      </c>
      <c r="AE42" s="39">
        <f t="shared" si="60"/>
        <v>-1.1419132406152357E-3</v>
      </c>
      <c r="AF42" s="39">
        <f t="shared" si="61"/>
        <v>1.0599065927227642</v>
      </c>
      <c r="AG42" s="19">
        <f t="shared" si="62"/>
        <v>10.804249099844789</v>
      </c>
      <c r="AH42" s="19">
        <f t="shared" si="63"/>
        <v>9.0113065881320349</v>
      </c>
      <c r="AI42" s="19">
        <f t="shared" si="64"/>
        <v>0.83405209421370052</v>
      </c>
      <c r="AJ42" s="38">
        <f t="shared" si="65"/>
        <v>10.195622042403574</v>
      </c>
      <c r="AK42" s="19">
        <f t="shared" si="66"/>
        <v>6.0104055062708598E-4</v>
      </c>
      <c r="AL42" s="19">
        <f t="shared" si="67"/>
        <v>0.49181438036139302</v>
      </c>
      <c r="AM42" s="39">
        <f t="shared" si="68"/>
        <v>-1.1202768252457226E-3</v>
      </c>
      <c r="AN42" s="19">
        <f t="shared" si="69"/>
        <v>1.0599063888383333</v>
      </c>
      <c r="AO42" s="18">
        <f t="shared" si="70"/>
        <v>-10</v>
      </c>
      <c r="AP42" s="19">
        <f t="shared" si="71"/>
        <v>2549.4902085402323</v>
      </c>
      <c r="AQ42" s="19">
        <f t="shared" si="72"/>
        <v>2550.5501149290708</v>
      </c>
    </row>
    <row r="43" spans="4:43" x14ac:dyDescent="0.25">
      <c r="D43" s="67">
        <f>+D42-10</f>
        <v>-5531.3</v>
      </c>
      <c r="E43" s="15">
        <f t="shared" si="0"/>
        <v>6.709036742800393</v>
      </c>
      <c r="F43" s="15">
        <f t="shared" si="35"/>
        <v>1.6227408142999025</v>
      </c>
      <c r="G43" s="10">
        <f t="shared" si="36"/>
        <v>-5531.3</v>
      </c>
      <c r="H43" s="19">
        <f t="shared" si="37"/>
        <v>1.0599063888383333</v>
      </c>
      <c r="I43" s="19">
        <f t="shared" si="38"/>
        <v>10.749651102847029</v>
      </c>
      <c r="J43" s="19">
        <f t="shared" si="39"/>
        <v>8.933940457709042</v>
      </c>
      <c r="K43" s="19">
        <f t="shared" si="40"/>
        <v>0.83109120214542609</v>
      </c>
      <c r="L43" s="38">
        <f t="shared" si="41"/>
        <v>10.148943455810766</v>
      </c>
      <c r="M43" s="19">
        <f t="shared" si="42"/>
        <v>6.1440185866192681E-4</v>
      </c>
      <c r="N43" s="19">
        <f t="shared" si="43"/>
        <v>0.49707491152376787</v>
      </c>
      <c r="O43" s="39">
        <f t="shared" si="44"/>
        <v>-1.1457631576173666E-3</v>
      </c>
      <c r="P43" s="39">
        <f t="shared" si="45"/>
        <v>1.0656352046264201</v>
      </c>
      <c r="Q43" s="19">
        <f t="shared" si="46"/>
        <v>10.771490706403695</v>
      </c>
      <c r="R43" s="19">
        <f t="shared" si="47"/>
        <v>8.9921351424779203</v>
      </c>
      <c r="S43" s="19">
        <f t="shared" si="48"/>
        <v>0.8348087917981547</v>
      </c>
      <c r="T43" s="38">
        <f t="shared" si="49"/>
        <v>10.167536222204633</v>
      </c>
      <c r="U43" s="19">
        <f t="shared" si="50"/>
        <v>6.0287675427563568E-4</v>
      </c>
      <c r="V43" s="19">
        <f t="shared" si="51"/>
        <v>0.49270802306391764</v>
      </c>
      <c r="W43" s="39">
        <f t="shared" si="52"/>
        <v>-1.1240033059810323E-3</v>
      </c>
      <c r="X43" s="39">
        <f t="shared" si="53"/>
        <v>1.0655264053682385</v>
      </c>
      <c r="Y43" s="19">
        <f t="shared" si="54"/>
        <v>10.771075937845263</v>
      </c>
      <c r="Z43" s="19">
        <f t="shared" si="55"/>
        <v>8.9910289412882456</v>
      </c>
      <c r="AA43" s="19">
        <f t="shared" si="56"/>
        <v>0.83473823721707852</v>
      </c>
      <c r="AB43" s="38">
        <f t="shared" si="57"/>
        <v>10.167183116211</v>
      </c>
      <c r="AC43" s="19">
        <f t="shared" si="58"/>
        <v>6.0309307221631764E-4</v>
      </c>
      <c r="AD43" s="19">
        <f t="shared" si="59"/>
        <v>0.49279039830725146</v>
      </c>
      <c r="AE43" s="39">
        <f t="shared" si="60"/>
        <v>-1.1244095163594407E-3</v>
      </c>
      <c r="AF43" s="39">
        <f t="shared" si="61"/>
        <v>1.0711504840019277</v>
      </c>
      <c r="AG43" s="19">
        <f t="shared" si="62"/>
        <v>10.79251625854587</v>
      </c>
      <c r="AH43" s="19">
        <f t="shared" si="63"/>
        <v>9.0482613063315771</v>
      </c>
      <c r="AI43" s="19">
        <f t="shared" si="64"/>
        <v>0.83838292105113721</v>
      </c>
      <c r="AJ43" s="38">
        <f t="shared" si="65"/>
        <v>10.185435960094438</v>
      </c>
      <c r="AK43" s="19">
        <f t="shared" si="66"/>
        <v>5.9203862731797971E-4</v>
      </c>
      <c r="AL43" s="19">
        <f t="shared" si="67"/>
        <v>0.48856023738392756</v>
      </c>
      <c r="AM43" s="39">
        <f t="shared" si="68"/>
        <v>-1.1037580124095895E-3</v>
      </c>
      <c r="AN43" s="19">
        <f t="shared" si="69"/>
        <v>1.0711503001961797</v>
      </c>
      <c r="AO43" s="18">
        <f t="shared" si="70"/>
        <v>-10</v>
      </c>
      <c r="AP43" s="19">
        <f t="shared" si="71"/>
        <v>2549.4877259185837</v>
      </c>
      <c r="AQ43" s="19">
        <f t="shared" si="72"/>
        <v>2550.5588762187799</v>
      </c>
    </row>
    <row r="44" spans="4:43" x14ac:dyDescent="0.25">
      <c r="D44" s="67">
        <f t="shared" si="34"/>
        <v>-5541.3</v>
      </c>
      <c r="E44" s="15">
        <f t="shared" si="0"/>
        <v>6.6097318768619644</v>
      </c>
      <c r="F44" s="15">
        <f t="shared" si="35"/>
        <v>1.6475670307845096</v>
      </c>
      <c r="G44" s="10">
        <f t="shared" si="36"/>
        <v>-5541.3</v>
      </c>
      <c r="H44" s="19">
        <f t="shared" si="37"/>
        <v>1.0711503001961797</v>
      </c>
      <c r="I44" s="19">
        <f t="shared" si="38"/>
        <v>10.738583283807921</v>
      </c>
      <c r="J44" s="19">
        <f t="shared" si="39"/>
        <v>8.9703736785997332</v>
      </c>
      <c r="K44" s="19">
        <f t="shared" si="40"/>
        <v>0.83534051387631669</v>
      </c>
      <c r="L44" s="38">
        <f t="shared" si="41"/>
        <v>10.139315716098277</v>
      </c>
      <c r="M44" s="19">
        <f t="shared" si="42"/>
        <v>6.0529127202312634E-4</v>
      </c>
      <c r="N44" s="19">
        <f t="shared" si="43"/>
        <v>0.49381528547962716</v>
      </c>
      <c r="O44" s="39">
        <f t="shared" si="44"/>
        <v>-1.1288202454197557E-3</v>
      </c>
      <c r="P44" s="39">
        <f t="shared" si="45"/>
        <v>1.0767944014232784</v>
      </c>
      <c r="Q44" s="19">
        <f t="shared" si="46"/>
        <v>10.760339012474741</v>
      </c>
      <c r="R44" s="19">
        <f t="shared" si="47"/>
        <v>9.0276534875703227</v>
      </c>
      <c r="S44" s="19">
        <f t="shared" si="48"/>
        <v>0.83897482013385716</v>
      </c>
      <c r="T44" s="38">
        <f t="shared" si="49"/>
        <v>10.157913786298632</v>
      </c>
      <c r="U44" s="19">
        <f t="shared" si="50"/>
        <v>5.9418526432965539E-4</v>
      </c>
      <c r="V44" s="19">
        <f t="shared" si="51"/>
        <v>0.48957129702679897</v>
      </c>
      <c r="W44" s="39">
        <f t="shared" si="52"/>
        <v>-1.1080170059663058E-3</v>
      </c>
      <c r="X44" s="39">
        <f t="shared" si="53"/>
        <v>1.0766903852260112</v>
      </c>
      <c r="Y44" s="19">
        <f t="shared" si="54"/>
        <v>10.75993807208164</v>
      </c>
      <c r="Z44" s="19">
        <f t="shared" si="55"/>
        <v>9.0265969178317409</v>
      </c>
      <c r="AA44" s="19">
        <f t="shared" si="56"/>
        <v>0.83890788751402512</v>
      </c>
      <c r="AB44" s="38">
        <f t="shared" si="57"/>
        <v>10.157571038984063</v>
      </c>
      <c r="AC44" s="19">
        <f t="shared" si="58"/>
        <v>5.9438759750759683E-4</v>
      </c>
      <c r="AD44" s="19">
        <f t="shared" si="59"/>
        <v>0.48964899550414576</v>
      </c>
      <c r="AE44" s="39">
        <f t="shared" si="60"/>
        <v>-1.1083940369114333E-3</v>
      </c>
      <c r="AF44" s="39">
        <f t="shared" si="61"/>
        <v>1.082234240565294</v>
      </c>
      <c r="AG44" s="19">
        <f t="shared" si="62"/>
        <v>10.781307393374188</v>
      </c>
      <c r="AH44" s="19">
        <f t="shared" si="63"/>
        <v>9.0829596591425101</v>
      </c>
      <c r="AI44" s="19">
        <f t="shared" si="64"/>
        <v>0.84247293280261881</v>
      </c>
      <c r="AJ44" s="38">
        <f t="shared" si="65"/>
        <v>10.175838785544945</v>
      </c>
      <c r="AK44" s="19">
        <f t="shared" si="66"/>
        <v>5.8372392668815728E-4</v>
      </c>
      <c r="AL44" s="19">
        <f t="shared" si="67"/>
        <v>0.48553443794576046</v>
      </c>
      <c r="AM44" s="39">
        <f t="shared" si="68"/>
        <v>-1.0886218158992582E-3</v>
      </c>
      <c r="AN44" s="19">
        <f t="shared" si="69"/>
        <v>1.0822340737746372</v>
      </c>
      <c r="AO44" s="18">
        <f t="shared" si="70"/>
        <v>-10</v>
      </c>
      <c r="AP44" s="19">
        <f t="shared" si="71"/>
        <v>2549.4852432969351</v>
      </c>
      <c r="AQ44" s="19">
        <f t="shared" si="72"/>
        <v>2550.5674773707096</v>
      </c>
    </row>
    <row r="45" spans="4:43" x14ac:dyDescent="0.25">
      <c r="D45" s="67">
        <f t="shared" si="34"/>
        <v>-5551.3</v>
      </c>
      <c r="E45" s="15">
        <f t="shared" si="0"/>
        <v>6.5104270109235287</v>
      </c>
      <c r="F45" s="15">
        <f t="shared" si="35"/>
        <v>1.6723932472691185</v>
      </c>
      <c r="G45" s="10">
        <f t="shared" si="36"/>
        <v>-5551.3</v>
      </c>
      <c r="H45" s="19">
        <f t="shared" si="37"/>
        <v>1.0822340737746372</v>
      </c>
      <c r="I45" s="19">
        <f t="shared" si="38"/>
        <v>10.72803034022251</v>
      </c>
      <c r="J45" s="19">
        <f t="shared" si="39"/>
        <v>9.0045640764891548</v>
      </c>
      <c r="K45" s="19">
        <f t="shared" si="40"/>
        <v>0.83934923661880612</v>
      </c>
      <c r="L45" s="38">
        <f t="shared" si="41"/>
        <v>10.130268924814033</v>
      </c>
      <c r="M45" s="19">
        <f t="shared" si="42"/>
        <v>5.9688118523161277E-4</v>
      </c>
      <c r="N45" s="19">
        <f t="shared" si="43"/>
        <v>0.49078632805126343</v>
      </c>
      <c r="O45" s="39">
        <f t="shared" si="44"/>
        <v>-1.1133069541352468E-3</v>
      </c>
      <c r="P45" s="39">
        <f t="shared" si="45"/>
        <v>1.0878006085453134</v>
      </c>
      <c r="Q45" s="19">
        <f t="shared" si="46"/>
        <v>10.749723831631053</v>
      </c>
      <c r="R45" s="19">
        <f t="shared" si="47"/>
        <v>9.0610063919899524</v>
      </c>
      <c r="S45" s="19">
        <f t="shared" si="48"/>
        <v>0.84290596985644861</v>
      </c>
      <c r="T45" s="38">
        <f t="shared" si="49"/>
        <v>10.148887795136368</v>
      </c>
      <c r="U45" s="19">
        <f t="shared" si="50"/>
        <v>5.8615412856766723E-4</v>
      </c>
      <c r="V45" s="19">
        <f t="shared" si="51"/>
        <v>0.48665431485048982</v>
      </c>
      <c r="W45" s="39">
        <f t="shared" si="52"/>
        <v>-1.0933592013685201E-3</v>
      </c>
      <c r="X45" s="39">
        <f t="shared" si="53"/>
        <v>1.0877008697814798</v>
      </c>
      <c r="Y45" s="19">
        <f t="shared" si="54"/>
        <v>10.749335137029213</v>
      </c>
      <c r="Z45" s="19">
        <f t="shared" si="55"/>
        <v>9.0599941711036482</v>
      </c>
      <c r="AA45" s="19">
        <f t="shared" si="56"/>
        <v>0.84284228332353894</v>
      </c>
      <c r="AB45" s="38">
        <f t="shared" si="57"/>
        <v>10.148554190266116</v>
      </c>
      <c r="AC45" s="19">
        <f t="shared" si="58"/>
        <v>5.8634417940849309E-4</v>
      </c>
      <c r="AD45" s="19">
        <f t="shared" si="59"/>
        <v>0.4867278739155334</v>
      </c>
      <c r="AE45" s="39">
        <f t="shared" si="60"/>
        <v>-1.0937108433018163E-3</v>
      </c>
      <c r="AF45" s="39">
        <f t="shared" si="61"/>
        <v>1.0931711822076553</v>
      </c>
      <c r="AG45" s="19">
        <f t="shared" si="62"/>
        <v>10.770653637767666</v>
      </c>
      <c r="AH45" s="19">
        <f t="shared" si="63"/>
        <v>9.1155599784257966</v>
      </c>
      <c r="AI45" s="19">
        <f t="shared" si="64"/>
        <v>0.84633303465091236</v>
      </c>
      <c r="AJ45" s="38">
        <f t="shared" si="65"/>
        <v>10.166851217390093</v>
      </c>
      <c r="AK45" s="19">
        <f t="shared" si="66"/>
        <v>5.7603443357292865E-4</v>
      </c>
      <c r="AL45" s="19">
        <f t="shared" si="67"/>
        <v>0.48271879928597794</v>
      </c>
      <c r="AM45" s="39">
        <f t="shared" si="68"/>
        <v>-1.0747266502944158E-3</v>
      </c>
      <c r="AN45" s="19">
        <f t="shared" si="69"/>
        <v>1.0931710299309212</v>
      </c>
      <c r="AO45" s="18">
        <f t="shared" si="70"/>
        <v>-10</v>
      </c>
      <c r="AP45" s="19">
        <f t="shared" si="71"/>
        <v>2549.4827606752865</v>
      </c>
      <c r="AQ45" s="19">
        <f t="shared" si="72"/>
        <v>2550.5759317052175</v>
      </c>
    </row>
    <row r="46" spans="4:43" x14ac:dyDescent="0.25">
      <c r="D46" s="67">
        <f t="shared" si="34"/>
        <v>-5561.3</v>
      </c>
      <c r="E46" s="15">
        <f t="shared" si="0"/>
        <v>6.4111221449851001</v>
      </c>
      <c r="F46" s="15">
        <f t="shared" si="35"/>
        <v>1.6972194637537257</v>
      </c>
      <c r="G46" s="10">
        <f t="shared" si="36"/>
        <v>-5561.3</v>
      </c>
      <c r="H46" s="19">
        <f t="shared" si="37"/>
        <v>1.0931710299309212</v>
      </c>
      <c r="I46" s="19">
        <f t="shared" si="38"/>
        <v>10.718023949092935</v>
      </c>
      <c r="J46" s="19">
        <f t="shared" si="39"/>
        <v>9.0366691249122226</v>
      </c>
      <c r="K46" s="19">
        <f t="shared" si="40"/>
        <v>0.84312828258580208</v>
      </c>
      <c r="L46" s="38">
        <f t="shared" si="41"/>
        <v>10.121824443406032</v>
      </c>
      <c r="M46" s="19">
        <f t="shared" si="42"/>
        <v>5.8910842754695419E-4</v>
      </c>
      <c r="N46" s="19">
        <f t="shared" si="43"/>
        <v>0.48796967861797552</v>
      </c>
      <c r="O46" s="39">
        <f t="shared" si="44"/>
        <v>-1.0990765547515568E-3</v>
      </c>
      <c r="P46" s="39">
        <f t="shared" si="45"/>
        <v>1.098666412704679</v>
      </c>
      <c r="Q46" s="19">
        <f t="shared" si="46"/>
        <v>10.739674791764877</v>
      </c>
      <c r="R46" s="19">
        <f t="shared" si="47"/>
        <v>9.0923436793215675</v>
      </c>
      <c r="S46" s="19">
        <f t="shared" si="48"/>
        <v>0.84661257027014691</v>
      </c>
      <c r="T46" s="38">
        <f t="shared" si="49"/>
        <v>10.14047818461483</v>
      </c>
      <c r="U46" s="19">
        <f t="shared" si="50"/>
        <v>5.7872499323029507E-4</v>
      </c>
      <c r="V46" s="19">
        <f t="shared" si="51"/>
        <v>0.48393993385652812</v>
      </c>
      <c r="W46" s="39">
        <f t="shared" si="52"/>
        <v>-1.0798966396527237E-3</v>
      </c>
      <c r="X46" s="39">
        <f t="shared" si="53"/>
        <v>1.0985705131291847</v>
      </c>
      <c r="Y46" s="19">
        <f t="shared" si="54"/>
        <v>10.739296964285552</v>
      </c>
      <c r="Z46" s="19">
        <f t="shared" si="55"/>
        <v>9.0913712273772234</v>
      </c>
      <c r="AA46" s="19">
        <f t="shared" si="56"/>
        <v>0.84655180479796333</v>
      </c>
      <c r="AB46" s="38">
        <f t="shared" si="57"/>
        <v>10.140152659362641</v>
      </c>
      <c r="AC46" s="19">
        <f t="shared" si="58"/>
        <v>5.7890420598943155E-4</v>
      </c>
      <c r="AD46" s="19">
        <f t="shared" si="59"/>
        <v>0.48400981343600252</v>
      </c>
      <c r="AE46" s="39">
        <f t="shared" si="60"/>
        <v>-1.0802260709147126E-3</v>
      </c>
      <c r="AF46" s="39">
        <f t="shared" si="61"/>
        <v>1.1039732906400683</v>
      </c>
      <c r="AG46" s="19">
        <f t="shared" si="62"/>
        <v>10.760582958491133</v>
      </c>
      <c r="AH46" s="19">
        <f t="shared" si="63"/>
        <v>9.1462057579665004</v>
      </c>
      <c r="AI46" s="19">
        <f t="shared" si="64"/>
        <v>0.84997307239281739</v>
      </c>
      <c r="AJ46" s="38">
        <f t="shared" si="65"/>
        <v>10.158492057662246</v>
      </c>
      <c r="AK46" s="19">
        <f t="shared" si="66"/>
        <v>5.6891587252065514E-4</v>
      </c>
      <c r="AL46" s="19">
        <f t="shared" si="67"/>
        <v>0.48009720735839662</v>
      </c>
      <c r="AM46" s="39">
        <f t="shared" si="68"/>
        <v>-1.061950555657779E-3</v>
      </c>
      <c r="AN46" s="19">
        <f t="shared" si="69"/>
        <v>1.1039731508168282</v>
      </c>
      <c r="AO46" s="18">
        <f t="shared" si="70"/>
        <v>-10</v>
      </c>
      <c r="AP46" s="19">
        <f t="shared" si="71"/>
        <v>2549.4802780536379</v>
      </c>
      <c r="AQ46" s="19">
        <f t="shared" si="72"/>
        <v>2550.5842512044546</v>
      </c>
    </row>
    <row r="47" spans="4:43" x14ac:dyDescent="0.25">
      <c r="D47" s="67">
        <f t="shared" si="34"/>
        <v>-5571.3</v>
      </c>
      <c r="E47" s="15">
        <f t="shared" si="0"/>
        <v>6.3118172790466716</v>
      </c>
      <c r="F47" s="15">
        <f t="shared" si="35"/>
        <v>1.7220456802383328</v>
      </c>
      <c r="G47" s="10">
        <f t="shared" si="36"/>
        <v>-5571.3</v>
      </c>
      <c r="H47" s="19">
        <f t="shared" si="37"/>
        <v>1.1039731508168282</v>
      </c>
      <c r="I47" s="19">
        <f t="shared" si="38"/>
        <v>10.708592576182337</v>
      </c>
      <c r="J47" s="19">
        <f t="shared" si="39"/>
        <v>9.0668315499480663</v>
      </c>
      <c r="K47" s="19">
        <f t="shared" si="40"/>
        <v>0.84668750682645111</v>
      </c>
      <c r="L47" s="38">
        <f t="shared" si="41"/>
        <v>10.114001669973113</v>
      </c>
      <c r="M47" s="19">
        <f t="shared" si="42"/>
        <v>5.819177148195596E-4</v>
      </c>
      <c r="N47" s="19">
        <f t="shared" si="43"/>
        <v>0.48534906546120982</v>
      </c>
      <c r="O47" s="39">
        <f t="shared" si="44"/>
        <v>-1.0860027138039385E-3</v>
      </c>
      <c r="P47" s="39">
        <f t="shared" si="45"/>
        <v>1.109403164385848</v>
      </c>
      <c r="Q47" s="19">
        <f t="shared" si="46"/>
        <v>10.730218599882019</v>
      </c>
      <c r="R47" s="19">
        <f t="shared" si="47"/>
        <v>9.1218014908515457</v>
      </c>
      <c r="S47" s="19">
        <f t="shared" si="48"/>
        <v>0.85010397560324091</v>
      </c>
      <c r="T47" s="38">
        <f t="shared" si="49"/>
        <v>10.132703132793445</v>
      </c>
      <c r="U47" s="19">
        <f t="shared" si="50"/>
        <v>5.7184664585729764E-4</v>
      </c>
      <c r="V47" s="19">
        <f t="shared" si="51"/>
        <v>0.48141292065593938</v>
      </c>
      <c r="W47" s="39">
        <f t="shared" si="52"/>
        <v>-1.0675141920074883E-3</v>
      </c>
      <c r="X47" s="39">
        <f t="shared" si="53"/>
        <v>1.1093107217768656</v>
      </c>
      <c r="Y47" s="19">
        <f t="shared" si="54"/>
        <v>10.72985043025826</v>
      </c>
      <c r="Z47" s="19">
        <f t="shared" si="55"/>
        <v>9.1208648120538829</v>
      </c>
      <c r="AA47" s="19">
        <f t="shared" si="56"/>
        <v>0.85004584838694253</v>
      </c>
      <c r="AB47" s="38">
        <f t="shared" si="57"/>
        <v>10.132384752002508</v>
      </c>
      <c r="AC47" s="19">
        <f t="shared" si="58"/>
        <v>5.7201625436196634E-4</v>
      </c>
      <c r="AD47" s="19">
        <f t="shared" si="59"/>
        <v>0.48147951703800834</v>
      </c>
      <c r="AE47" s="39">
        <f t="shared" si="60"/>
        <v>-1.0678240982766249E-3</v>
      </c>
      <c r="AF47" s="39">
        <f t="shared" si="61"/>
        <v>1.1146513917995944</v>
      </c>
      <c r="AG47" s="19">
        <f t="shared" si="62"/>
        <v>10.751120626919032</v>
      </c>
      <c r="AH47" s="19">
        <f t="shared" si="63"/>
        <v>9.1750276530469179</v>
      </c>
      <c r="AI47" s="19">
        <f t="shared" si="64"/>
        <v>0.85340198212213914</v>
      </c>
      <c r="AJ47" s="38">
        <f t="shared" si="65"/>
        <v>10.150778507486946</v>
      </c>
      <c r="AK47" s="19">
        <f t="shared" si="66"/>
        <v>5.6232049778867676E-4</v>
      </c>
      <c r="AL47" s="19">
        <f t="shared" si="67"/>
        <v>0.47765531092611202</v>
      </c>
      <c r="AM47" s="39">
        <f t="shared" si="68"/>
        <v>-1.0501878465475514E-3</v>
      </c>
      <c r="AN47" s="19">
        <f t="shared" si="69"/>
        <v>1.1146512627183611</v>
      </c>
      <c r="AO47" s="18">
        <f t="shared" si="70"/>
        <v>-10</v>
      </c>
      <c r="AP47" s="19">
        <f t="shared" si="71"/>
        <v>2549.4777954319893</v>
      </c>
      <c r="AQ47" s="19">
        <f t="shared" si="72"/>
        <v>2550.5924466947076</v>
      </c>
    </row>
    <row r="48" spans="4:43" x14ac:dyDescent="0.25">
      <c r="D48" s="67">
        <f t="shared" si="34"/>
        <v>-5581.3</v>
      </c>
      <c r="E48" s="15">
        <f t="shared" si="0"/>
        <v>6.2125124131082359</v>
      </c>
      <c r="F48" s="15">
        <f t="shared" si="35"/>
        <v>1.7468718967229417</v>
      </c>
      <c r="G48" s="10">
        <f t="shared" si="36"/>
        <v>-5581.3</v>
      </c>
      <c r="H48" s="19">
        <f t="shared" si="37"/>
        <v>1.1146512627183611</v>
      </c>
      <c r="I48" s="19">
        <f t="shared" si="38"/>
        <v>10.6997619530799</v>
      </c>
      <c r="J48" s="19">
        <f t="shared" si="39"/>
        <v>9.0951813176131999</v>
      </c>
      <c r="K48" s="19">
        <f t="shared" si="40"/>
        <v>0.85003585663839698</v>
      </c>
      <c r="L48" s="38">
        <f t="shared" si="41"/>
        <v>10.106818344087127</v>
      </c>
      <c r="M48" s="19">
        <f t="shared" si="42"/>
        <v>5.7526041604660967E-4</v>
      </c>
      <c r="N48" s="19">
        <f t="shared" si="43"/>
        <v>0.48290999676276286</v>
      </c>
      <c r="O48" s="39">
        <f t="shared" si="44"/>
        <v>-1.0739760023806468E-3</v>
      </c>
      <c r="P48" s="39">
        <f t="shared" si="45"/>
        <v>1.1200211427302644</v>
      </c>
      <c r="Q48" s="19">
        <f t="shared" si="46"/>
        <v>10.721379469175789</v>
      </c>
      <c r="R48" s="19">
        <f t="shared" si="47"/>
        <v>9.1495040915421306</v>
      </c>
      <c r="S48" s="19">
        <f t="shared" si="48"/>
        <v>0.8533887003857259</v>
      </c>
      <c r="T48" s="38">
        <f t="shared" si="49"/>
        <v>10.125579329050263</v>
      </c>
      <c r="U48" s="19">
        <f t="shared" si="50"/>
        <v>5.6547391928651641E-4</v>
      </c>
      <c r="V48" s="19">
        <f t="shared" si="51"/>
        <v>0.47905967409357358</v>
      </c>
      <c r="W48" s="39">
        <f t="shared" si="52"/>
        <v>-1.0561118142334276E-3</v>
      </c>
      <c r="X48" s="39">
        <f t="shared" si="53"/>
        <v>1.1199318217895282</v>
      </c>
      <c r="Y48" s="19">
        <f t="shared" si="54"/>
        <v>10.72101989002881</v>
      </c>
      <c r="Z48" s="19">
        <f t="shared" si="55"/>
        <v>9.1485996792079067</v>
      </c>
      <c r="AA48" s="19">
        <f t="shared" si="56"/>
        <v>0.85333296393906066</v>
      </c>
      <c r="AB48" s="38">
        <f t="shared" si="57"/>
        <v>10.125267264567942</v>
      </c>
      <c r="AC48" s="19">
        <f t="shared" si="58"/>
        <v>5.6563498446190281E-4</v>
      </c>
      <c r="AD48" s="19">
        <f t="shared" si="59"/>
        <v>0.47912333085413622</v>
      </c>
      <c r="AE48" s="39">
        <f t="shared" si="60"/>
        <v>-1.0564044811352308E-3</v>
      </c>
      <c r="AF48" s="39">
        <f t="shared" si="61"/>
        <v>1.1252153075297133</v>
      </c>
      <c r="AG48" s="19">
        <f t="shared" si="62"/>
        <v>10.742289608863803</v>
      </c>
      <c r="AH48" s="19">
        <f t="shared" si="63"/>
        <v>9.2021451487318586</v>
      </c>
      <c r="AI48" s="19">
        <f t="shared" si="64"/>
        <v>0.85662791488500523</v>
      </c>
      <c r="AJ48" s="38">
        <f t="shared" si="65"/>
        <v>10.143726410080472</v>
      </c>
      <c r="AK48" s="19">
        <f t="shared" si="66"/>
        <v>5.5620610670872796E-4</v>
      </c>
      <c r="AL48" s="19">
        <f t="shared" si="67"/>
        <v>0.47538026967895597</v>
      </c>
      <c r="AM48" s="39">
        <f t="shared" si="68"/>
        <v>-1.0393464305888478E-3</v>
      </c>
      <c r="AN48" s="19">
        <f t="shared" si="69"/>
        <v>1.1252151877578724</v>
      </c>
      <c r="AO48" s="18">
        <f t="shared" si="70"/>
        <v>-10</v>
      </c>
      <c r="AP48" s="19">
        <f t="shared" si="71"/>
        <v>2549.4753128103407</v>
      </c>
      <c r="AQ48" s="19">
        <f t="shared" si="72"/>
        <v>2550.6005279980986</v>
      </c>
    </row>
    <row r="49" spans="3:44" x14ac:dyDescent="0.25">
      <c r="D49" s="67">
        <f t="shared" si="34"/>
        <v>-5591.3</v>
      </c>
      <c r="E49" s="15">
        <f t="shared" si="0"/>
        <v>6.1132075471698073</v>
      </c>
      <c r="F49" s="15">
        <f t="shared" si="35"/>
        <v>1.7716981132075489</v>
      </c>
      <c r="G49" s="10">
        <f t="shared" si="36"/>
        <v>-5591.3</v>
      </c>
      <c r="H49" s="19">
        <f t="shared" si="37"/>
        <v>1.1252151877578724</v>
      </c>
      <c r="I49" s="19">
        <f t="shared" si="38"/>
        <v>10.691555471816729</v>
      </c>
      <c r="J49" s="19">
        <f t="shared" si="39"/>
        <v>9.1218372919850363</v>
      </c>
      <c r="K49" s="19">
        <f t="shared" si="40"/>
        <v>0.85318149599751703</v>
      </c>
      <c r="L49" s="38">
        <f t="shared" si="41"/>
        <v>10.100290797376008</v>
      </c>
      <c r="M49" s="19">
        <f t="shared" si="42"/>
        <v>5.6909354766420078E-4</v>
      </c>
      <c r="N49" s="19">
        <f t="shared" si="43"/>
        <v>0.48063950617927509</v>
      </c>
      <c r="O49" s="39">
        <f t="shared" si="44"/>
        <v>-1.0629011041514863E-3</v>
      </c>
      <c r="P49" s="39">
        <f t="shared" si="45"/>
        <v>1.13052969327863</v>
      </c>
      <c r="Q49" s="19">
        <f t="shared" si="46"/>
        <v>10.713179473684292</v>
      </c>
      <c r="R49" s="19">
        <f t="shared" si="47"/>
        <v>9.1755653829754102</v>
      </c>
      <c r="S49" s="19">
        <f t="shared" si="48"/>
        <v>0.85647453265523499</v>
      </c>
      <c r="T49" s="38">
        <f t="shared" si="49"/>
        <v>10.119122196183522</v>
      </c>
      <c r="U49" s="19">
        <f t="shared" si="50"/>
        <v>5.5956679419341009E-4</v>
      </c>
      <c r="V49" s="19">
        <f t="shared" si="51"/>
        <v>0.47686799617458564</v>
      </c>
      <c r="W49" s="39">
        <f t="shared" si="52"/>
        <v>-1.0456021039785316E-3</v>
      </c>
      <c r="X49" s="39">
        <f t="shared" si="53"/>
        <v>1.1304431982777652</v>
      </c>
      <c r="Y49" s="19">
        <f t="shared" si="54"/>
        <v>10.712827537261809</v>
      </c>
      <c r="Z49" s="19">
        <f t="shared" si="55"/>
        <v>9.1746901427470569</v>
      </c>
      <c r="AA49" s="19">
        <f t="shared" si="56"/>
        <v>0.85642096923853783</v>
      </c>
      <c r="AB49" s="38">
        <f t="shared" si="57"/>
        <v>10.118815710123855</v>
      </c>
      <c r="AC49" s="19">
        <f t="shared" si="58"/>
        <v>5.597202338367709E-4</v>
      </c>
      <c r="AD49" s="19">
        <f t="shared" si="59"/>
        <v>0.47692901291469769</v>
      </c>
      <c r="AE49" s="39">
        <f t="shared" si="60"/>
        <v>-1.0458794896360468E-3</v>
      </c>
      <c r="AF49" s="39">
        <f t="shared" si="61"/>
        <v>1.1356739826542328</v>
      </c>
      <c r="AG49" s="19">
        <f t="shared" si="62"/>
        <v>10.734110889152923</v>
      </c>
      <c r="AH49" s="19">
        <f t="shared" si="63"/>
        <v>9.2276679614903738</v>
      </c>
      <c r="AI49" s="19">
        <f t="shared" si="64"/>
        <v>0.85965834122462381</v>
      </c>
      <c r="AJ49" s="38">
        <f t="shared" si="65"/>
        <v>10.13735045174462</v>
      </c>
      <c r="AK49" s="19">
        <f t="shared" si="66"/>
        <v>5.5053522905618754E-4</v>
      </c>
      <c r="AL49" s="19">
        <f t="shared" si="67"/>
        <v>0.47326054531041573</v>
      </c>
      <c r="AM49" s="39">
        <f t="shared" si="68"/>
        <v>-1.0293456442863327E-3</v>
      </c>
      <c r="AN49" s="19">
        <f t="shared" si="69"/>
        <v>1.135673870983984</v>
      </c>
      <c r="AO49" s="18">
        <f t="shared" si="70"/>
        <v>-10</v>
      </c>
      <c r="AP49" s="19">
        <f t="shared" si="71"/>
        <v>2549.4728301886921</v>
      </c>
      <c r="AQ49" s="19">
        <f t="shared" si="72"/>
        <v>2550.6085040596763</v>
      </c>
    </row>
    <row r="50" spans="3:44" x14ac:dyDescent="0.25">
      <c r="D50" s="67">
        <f t="shared" si="34"/>
        <v>-5601.3</v>
      </c>
      <c r="E50" s="15">
        <f t="shared" si="0"/>
        <v>6.0139026812313716</v>
      </c>
      <c r="F50" s="15">
        <f t="shared" si="35"/>
        <v>1.7965243296921578</v>
      </c>
      <c r="G50" s="10">
        <f t="shared" si="36"/>
        <v>-5601.3</v>
      </c>
      <c r="H50" s="19">
        <f t="shared" si="37"/>
        <v>1.135673870983984</v>
      </c>
      <c r="I50" s="19">
        <f t="shared" si="38"/>
        <v>10.68399451343873</v>
      </c>
      <c r="J50" s="19">
        <f t="shared" si="39"/>
        <v>9.1469086282905572</v>
      </c>
      <c r="K50" s="19">
        <f t="shared" si="40"/>
        <v>0.8561319099130229</v>
      </c>
      <c r="L50" s="38">
        <f t="shared" si="41"/>
        <v>10.094434160868172</v>
      </c>
      <c r="M50" s="19">
        <f t="shared" si="42"/>
        <v>5.6337894727464199E-4</v>
      </c>
      <c r="N50" s="19">
        <f t="shared" si="43"/>
        <v>0.47852594181452041</v>
      </c>
      <c r="O50" s="39">
        <f t="shared" si="44"/>
        <v>-1.0526945630852178E-3</v>
      </c>
      <c r="P50" s="39">
        <f t="shared" si="45"/>
        <v>1.1409373437994101</v>
      </c>
      <c r="Q50" s="19">
        <f t="shared" si="46"/>
        <v>10.705638844643664</v>
      </c>
      <c r="R50" s="19">
        <f t="shared" si="47"/>
        <v>9.2000901792558594</v>
      </c>
      <c r="S50" s="19">
        <f t="shared" si="48"/>
        <v>0.85936862925830215</v>
      </c>
      <c r="T50" s="38">
        <f t="shared" si="49"/>
        <v>10.113346074811345</v>
      </c>
      <c r="U50" s="19">
        <f t="shared" si="50"/>
        <v>5.5408965884161138E-4</v>
      </c>
      <c r="V50" s="19">
        <f t="shared" si="51"/>
        <v>0.4748269013333572</v>
      </c>
      <c r="W50" s="39">
        <f t="shared" si="52"/>
        <v>-1.035908321027912E-3</v>
      </c>
      <c r="X50" s="39">
        <f t="shared" si="53"/>
        <v>1.1408534125891236</v>
      </c>
      <c r="Y50" s="19">
        <f t="shared" si="54"/>
        <v>10.705293704661456</v>
      </c>
      <c r="Z50" s="19">
        <f t="shared" si="55"/>
        <v>9.1992413665352757</v>
      </c>
      <c r="AA50" s="19">
        <f t="shared" si="56"/>
        <v>0.85931704634405381</v>
      </c>
      <c r="AB50" s="38">
        <f t="shared" si="57"/>
        <v>10.113044505888745</v>
      </c>
      <c r="AC50" s="19">
        <f t="shared" si="58"/>
        <v>5.5423627145151551E-4</v>
      </c>
      <c r="AD50" s="19">
        <f t="shared" si="59"/>
        <v>0.4748855407252871</v>
      </c>
      <c r="AE50" s="39">
        <f t="shared" si="60"/>
        <v>-1.0361721134336177E-3</v>
      </c>
      <c r="AF50" s="39">
        <f t="shared" si="61"/>
        <v>1.1460355921183201</v>
      </c>
      <c r="AG50" s="19">
        <f t="shared" si="62"/>
        <v>10.72660374349449</v>
      </c>
      <c r="AH50" s="19">
        <f t="shared" si="63"/>
        <v>9.2516972243848823</v>
      </c>
      <c r="AI50" s="19">
        <f t="shared" si="64"/>
        <v>0.86250013943098114</v>
      </c>
      <c r="AJ50" s="38">
        <f t="shared" si="65"/>
        <v>10.131664329098811</v>
      </c>
      <c r="AK50" s="19">
        <f t="shared" si="66"/>
        <v>5.4527445631721838E-4</v>
      </c>
      <c r="AL50" s="19">
        <f t="shared" si="67"/>
        <v>0.47128572704808808</v>
      </c>
      <c r="AM50" s="39">
        <f t="shared" si="68"/>
        <v>-1.0201144923329887E-3</v>
      </c>
      <c r="AN50" s="19">
        <f t="shared" si="69"/>
        <v>1.1460354875245526</v>
      </c>
      <c r="AO50" s="18">
        <f t="shared" si="70"/>
        <v>-10</v>
      </c>
      <c r="AP50" s="19">
        <f t="shared" si="71"/>
        <v>2549.4703475670435</v>
      </c>
      <c r="AQ50" s="19">
        <f t="shared" si="72"/>
        <v>2550.6163830545679</v>
      </c>
    </row>
    <row r="51" spans="3:44" x14ac:dyDescent="0.25">
      <c r="D51" s="67">
        <f>+D30-D3</f>
        <v>-5602.7</v>
      </c>
      <c r="E51" s="15">
        <f t="shared" si="0"/>
        <v>6</v>
      </c>
      <c r="F51" s="15">
        <f t="shared" si="35"/>
        <v>1.8000000000000007</v>
      </c>
      <c r="G51" s="10">
        <f t="shared" si="36"/>
        <v>-5602.7</v>
      </c>
      <c r="H51" s="19">
        <f t="shared" si="37"/>
        <v>1.1460354875245526</v>
      </c>
      <c r="I51" s="19">
        <f t="shared" si="38"/>
        <v>10.719663003199408</v>
      </c>
      <c r="J51" s="19">
        <f t="shared" si="39"/>
        <v>9.240328134745468</v>
      </c>
      <c r="K51" s="19">
        <f t="shared" si="40"/>
        <v>0.86199800609287669</v>
      </c>
      <c r="L51" s="38">
        <f>+((2*F51*H51)+E51)</f>
        <v>10.125727755088391</v>
      </c>
      <c r="M51" s="19">
        <f t="shared" si="42"/>
        <v>5.4704166531226671E-4</v>
      </c>
      <c r="N51" s="19">
        <f t="shared" si="43"/>
        <v>0.47201743503074428</v>
      </c>
      <c r="O51" s="39">
        <f t="shared" si="44"/>
        <v>-1.0232942612245076E-3</v>
      </c>
      <c r="P51" s="39">
        <f t="shared" si="45"/>
        <v>1.1467517935074096</v>
      </c>
      <c r="Q51" s="19">
        <f t="shared" si="46"/>
        <v>10.722612931786315</v>
      </c>
      <c r="R51" s="19">
        <f t="shared" si="47"/>
        <v>9.247582177686887</v>
      </c>
      <c r="S51" s="19">
        <f t="shared" si="48"/>
        <v>0.86243737757922612</v>
      </c>
      <c r="T51" s="38">
        <f>+((2*F51*P51)+E51)</f>
        <v>10.128306456626676</v>
      </c>
      <c r="U51" s="19">
        <f t="shared" si="50"/>
        <v>5.458127993616459E-4</v>
      </c>
      <c r="V51" s="19">
        <f t="shared" si="51"/>
        <v>0.47152217931446216</v>
      </c>
      <c r="W51" s="39">
        <f t="shared" si="52"/>
        <v>-1.0210991764955993E-3</v>
      </c>
      <c r="X51" s="39">
        <f t="shared" si="53"/>
        <v>1.1467502569480994</v>
      </c>
      <c r="Y51" s="19">
        <f t="shared" si="54"/>
        <v>10.722606603847776</v>
      </c>
      <c r="Z51" s="19">
        <f t="shared" si="55"/>
        <v>9.2475666149475551</v>
      </c>
      <c r="AA51" s="19">
        <f t="shared" si="56"/>
        <v>0.86243643515086088</v>
      </c>
      <c r="AB51" s="38">
        <f>+((2*F51*X51)+E51)</f>
        <v>10.128300925013161</v>
      </c>
      <c r="AC51" s="19">
        <f t="shared" si="58"/>
        <v>5.4581543171390275E-4</v>
      </c>
      <c r="AD51" s="19">
        <f t="shared" si="59"/>
        <v>0.47152324084053282</v>
      </c>
      <c r="AE51" s="39">
        <f t="shared" si="60"/>
        <v>-1.0211038758678685E-3</v>
      </c>
      <c r="AF51" s="39">
        <f t="shared" si="61"/>
        <v>1.1474650329507672</v>
      </c>
      <c r="AG51" s="19">
        <f t="shared" si="62"/>
        <v>10.725550231590624</v>
      </c>
      <c r="AH51" s="19">
        <f t="shared" si="63"/>
        <v>9.2548070010250729</v>
      </c>
      <c r="AI51" s="19">
        <f t="shared" si="64"/>
        <v>0.86287479907243536</v>
      </c>
      <c r="AJ51" s="38">
        <f>+((2*F51*AF51)+E51)</f>
        <v>10.130874118622764</v>
      </c>
      <c r="AK51" s="19">
        <f t="shared" si="66"/>
        <v>5.4459263230471867E-4</v>
      </c>
      <c r="AL51" s="19">
        <f t="shared" si="67"/>
        <v>0.47102983680316984</v>
      </c>
      <c r="AM51" s="39">
        <f t="shared" si="68"/>
        <v>-1.0189221433642853E-3</v>
      </c>
      <c r="AN51" s="19">
        <f t="shared" si="69"/>
        <v>1.147465032776726</v>
      </c>
      <c r="AO51" s="18">
        <f>+(-1)*ABS((ABS(G50)-ABS(G51)))</f>
        <v>-1.3999999999996362</v>
      </c>
      <c r="AP51" s="72">
        <f t="shared" si="71"/>
        <v>2549.4700000000125</v>
      </c>
      <c r="AQ51" s="19">
        <f t="shared" si="72"/>
        <v>2550.6174650327894</v>
      </c>
    </row>
    <row r="52" spans="3:44" x14ac:dyDescent="0.2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3:44" x14ac:dyDescent="0.25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3:44" x14ac:dyDescent="0.25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3:44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3:44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3:44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3:44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3:44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3:44" ht="27.75" customHeight="1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3:44" ht="27.75" customHeight="1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3:44" ht="27.75" customHeight="1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3:44" ht="27.75" customHeight="1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3:44" ht="28.15" customHeight="1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3:44" ht="28.15" customHeight="1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3:44" ht="28.15" customHeight="1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3:44" ht="28.15" customHeight="1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3:44" ht="28.15" customHeight="1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3:44" ht="30.4" customHeight="1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3:44" ht="15.6" customHeight="1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3:44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3:44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3:44" ht="15.6" customHeight="1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3:44" ht="15.6" customHeight="1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3:44" ht="15.6" customHeight="1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3:44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3:44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3:44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3:44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3:44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3:44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3:44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3:44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3:44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3:44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3:44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3:44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3:44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3:44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3:44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3:44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3:44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3:44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3:44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3:44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3:44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3:44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3:44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3:44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3:44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3:44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3:44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3:44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3:44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3:44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3:44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3:44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3:44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3:44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</sheetData>
  <mergeCells count="18">
    <mergeCell ref="Q24:S24"/>
    <mergeCell ref="R22:S22"/>
    <mergeCell ref="Q2:R3"/>
    <mergeCell ref="V4:W5"/>
    <mergeCell ref="Z4:AH5"/>
    <mergeCell ref="F6:F7"/>
    <mergeCell ref="G6:G7"/>
    <mergeCell ref="H6:H7"/>
    <mergeCell ref="I6:I7"/>
    <mergeCell ref="Z10:AH11"/>
    <mergeCell ref="Q12:R12"/>
    <mergeCell ref="Q15:R15"/>
    <mergeCell ref="Q18:R18"/>
    <mergeCell ref="Q21:S21"/>
    <mergeCell ref="AK14:AM14"/>
    <mergeCell ref="V16:W17"/>
    <mergeCell ref="Z16:AH17"/>
    <mergeCell ref="Z22:AH23"/>
  </mergeCell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9878-017C-4856-900B-B10B47B9E502}">
  <dimension ref="B2:AR122"/>
  <sheetViews>
    <sheetView zoomScale="50" zoomScaleNormal="50" workbookViewId="0">
      <selection activeCell="AT52" sqref="AT52"/>
    </sheetView>
  </sheetViews>
  <sheetFormatPr baseColWidth="10" defaultColWidth="11" defaultRowHeight="15.75" x14ac:dyDescent="0.25"/>
  <cols>
    <col min="1" max="2" width="11" style="17"/>
    <col min="3" max="3" width="14.85546875" style="17" customWidth="1"/>
    <col min="4" max="5" width="11" style="17"/>
    <col min="6" max="6" width="14.28515625" style="17" customWidth="1"/>
    <col min="7" max="7" width="11.85546875" style="17" bestFit="1" customWidth="1"/>
    <col min="8" max="8" width="14.28515625" style="17" customWidth="1"/>
    <col min="9" max="9" width="14.140625" style="17" bestFit="1" customWidth="1"/>
    <col min="10" max="10" width="14" style="17" bestFit="1" customWidth="1"/>
    <col min="11" max="11" width="12.85546875" style="17" customWidth="1"/>
    <col min="12" max="12" width="24.140625" style="17" customWidth="1"/>
    <col min="13" max="13" width="17.28515625" style="17" customWidth="1"/>
    <col min="14" max="14" width="13.7109375" style="17" bestFit="1" customWidth="1"/>
    <col min="15" max="15" width="11.85546875" style="17" bestFit="1" customWidth="1"/>
    <col min="16" max="16" width="16" style="17" customWidth="1"/>
    <col min="17" max="17" width="15.28515625" style="17" customWidth="1"/>
    <col min="18" max="18" width="17.85546875" style="17" customWidth="1"/>
    <col min="19" max="19" width="22.7109375" style="17" customWidth="1"/>
    <col min="20" max="20" width="21.85546875" style="17" customWidth="1"/>
    <col min="21" max="21" width="11" style="17"/>
    <col min="22" max="22" width="16.7109375" style="17" customWidth="1"/>
    <col min="23" max="30" width="11" style="17"/>
    <col min="31" max="31" width="12.85546875" style="17" customWidth="1"/>
    <col min="32" max="35" width="11" style="17"/>
    <col min="36" max="36" width="14.85546875" style="17" customWidth="1"/>
    <col min="37" max="37" width="17.140625" style="17" customWidth="1"/>
    <col min="38" max="41" width="15.28515625" style="17" customWidth="1"/>
    <col min="42" max="42" width="15.7109375" style="17" customWidth="1"/>
    <col min="43" max="43" width="12.7109375" style="17" customWidth="1"/>
    <col min="44" max="44" width="17.28515625" style="17" customWidth="1"/>
    <col min="45" max="45" width="16.7109375" style="17" customWidth="1"/>
    <col min="46" max="46" width="23.28515625" style="17" customWidth="1"/>
    <col min="47" max="47" width="14.7109375" style="17" customWidth="1"/>
    <col min="48" max="48" width="12.7109375" style="17" customWidth="1"/>
    <col min="49" max="50" width="11" style="17"/>
    <col min="51" max="51" width="12.85546875" style="17" customWidth="1"/>
    <col min="52" max="52" width="20.28515625" style="17" customWidth="1"/>
    <col min="53" max="53" width="14.7109375" style="17" customWidth="1"/>
    <col min="54" max="16384" width="11" style="17"/>
  </cols>
  <sheetData>
    <row r="2" spans="3:39" ht="15.6" customHeight="1" x14ac:dyDescent="0.25">
      <c r="C2" s="40"/>
      <c r="D2" s="40"/>
      <c r="E2" s="40"/>
      <c r="F2" s="40"/>
      <c r="Q2" s="129" t="s">
        <v>42</v>
      </c>
      <c r="R2" s="129"/>
    </row>
    <row r="3" spans="3:39" ht="15.6" customHeight="1" x14ac:dyDescent="0.25">
      <c r="C3" s="10" t="s">
        <v>6</v>
      </c>
      <c r="D3" s="10">
        <f>+'Datos inciales'!L15</f>
        <v>986.6</v>
      </c>
      <c r="E3" s="3"/>
      <c r="F3" s="3"/>
      <c r="G3" s="3"/>
      <c r="H3" s="3"/>
      <c r="I3" s="3"/>
      <c r="Q3" s="129"/>
      <c r="R3" s="129"/>
      <c r="T3"/>
      <c r="U3"/>
      <c r="V3"/>
      <c r="W3"/>
      <c r="X3"/>
    </row>
    <row r="4" spans="3:39" ht="15.6" customHeight="1" x14ac:dyDescent="0.25">
      <c r="C4" s="3"/>
      <c r="D4" s="3"/>
      <c r="E4" s="3"/>
      <c r="F4" s="3"/>
      <c r="G4" s="3"/>
      <c r="H4" s="3"/>
      <c r="I4" s="3"/>
      <c r="T4"/>
      <c r="U4"/>
      <c r="V4" s="128" t="s">
        <v>43</v>
      </c>
      <c r="W4" s="128"/>
      <c r="X4"/>
      <c r="Z4" s="120" t="s">
        <v>44</v>
      </c>
      <c r="AA4" s="120"/>
      <c r="AB4" s="120"/>
      <c r="AC4" s="120"/>
      <c r="AD4" s="120"/>
      <c r="AE4" s="120"/>
      <c r="AF4" s="120"/>
      <c r="AG4" s="120"/>
      <c r="AH4" s="120"/>
    </row>
    <row r="5" spans="3:39" ht="30.4" customHeight="1" x14ac:dyDescent="0.25">
      <c r="C5" s="10" t="s">
        <v>45</v>
      </c>
      <c r="D5" s="10" t="s">
        <v>2</v>
      </c>
      <c r="E5" s="10" t="s">
        <v>41</v>
      </c>
      <c r="F5" s="10" t="s">
        <v>46</v>
      </c>
      <c r="G5" s="10" t="s">
        <v>8</v>
      </c>
      <c r="H5" s="16" t="str">
        <f>+'Datos inciales'!O3</f>
        <v>Caudal máximo (m³/s)</v>
      </c>
      <c r="I5" s="16" t="e">
        <f>+'Datos inciales'!#REF!</f>
        <v>#REF!</v>
      </c>
      <c r="Q5" s="23" t="s">
        <v>46</v>
      </c>
      <c r="R5" s="18">
        <f>+F6</f>
        <v>1.4999999999999999E-2</v>
      </c>
      <c r="T5"/>
      <c r="U5"/>
      <c r="V5" s="128"/>
      <c r="W5" s="128"/>
      <c r="X5"/>
      <c r="Z5" s="120"/>
      <c r="AA5" s="120"/>
      <c r="AB5" s="120"/>
      <c r="AC5" s="120"/>
      <c r="AD5" s="120"/>
      <c r="AE5" s="120"/>
      <c r="AF5" s="120"/>
      <c r="AG5" s="120"/>
      <c r="AH5" s="120"/>
    </row>
    <row r="6" spans="3:39" ht="15.75" customHeight="1" x14ac:dyDescent="0.25">
      <c r="C6" s="10">
        <v>12</v>
      </c>
      <c r="D6" s="10">
        <f>+'Datos inciales'!E15</f>
        <v>6</v>
      </c>
      <c r="E6" s="10">
        <f>+'Datos inciales'!F15</f>
        <v>1.8</v>
      </c>
      <c r="F6" s="121">
        <f>+'Datos inciales'!M15</f>
        <v>1.4999999999999999E-2</v>
      </c>
      <c r="G6" s="121">
        <f>+'Datos inciales'!N15</f>
        <v>1.0034461787961043E-3</v>
      </c>
      <c r="H6" s="121">
        <f>+'Datos inciales'!O15</f>
        <v>9.26</v>
      </c>
      <c r="I6" s="121" t="e">
        <f>+'Datos inciales'!#REF!</f>
        <v>#REF!</v>
      </c>
      <c r="Q6" s="23" t="s">
        <v>47</v>
      </c>
      <c r="R6" s="18">
        <f>+G6</f>
        <v>1.0034461787961043E-3</v>
      </c>
      <c r="T6"/>
      <c r="U6"/>
      <c r="V6" s="20"/>
      <c r="W6" s="20"/>
      <c r="X6"/>
      <c r="Z6" s="24" t="s">
        <v>48</v>
      </c>
      <c r="AA6" s="24" t="s">
        <v>49</v>
      </c>
      <c r="AB6" s="24" t="s">
        <v>50</v>
      </c>
      <c r="AC6" s="25" t="s">
        <v>51</v>
      </c>
      <c r="AD6" s="24" t="s">
        <v>52</v>
      </c>
      <c r="AE6" s="24" t="s">
        <v>53</v>
      </c>
      <c r="AF6" s="24" t="s">
        <v>54</v>
      </c>
      <c r="AG6" s="24" t="s">
        <v>55</v>
      </c>
      <c r="AH6" s="24" t="s">
        <v>56</v>
      </c>
    </row>
    <row r="7" spans="3:39" ht="15.75" customHeight="1" x14ac:dyDescent="0.25">
      <c r="C7" s="10">
        <v>13</v>
      </c>
      <c r="D7" s="10">
        <f>+'Datos inciales'!E16</f>
        <v>3</v>
      </c>
      <c r="E7" s="10">
        <f>+'Datos inciales'!F16</f>
        <v>0.5</v>
      </c>
      <c r="F7" s="121"/>
      <c r="G7" s="121"/>
      <c r="H7" s="121"/>
      <c r="I7" s="121"/>
      <c r="Q7" s="23" t="s">
        <v>57</v>
      </c>
      <c r="R7" s="63">
        <f>+H6</f>
        <v>9.26</v>
      </c>
      <c r="T7"/>
      <c r="U7"/>
      <c r="V7" s="21" t="s">
        <v>57</v>
      </c>
      <c r="W7" s="22">
        <f>+H6</f>
        <v>9.26</v>
      </c>
      <c r="X7"/>
      <c r="Z7" s="26">
        <f>+W11</f>
        <v>1.8</v>
      </c>
      <c r="AA7" s="26">
        <f>+($W$7*$W$9)/SQRT($W$8)</f>
        <v>4.3848546715831418</v>
      </c>
      <c r="AB7" s="26">
        <f>+(AC7*($W$10+(Z7*AC7)))^(5/3)/($W$10+(2*AC7*SQRT(1+(Z7*Z7))))^(2/3)</f>
        <v>4.3848694998509838</v>
      </c>
      <c r="AC7" s="27">
        <v>0.79616151232836019</v>
      </c>
      <c r="AD7" s="26">
        <f>+AC7*($W$10+(Z7*AC7))</f>
        <v>5.9179407506535284</v>
      </c>
      <c r="AE7" s="26">
        <f>+$W$10+(2*AC7*SQRT(1+(Z7*Z7)))</f>
        <v>9.2787937853686628</v>
      </c>
      <c r="AF7" s="26">
        <f>+AA7-AB7</f>
        <v>-1.4828267842048604E-5</v>
      </c>
      <c r="AG7" s="28">
        <f>+($W$7)/(SQRT(9.81*((AD7)^3/($W$10+(2*Z7*AC7)))))</f>
        <v>0.61148931294549524</v>
      </c>
      <c r="AH7" s="22" t="str">
        <f>+IF(AG7&lt;1,"subcrítico","crítico")</f>
        <v>subcrítico</v>
      </c>
    </row>
    <row r="8" spans="3:39" ht="15.75" customHeight="1" x14ac:dyDescent="0.25">
      <c r="Q8" s="23" t="s">
        <v>58</v>
      </c>
      <c r="R8" s="18">
        <f>+D6</f>
        <v>6</v>
      </c>
      <c r="T8"/>
      <c r="U8"/>
      <c r="V8" s="23" t="s">
        <v>47</v>
      </c>
      <c r="W8" s="22">
        <f>+G6</f>
        <v>1.0034461787961043E-3</v>
      </c>
      <c r="X8"/>
    </row>
    <row r="9" spans="3:39" ht="15.75" customHeight="1" x14ac:dyDescent="0.25">
      <c r="Q9" s="23" t="s">
        <v>59</v>
      </c>
      <c r="R9" s="18">
        <f>+E6</f>
        <v>1.8</v>
      </c>
      <c r="T9"/>
      <c r="U9"/>
      <c r="V9" s="21" t="s">
        <v>7</v>
      </c>
      <c r="W9" s="22">
        <f>+F6</f>
        <v>1.4999999999999999E-2</v>
      </c>
      <c r="X9"/>
    </row>
    <row r="10" spans="3:39" x14ac:dyDescent="0.25">
      <c r="Q10" s="23" t="s">
        <v>60</v>
      </c>
      <c r="R10" s="19">
        <f>+'De 11-12'!AN51</f>
        <v>1.147465032776726</v>
      </c>
      <c r="T10"/>
      <c r="U10"/>
      <c r="V10" s="21" t="s">
        <v>61</v>
      </c>
      <c r="W10" s="22">
        <f>+D6</f>
        <v>6</v>
      </c>
      <c r="X10"/>
      <c r="Z10" s="120" t="s">
        <v>44</v>
      </c>
      <c r="AA10" s="120"/>
      <c r="AB10" s="120"/>
      <c r="AC10" s="120"/>
      <c r="AD10" s="120"/>
      <c r="AE10" s="120"/>
      <c r="AF10" s="120"/>
      <c r="AG10" s="120"/>
      <c r="AH10" s="120"/>
    </row>
    <row r="11" spans="3:39" x14ac:dyDescent="0.25">
      <c r="T11"/>
      <c r="U11"/>
      <c r="V11" s="23" t="s">
        <v>59</v>
      </c>
      <c r="W11" s="22">
        <f>+E6</f>
        <v>1.8</v>
      </c>
      <c r="X11"/>
      <c r="Z11" s="120"/>
      <c r="AA11" s="120"/>
      <c r="AB11" s="120"/>
      <c r="AC11" s="120"/>
      <c r="AD11" s="120"/>
      <c r="AE11" s="120"/>
      <c r="AF11" s="120"/>
      <c r="AG11" s="120"/>
      <c r="AH11" s="120"/>
    </row>
    <row r="12" spans="3:39" x14ac:dyDescent="0.25">
      <c r="Q12" s="126" t="s">
        <v>62</v>
      </c>
      <c r="R12" s="127"/>
      <c r="Z12" s="29" t="s">
        <v>48</v>
      </c>
      <c r="AA12" s="29" t="s">
        <v>11</v>
      </c>
      <c r="AB12" s="29" t="s">
        <v>11</v>
      </c>
      <c r="AC12" s="30" t="s">
        <v>63</v>
      </c>
      <c r="AD12" s="29" t="s">
        <v>52</v>
      </c>
      <c r="AE12" s="29" t="s">
        <v>53</v>
      </c>
      <c r="AF12" s="29" t="s">
        <v>54</v>
      </c>
      <c r="AG12" s="29" t="s">
        <v>55</v>
      </c>
      <c r="AH12" s="29" t="s">
        <v>56</v>
      </c>
    </row>
    <row r="13" spans="3:39" ht="15.75" customHeight="1" x14ac:dyDescent="0.25">
      <c r="Q13" s="18" t="s">
        <v>64</v>
      </c>
      <c r="R13" s="19">
        <f>+AC7</f>
        <v>0.79616151232836019</v>
      </c>
      <c r="Z13" s="19">
        <f>+$W$11</f>
        <v>1.8</v>
      </c>
      <c r="AA13" s="18" t="s">
        <v>11</v>
      </c>
      <c r="AB13" s="18" t="s">
        <v>11</v>
      </c>
      <c r="AC13" s="31">
        <v>0.58678323111307129</v>
      </c>
      <c r="AD13" s="19">
        <f>+AC13*($W$10+(Z13*AC13))</f>
        <v>4.1404655952463205</v>
      </c>
      <c r="AE13" s="19" t="e">
        <f>+$W$10+(2*AC13*SQRT(1+(Z13*#REF!)))</f>
        <v>#REF!</v>
      </c>
      <c r="AF13" s="18" t="s">
        <v>11</v>
      </c>
      <c r="AG13" s="19">
        <f>+($W$7)/(SQRT(9.81*((AD13)^3/($W$10+(2*Z13*AC13)))))</f>
        <v>0.99948876404201747</v>
      </c>
      <c r="AH13" s="18" t="s">
        <v>11</v>
      </c>
    </row>
    <row r="14" spans="3:39" ht="15.75" customHeight="1" x14ac:dyDescent="0.25">
      <c r="AK14" s="119" t="s">
        <v>125</v>
      </c>
      <c r="AL14" s="119"/>
      <c r="AM14" s="119"/>
    </row>
    <row r="15" spans="3:39" x14ac:dyDescent="0.25">
      <c r="F15" s="18" t="s">
        <v>65</v>
      </c>
      <c r="G15" s="18">
        <v>-50</v>
      </c>
      <c r="Q15" s="126" t="s">
        <v>66</v>
      </c>
      <c r="R15" s="127"/>
      <c r="V15" s="85"/>
      <c r="W15" s="85"/>
      <c r="X15" s="85"/>
      <c r="Z15" s="85"/>
      <c r="AA15" s="85"/>
      <c r="AB15" s="85"/>
      <c r="AC15" s="85"/>
      <c r="AD15" s="85"/>
      <c r="AE15" s="85"/>
      <c r="AF15" s="85"/>
      <c r="AG15" s="85"/>
      <c r="AH15" s="85"/>
      <c r="AK15" s="86" t="s">
        <v>124</v>
      </c>
      <c r="AL15" s="86" t="s">
        <v>122</v>
      </c>
      <c r="AM15" s="86" t="s">
        <v>123</v>
      </c>
    </row>
    <row r="16" spans="3:39" ht="15.6" customHeight="1" x14ac:dyDescent="0.25">
      <c r="N16"/>
      <c r="Q16" s="18" t="s">
        <v>67</v>
      </c>
      <c r="R16" s="19">
        <f>+AC13</f>
        <v>0.58678323111307129</v>
      </c>
      <c r="V16" s="128" t="s">
        <v>43</v>
      </c>
      <c r="W16" s="128"/>
      <c r="X16" s="85"/>
      <c r="Z16" s="120" t="s">
        <v>44</v>
      </c>
      <c r="AA16" s="120"/>
      <c r="AB16" s="120"/>
      <c r="AC16" s="120"/>
      <c r="AD16" s="120"/>
      <c r="AE16" s="120"/>
      <c r="AF16" s="120"/>
      <c r="AG16" s="120"/>
      <c r="AH16" s="120"/>
      <c r="AK16" s="18">
        <f>+D30</f>
        <v>-5602.7</v>
      </c>
      <c r="AL16" s="63">
        <f>+AP30+AC7</f>
        <v>2550.2661615123411</v>
      </c>
      <c r="AM16" s="63">
        <f>+AP30+AC13</f>
        <v>2550.0567832311258</v>
      </c>
    </row>
    <row r="17" spans="4:43" x14ac:dyDescent="0.25">
      <c r="V17" s="128"/>
      <c r="W17" s="128"/>
      <c r="X17" s="85"/>
      <c r="Z17" s="120"/>
      <c r="AA17" s="120"/>
      <c r="AB17" s="120"/>
      <c r="AC17" s="120"/>
      <c r="AD17" s="120"/>
      <c r="AE17" s="120"/>
      <c r="AF17" s="120"/>
      <c r="AG17" s="120"/>
      <c r="AH17" s="120"/>
      <c r="AK17" s="38">
        <f>+D50</f>
        <v>-6589.3</v>
      </c>
      <c r="AL17" s="19">
        <f>+AP50+AC19</f>
        <v>2551.8143643483972</v>
      </c>
      <c r="AM17" s="63">
        <f>+AP50+AC25</f>
        <v>2551.3976932159512</v>
      </c>
    </row>
    <row r="18" spans="4:43" x14ac:dyDescent="0.25">
      <c r="N18"/>
      <c r="Q18" s="126" t="s">
        <v>68</v>
      </c>
      <c r="R18" s="127"/>
      <c r="V18" s="20"/>
      <c r="W18" s="20"/>
      <c r="X18" s="85"/>
      <c r="Z18" s="24" t="s">
        <v>48</v>
      </c>
      <c r="AA18" s="24" t="s">
        <v>49</v>
      </c>
      <c r="AB18" s="24" t="s">
        <v>50</v>
      </c>
      <c r="AC18" s="25" t="s">
        <v>51</v>
      </c>
      <c r="AD18" s="24" t="s">
        <v>52</v>
      </c>
      <c r="AE18" s="24" t="s">
        <v>53</v>
      </c>
      <c r="AF18" s="24" t="s">
        <v>54</v>
      </c>
      <c r="AG18" s="24" t="s">
        <v>55</v>
      </c>
      <c r="AH18" s="24" t="s">
        <v>56</v>
      </c>
      <c r="AQ18" s="32"/>
    </row>
    <row r="19" spans="4:43" x14ac:dyDescent="0.25">
      <c r="N19"/>
      <c r="Q19" s="18" t="s">
        <v>41</v>
      </c>
      <c r="R19" s="19" t="s">
        <v>69</v>
      </c>
      <c r="V19" s="21" t="s">
        <v>57</v>
      </c>
      <c r="W19" s="28">
        <f>+R7</f>
        <v>9.26</v>
      </c>
      <c r="X19" s="85"/>
      <c r="Z19" s="26">
        <f>+W23</f>
        <v>0.5</v>
      </c>
      <c r="AA19" s="26">
        <f>+($W$19*$W$21)/SQRT($W$20)</f>
        <v>4.3848546715831418</v>
      </c>
      <c r="AB19" s="26">
        <f>+(AC19*($W$22+(Z19*AC19)))^(5/3)/($W$22+(2*AC19*SQRT(1+(Z19*Z19))))^(2/3)</f>
        <v>4.3847747407815971</v>
      </c>
      <c r="AC19" s="27">
        <v>1.3543643483876748</v>
      </c>
      <c r="AD19" s="26">
        <f>+AC19*($W$22+(Z19*AC19))</f>
        <v>4.9802444392548102</v>
      </c>
      <c r="AE19" s="26">
        <f>+$W$22+(2*AC19*SQRT(1+(Z19*Z19)))</f>
        <v>6.0284507492970487</v>
      </c>
      <c r="AF19" s="26">
        <f>+AA19-AB19</f>
        <v>7.9930801544669805E-5</v>
      </c>
      <c r="AG19" s="28">
        <f>+($W$19)/(SQRT(9.81*((AD19)^3/($W$22+(2*Z19*AC19)))))</f>
        <v>0.55508932687985668</v>
      </c>
      <c r="AH19" s="22" t="str">
        <f>+IF(AG19&lt;1,"subcrítico","crítico")</f>
        <v>subcrítico</v>
      </c>
      <c r="AQ19" s="32"/>
    </row>
    <row r="20" spans="4:43" x14ac:dyDescent="0.25">
      <c r="V20" s="23" t="s">
        <v>47</v>
      </c>
      <c r="W20" s="22">
        <f>+R6</f>
        <v>1.0034461787961043E-3</v>
      </c>
      <c r="X20" s="85"/>
      <c r="AQ20" s="32"/>
    </row>
    <row r="21" spans="4:43" x14ac:dyDescent="0.25">
      <c r="Q21" s="123" t="s">
        <v>70</v>
      </c>
      <c r="R21" s="123"/>
      <c r="S21" s="123"/>
      <c r="V21" s="21" t="s">
        <v>7</v>
      </c>
      <c r="W21" s="22">
        <f>+R5</f>
        <v>1.4999999999999999E-2</v>
      </c>
      <c r="X21" s="85"/>
      <c r="Z21" s="85"/>
      <c r="AA21" s="85"/>
      <c r="AB21" s="85"/>
      <c r="AC21" s="85"/>
      <c r="AD21" s="85"/>
      <c r="AE21" s="85"/>
      <c r="AF21" s="85"/>
      <c r="AG21" s="85"/>
      <c r="AH21" s="85"/>
      <c r="AQ21" s="32"/>
    </row>
    <row r="22" spans="4:43" ht="15.6" customHeight="1" x14ac:dyDescent="0.25">
      <c r="Q22" s="18" t="s">
        <v>71</v>
      </c>
      <c r="R22" s="124" t="s">
        <v>72</v>
      </c>
      <c r="S22" s="125"/>
      <c r="V22" s="21" t="s">
        <v>61</v>
      </c>
      <c r="W22" s="22">
        <f>+D7</f>
        <v>3</v>
      </c>
      <c r="X22" s="85"/>
      <c r="Z22" s="120" t="s">
        <v>44</v>
      </c>
      <c r="AA22" s="120"/>
      <c r="AB22" s="120"/>
      <c r="AC22" s="120"/>
      <c r="AD22" s="120"/>
      <c r="AE22" s="120"/>
      <c r="AF22" s="120"/>
      <c r="AG22" s="120"/>
      <c r="AH22" s="120"/>
      <c r="AQ22" s="32"/>
    </row>
    <row r="23" spans="4:43" ht="15.6" customHeight="1" x14ac:dyDescent="0.25">
      <c r="V23" s="23" t="s">
        <v>59</v>
      </c>
      <c r="W23" s="22">
        <f>+E7</f>
        <v>0.5</v>
      </c>
      <c r="Z23" s="120"/>
      <c r="AA23" s="120"/>
      <c r="AB23" s="120"/>
      <c r="AC23" s="120"/>
      <c r="AD23" s="120"/>
      <c r="AE23" s="120"/>
      <c r="AF23" s="120"/>
      <c r="AG23" s="120"/>
      <c r="AH23" s="120"/>
      <c r="AQ23" s="32"/>
    </row>
    <row r="24" spans="4:43" x14ac:dyDescent="0.25">
      <c r="D24" s="18" t="s">
        <v>78</v>
      </c>
      <c r="E24" s="18" t="s">
        <v>77</v>
      </c>
      <c r="F24" s="18" t="s">
        <v>41</v>
      </c>
      <c r="Q24" s="123" t="s">
        <v>73</v>
      </c>
      <c r="R24" s="123"/>
      <c r="S24" s="123"/>
      <c r="Z24" s="29" t="s">
        <v>48</v>
      </c>
      <c r="AA24" s="29" t="s">
        <v>11</v>
      </c>
      <c r="AB24" s="29" t="s">
        <v>11</v>
      </c>
      <c r="AC24" s="30" t="s">
        <v>63</v>
      </c>
      <c r="AD24" s="29" t="s">
        <v>52</v>
      </c>
      <c r="AE24" s="29" t="s">
        <v>53</v>
      </c>
      <c r="AF24" s="29" t="s">
        <v>54</v>
      </c>
      <c r="AG24" s="29" t="s">
        <v>55</v>
      </c>
      <c r="AH24" s="29" t="s">
        <v>56</v>
      </c>
      <c r="AQ24" s="32"/>
    </row>
    <row r="25" spans="4:43" x14ac:dyDescent="0.25">
      <c r="D25" s="18">
        <f>+D6</f>
        <v>6</v>
      </c>
      <c r="E25" s="38">
        <f>+D30</f>
        <v>-5602.7</v>
      </c>
      <c r="F25" s="18">
        <f>+E6</f>
        <v>1.8</v>
      </c>
      <c r="Q25" s="18" t="s">
        <v>74</v>
      </c>
      <c r="R25" s="18" t="s">
        <v>162</v>
      </c>
      <c r="S25" s="18" t="s">
        <v>167</v>
      </c>
      <c r="Z25" s="19">
        <f>+$W$23</f>
        <v>0.5</v>
      </c>
      <c r="AA25" s="18" t="s">
        <v>11</v>
      </c>
      <c r="AB25" s="18" t="s">
        <v>11</v>
      </c>
      <c r="AC25" s="31">
        <v>0.93769321594148469</v>
      </c>
      <c r="AD25" s="19">
        <f>+AC25*($W$22+(Z25*AC25))</f>
        <v>3.252713931435796</v>
      </c>
      <c r="AE25" s="19">
        <f>+$W$22+(2*AC25*SQRT(1+(Z25*Z25)))</f>
        <v>5.0967457728855496</v>
      </c>
      <c r="AF25" s="18" t="s">
        <v>11</v>
      </c>
      <c r="AG25" s="19">
        <f>+($W$19)/(SQRT(9.81*((AD25)^3/($W$22+(2*Z25*AC25)))))</f>
        <v>1.0000658953176536</v>
      </c>
      <c r="AH25" s="18" t="s">
        <v>11</v>
      </c>
      <c r="AQ25" s="32"/>
    </row>
    <row r="26" spans="4:43" x14ac:dyDescent="0.25">
      <c r="D26" s="18">
        <f>+D7</f>
        <v>3</v>
      </c>
      <c r="E26" s="18">
        <f>-(1)*D3+E25</f>
        <v>-6589.3</v>
      </c>
      <c r="F26" s="18">
        <f>+E7</f>
        <v>0.5</v>
      </c>
      <c r="R26" s="33"/>
      <c r="S26" s="33"/>
      <c r="T26" s="33"/>
      <c r="AQ26" s="32"/>
    </row>
    <row r="27" spans="4:43" x14ac:dyDescent="0.25">
      <c r="R27" s="33"/>
      <c r="S27" s="33"/>
      <c r="T27" s="33"/>
      <c r="AQ27" s="32"/>
    </row>
    <row r="28" spans="4:43" x14ac:dyDescent="0.25">
      <c r="D28" s="10" t="s">
        <v>77</v>
      </c>
      <c r="E28" s="10" t="s">
        <v>78</v>
      </c>
      <c r="F28" s="10" t="s">
        <v>41</v>
      </c>
      <c r="G28" s="41" t="s">
        <v>77</v>
      </c>
      <c r="H28" s="35" t="s">
        <v>79</v>
      </c>
      <c r="I28" s="34" t="s">
        <v>53</v>
      </c>
      <c r="J28" s="34" t="s">
        <v>80</v>
      </c>
      <c r="K28" s="34" t="s">
        <v>81</v>
      </c>
      <c r="L28" s="34" t="s">
        <v>82</v>
      </c>
      <c r="M28" s="34" t="s">
        <v>83</v>
      </c>
      <c r="N28" s="34" t="s">
        <v>55</v>
      </c>
      <c r="O28" s="34" t="s">
        <v>84</v>
      </c>
      <c r="P28" s="35" t="s">
        <v>85</v>
      </c>
      <c r="Q28" s="34" t="s">
        <v>53</v>
      </c>
      <c r="R28" s="34" t="s">
        <v>86</v>
      </c>
      <c r="S28" s="34" t="s">
        <v>87</v>
      </c>
      <c r="T28" s="34" t="s">
        <v>88</v>
      </c>
      <c r="U28" s="34" t="s">
        <v>83</v>
      </c>
      <c r="V28" s="34" t="s">
        <v>55</v>
      </c>
      <c r="W28" s="34" t="s">
        <v>89</v>
      </c>
      <c r="X28" s="35" t="s">
        <v>90</v>
      </c>
      <c r="Y28" s="34" t="s">
        <v>53</v>
      </c>
      <c r="Z28" s="34" t="s">
        <v>91</v>
      </c>
      <c r="AA28" s="34" t="s">
        <v>87</v>
      </c>
      <c r="AB28" s="34" t="s">
        <v>108</v>
      </c>
      <c r="AC28" s="34" t="s">
        <v>83</v>
      </c>
      <c r="AD28" s="34" t="s">
        <v>55</v>
      </c>
      <c r="AE28" s="34" t="s">
        <v>92</v>
      </c>
      <c r="AF28" s="35" t="s">
        <v>93</v>
      </c>
      <c r="AG28" s="34" t="s">
        <v>53</v>
      </c>
      <c r="AH28" s="34" t="s">
        <v>94</v>
      </c>
      <c r="AI28" s="34" t="s">
        <v>95</v>
      </c>
      <c r="AJ28" s="34" t="s">
        <v>96</v>
      </c>
      <c r="AK28" s="34" t="s">
        <v>83</v>
      </c>
      <c r="AL28" s="34" t="s">
        <v>55</v>
      </c>
      <c r="AM28" s="34" t="s">
        <v>97</v>
      </c>
      <c r="AN28" s="35" t="s">
        <v>98</v>
      </c>
      <c r="AO28" s="30" t="s">
        <v>99</v>
      </c>
      <c r="AP28" s="36" t="s">
        <v>100</v>
      </c>
      <c r="AQ28" s="36" t="s">
        <v>101</v>
      </c>
    </row>
    <row r="29" spans="4:43" x14ac:dyDescent="0.25">
      <c r="D29" s="18" t="s">
        <v>48</v>
      </c>
      <c r="E29" s="18" t="s">
        <v>48</v>
      </c>
      <c r="F29" s="18" t="s">
        <v>11</v>
      </c>
      <c r="G29" s="41" t="s">
        <v>48</v>
      </c>
      <c r="H29" s="35" t="s">
        <v>48</v>
      </c>
      <c r="I29" s="34" t="s">
        <v>48</v>
      </c>
      <c r="J29" s="34" t="s">
        <v>104</v>
      </c>
      <c r="K29" s="34" t="s">
        <v>48</v>
      </c>
      <c r="L29" s="34" t="s">
        <v>48</v>
      </c>
      <c r="M29" s="34" t="s">
        <v>11</v>
      </c>
      <c r="N29" s="34" t="s">
        <v>11</v>
      </c>
      <c r="O29" s="34" t="s">
        <v>11</v>
      </c>
      <c r="P29" s="35" t="s">
        <v>48</v>
      </c>
      <c r="Q29" s="34" t="s">
        <v>48</v>
      </c>
      <c r="R29" s="34" t="s">
        <v>104</v>
      </c>
      <c r="S29" s="34" t="s">
        <v>48</v>
      </c>
      <c r="T29" s="34" t="s">
        <v>48</v>
      </c>
      <c r="U29" s="34" t="s">
        <v>11</v>
      </c>
      <c r="V29" s="34" t="s">
        <v>11</v>
      </c>
      <c r="W29" s="34" t="s">
        <v>11</v>
      </c>
      <c r="X29" s="35" t="s">
        <v>48</v>
      </c>
      <c r="Y29" s="34" t="s">
        <v>48</v>
      </c>
      <c r="Z29" s="34" t="s">
        <v>104</v>
      </c>
      <c r="AA29" s="34" t="s">
        <v>48</v>
      </c>
      <c r="AB29" s="34" t="s">
        <v>48</v>
      </c>
      <c r="AC29" s="34" t="s">
        <v>11</v>
      </c>
      <c r="AD29" s="34" t="s">
        <v>11</v>
      </c>
      <c r="AE29" s="34" t="s">
        <v>11</v>
      </c>
      <c r="AF29" s="35" t="s">
        <v>48</v>
      </c>
      <c r="AG29" s="34" t="s">
        <v>48</v>
      </c>
      <c r="AH29" s="34" t="s">
        <v>104</v>
      </c>
      <c r="AI29" s="34" t="s">
        <v>48</v>
      </c>
      <c r="AJ29" s="34" t="s">
        <v>48</v>
      </c>
      <c r="AK29" s="34" t="s">
        <v>11</v>
      </c>
      <c r="AL29" s="34" t="s">
        <v>11</v>
      </c>
      <c r="AM29" s="34" t="s">
        <v>11</v>
      </c>
      <c r="AN29" s="35" t="s">
        <v>48</v>
      </c>
      <c r="AO29" s="30" t="s">
        <v>48</v>
      </c>
      <c r="AP29" s="36" t="s">
        <v>105</v>
      </c>
      <c r="AQ29" s="36" t="s">
        <v>105</v>
      </c>
    </row>
    <row r="30" spans="4:43" x14ac:dyDescent="0.25">
      <c r="D30" s="67">
        <f>+'De 11-12'!D51</f>
        <v>-5602.7</v>
      </c>
      <c r="E30" s="15">
        <f>+FORECAST(D30,$D$25:$D$26,$E$25:$E$26)</f>
        <v>6</v>
      </c>
      <c r="F30" s="15">
        <f>+FORECAST(D30,$F$25:$F$26,$E$25:$E$26)</f>
        <v>1.7999999999999998</v>
      </c>
      <c r="G30" s="10">
        <f>+D30</f>
        <v>-5602.7</v>
      </c>
      <c r="H30" s="19">
        <f>+R10</f>
        <v>1.147465032776726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7"/>
      <c r="W30" s="19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>
        <f>+H30</f>
        <v>1.147465032776726</v>
      </c>
      <c r="AO30" s="18"/>
      <c r="AP30" s="19">
        <f>+'De 11-12'!AP51</f>
        <v>2549.4700000000125</v>
      </c>
      <c r="AQ30" s="19">
        <f t="shared" ref="AQ30:AQ32" si="0">+AP30+AN30</f>
        <v>2550.6174650327894</v>
      </c>
    </row>
    <row r="31" spans="4:43" x14ac:dyDescent="0.25">
      <c r="D31" s="67">
        <f>+D30-50</f>
        <v>-5652.7</v>
      </c>
      <c r="E31" s="15">
        <f t="shared" ref="E31:E50" si="1">+FORECAST(D31,$D$25:$D$26,$E$25:$E$26)</f>
        <v>5.8479627001824426</v>
      </c>
      <c r="F31" s="15">
        <f t="shared" ref="F31:F50" si="2">+FORECAST(D31,$F$25:$F$26,$E$25:$E$26)</f>
        <v>1.7341171700790596</v>
      </c>
      <c r="G31" s="10">
        <f t="shared" ref="G31" si="3">+D31</f>
        <v>-5652.7</v>
      </c>
      <c r="H31" s="19">
        <f t="shared" ref="H31:H32" si="4">+AN30</f>
        <v>1.147465032776726</v>
      </c>
      <c r="I31" s="19">
        <f t="shared" ref="I31:I32" si="5">E31+(2*H31*SQRT(1+(F31*F31)))</f>
        <v>10.441930272001601</v>
      </c>
      <c r="J31" s="19">
        <f t="shared" ref="J31:J32" si="6">+H31*(E31+(F31*H31))</f>
        <v>8.9936031729792401</v>
      </c>
      <c r="K31" s="19">
        <f t="shared" ref="K31:K32" si="7">+J31/I31</f>
        <v>0.86129699573786445</v>
      </c>
      <c r="L31" s="38">
        <f>+((2*F31*H31)+E31)</f>
        <v>9.827640330989345</v>
      </c>
      <c r="M31" s="19">
        <f t="shared" ref="M31:M32" si="8">+(($R$5^2)*($R$7^2))/((J31^2)*(K31)^(4/3))</f>
        <v>2.9107158176801593E-4</v>
      </c>
      <c r="N31" s="19">
        <f t="shared" ref="N31:N32" si="9">+$R$7/(SQRT(9.81*((J31^3)/((2*F31*H31)+E31))))</f>
        <v>0.34363748208765255</v>
      </c>
      <c r="O31" s="39">
        <f t="shared" ref="O31:O32" si="10">($R$6-M31)/(1-(N31^2))</f>
        <v>8.077603687944271E-4</v>
      </c>
      <c r="P31" s="39">
        <f t="shared" ref="P31:P32" si="11">+H31+0.5*(G31-G30)*O31</f>
        <v>1.1272710235568653</v>
      </c>
      <c r="Q31" s="19">
        <f t="shared" ref="Q31:Q32" si="12">E31+(2*P31*SQRT(1+(F31*F31)))</f>
        <v>10.36108194908882</v>
      </c>
      <c r="R31" s="19">
        <f t="shared" ref="R31:R32" si="13">+P31*(E31+(F31*P31))</f>
        <v>8.7958508830540083</v>
      </c>
      <c r="S31" s="19">
        <f t="shared" ref="S31:S32" si="14">+R31/Q31</f>
        <v>0.84893169712141281</v>
      </c>
      <c r="T31" s="38">
        <f>+((2*F31*P31)+E31)</f>
        <v>9.7576027747475553</v>
      </c>
      <c r="U31" s="19">
        <f t="shared" ref="U31:U32" si="15">+(($R$5^2)*($R$7^2))/((R31^2)*(S31)^(4/3))</f>
        <v>3.1023094042088568E-4</v>
      </c>
      <c r="V31" s="19">
        <f t="shared" ref="V31:V32" si="16">+$R$7/(SQRT(9.81*((R31^3)/((2*F31*P31)+E31))))</f>
        <v>0.35402282473425917</v>
      </c>
      <c r="W31" s="39">
        <f t="shared" ref="W31:W32" si="17">($R$6-U31)/(1-(V31^2))</f>
        <v>7.9254684694735305E-4</v>
      </c>
      <c r="X31" s="39">
        <f t="shared" ref="X31:X32" si="18">+H31+0.5*(G31-G30)*W31</f>
        <v>1.1276513616030421</v>
      </c>
      <c r="Y31" s="19">
        <f t="shared" ref="Y31:Y32" si="19">E31+(2*X31*SQRT(1+(F31*F31)))</f>
        <v>10.362604662723271</v>
      </c>
      <c r="Z31" s="19">
        <f t="shared" ref="Z31:Z32" si="20">+X31*(E31+(F31*X31))</f>
        <v>8.7995623214809644</v>
      </c>
      <c r="AA31" s="19">
        <f t="shared" ref="AA31:AA32" si="21">+Z31/Y31</f>
        <v>0.84916510934119316</v>
      </c>
      <c r="AB31" s="38">
        <f>+((2*F31*X31)+E31)</f>
        <v>9.7589218762201746</v>
      </c>
      <c r="AC31" s="19">
        <f t="shared" ref="AC31:AC32" si="22">+(($R$5^2)*($R$7^2))/((Z31^2)*(AA31)^(4/3))</f>
        <v>3.0985570253481385E-4</v>
      </c>
      <c r="AD31" s="19">
        <f t="shared" ref="AD31:AD32" si="23">+$R$7/(SQRT(9.81*((Z31^3)/((2*F31*X31)+E31))))</f>
        <v>0.35382278490834473</v>
      </c>
      <c r="AE31" s="39">
        <f t="shared" ref="AE31:AE32" si="24">($R$6-AC31)/(1-(AD31^2))</f>
        <v>7.9284750143438084E-4</v>
      </c>
      <c r="AF31" s="39">
        <f t="shared" ref="AF31:AF32" si="25">H31+(G31-G30)*AE31</f>
        <v>1.107822657705007</v>
      </c>
      <c r="AG31" s="19">
        <f t="shared" ref="AG31:AG32" si="26">E31+(2*AF31*SQRT(1+(F31*F31)))</f>
        <v>10.283218868736725</v>
      </c>
      <c r="AH31" s="19">
        <f t="shared" ref="AH31:AH32" si="27">+AF31*(E31+(F31*AF31))</f>
        <v>8.6067373650839851</v>
      </c>
      <c r="AI31" s="19">
        <f t="shared" ref="AI31:AI32" si="28">+AH31/AG31</f>
        <v>0.83696918979818502</v>
      </c>
      <c r="AJ31" s="38">
        <f>+((2*F31*AF31)+E31)</f>
        <v>9.6901512844401818</v>
      </c>
      <c r="AK31" s="19">
        <f t="shared" ref="AK31:AK32" si="29">+(($R$5^2)*($R$7^2))/((AH31^2)*(AI31)^(4/3))</f>
        <v>3.3020331470969786E-4</v>
      </c>
      <c r="AL31" s="19">
        <f t="shared" ref="AL31:AL32" si="30">+$R$7/(SQRT(9.81*((AH31^3)/((2*F31*AF31)+E31))))</f>
        <v>0.36448858836353071</v>
      </c>
      <c r="AM31" s="39">
        <f t="shared" ref="AM31:AM32" si="31">($R$6-AK31)/(1-(AL31^2))</f>
        <v>7.7638743392402401E-4</v>
      </c>
      <c r="AN31" s="19">
        <f t="shared" ref="AN31:AN32" si="32">H31+(1/6)*(O31+2*W31+2*AE31+AM31)*(G31-G30)</f>
        <v>1.1078405619477101</v>
      </c>
      <c r="AO31" s="18">
        <f>+(-1)*ABS((ABS(G30)-ABS(G31)))</f>
        <v>-50</v>
      </c>
      <c r="AP31" s="19">
        <f t="shared" ref="AP31:AP32" si="33">+AP30-(AO31*$R$6)</f>
        <v>2549.5201723089522</v>
      </c>
      <c r="AQ31" s="19">
        <f t="shared" si="0"/>
        <v>2550.6280128709</v>
      </c>
    </row>
    <row r="32" spans="4:43" x14ac:dyDescent="0.25">
      <c r="D32" s="67">
        <f t="shared" ref="D32:D49" si="34">+D31-50</f>
        <v>-5702.7</v>
      </c>
      <c r="E32" s="15">
        <f t="shared" si="1"/>
        <v>5.6959254003648887</v>
      </c>
      <c r="F32" s="15">
        <f t="shared" si="2"/>
        <v>1.6682343401581186</v>
      </c>
      <c r="G32" s="67">
        <f>+D32</f>
        <v>-5702.7</v>
      </c>
      <c r="H32" s="19">
        <f t="shared" si="4"/>
        <v>1.1078405619477101</v>
      </c>
      <c r="I32" s="19">
        <f t="shared" si="5"/>
        <v>10.005414258111461</v>
      </c>
      <c r="J32" s="19">
        <f t="shared" si="6"/>
        <v>8.3576190699804389</v>
      </c>
      <c r="K32" s="19">
        <f t="shared" si="7"/>
        <v>0.83530964879388747</v>
      </c>
      <c r="L32" s="38">
        <f t="shared" ref="L32:L50" si="35">+((2*F32*H32)+E32)</f>
        <v>9.3922007380873644</v>
      </c>
      <c r="M32" s="19">
        <f t="shared" si="8"/>
        <v>3.511095822664834E-4</v>
      </c>
      <c r="N32" s="19">
        <f t="shared" si="9"/>
        <v>0.37500435134715415</v>
      </c>
      <c r="O32" s="39">
        <f t="shared" si="10"/>
        <v>7.5908546772629633E-4</v>
      </c>
      <c r="P32" s="39">
        <f t="shared" si="11"/>
        <v>1.0888634252545526</v>
      </c>
      <c r="Q32" s="19">
        <f t="shared" si="12"/>
        <v>9.9315933835739614</v>
      </c>
      <c r="R32" s="19">
        <f t="shared" si="13"/>
        <v>8.1799827768215767</v>
      </c>
      <c r="S32" s="19">
        <f t="shared" si="14"/>
        <v>0.82363246871852358</v>
      </c>
      <c r="T32" s="38">
        <f t="shared" ref="T32:T50" si="36">+((2*F32*P32)+E32)</f>
        <v>9.3288841158685631</v>
      </c>
      <c r="U32" s="19">
        <f t="shared" si="15"/>
        <v>3.7346946650774614E-4</v>
      </c>
      <c r="V32" s="19">
        <f t="shared" si="16"/>
        <v>0.3859781749192</v>
      </c>
      <c r="W32" s="39">
        <f t="shared" si="17"/>
        <v>7.4026002231212043E-4</v>
      </c>
      <c r="X32" s="39">
        <f t="shared" si="18"/>
        <v>1.089334061389907</v>
      </c>
      <c r="Y32" s="19">
        <f t="shared" si="19"/>
        <v>9.9334241534979277</v>
      </c>
      <c r="Z32" s="19">
        <f t="shared" si="20"/>
        <v>8.1843736563002292</v>
      </c>
      <c r="AA32" s="19">
        <f t="shared" si="21"/>
        <v>0.8239227007555302</v>
      </c>
      <c r="AB32" s="38">
        <f t="shared" ref="AB32:AB50" si="37">+((2*F32*X32)+E32)</f>
        <v>9.3304543785939984</v>
      </c>
      <c r="AC32" s="19">
        <f t="shared" si="22"/>
        <v>3.7289363374880556E-4</v>
      </c>
      <c r="AD32" s="19">
        <f t="shared" si="23"/>
        <v>0.38570006019936137</v>
      </c>
      <c r="AE32" s="39">
        <f t="shared" si="24"/>
        <v>7.4074985364048726E-4</v>
      </c>
      <c r="AF32" s="39">
        <f t="shared" si="25"/>
        <v>1.0708030692656858</v>
      </c>
      <c r="AG32" s="19">
        <f t="shared" si="26"/>
        <v>9.8613387769326213</v>
      </c>
      <c r="AH32" s="19">
        <f t="shared" si="27"/>
        <v>8.0120439474790341</v>
      </c>
      <c r="AI32" s="19">
        <f t="shared" si="28"/>
        <v>0.8124702059948079</v>
      </c>
      <c r="AJ32" s="38">
        <f t="shared" ref="AJ32:AJ50" si="38">+((2*F32*AF32)+E32)</f>
        <v>9.2686263037563474</v>
      </c>
      <c r="AK32" s="19">
        <f t="shared" si="29"/>
        <v>3.964373708126187E-4</v>
      </c>
      <c r="AL32" s="19">
        <f t="shared" si="30"/>
        <v>0.39688911207861244</v>
      </c>
      <c r="AM32" s="39">
        <f t="shared" si="31"/>
        <v>7.2050316318073319E-4</v>
      </c>
      <c r="AN32" s="19">
        <f t="shared" si="32"/>
        <v>1.0708271587576081</v>
      </c>
      <c r="AO32" s="18">
        <f t="shared" ref="AO32:AO50" si="39">+(-1)*ABS((ABS(G31)-ABS(G32)))</f>
        <v>-50</v>
      </c>
      <c r="AP32" s="19">
        <f t="shared" si="33"/>
        <v>2549.5703446178918</v>
      </c>
      <c r="AQ32" s="19">
        <f t="shared" si="0"/>
        <v>2550.6411717766496</v>
      </c>
    </row>
    <row r="33" spans="4:43" x14ac:dyDescent="0.25">
      <c r="D33" s="67">
        <f t="shared" si="34"/>
        <v>-5752.7</v>
      </c>
      <c r="E33" s="15">
        <f t="shared" si="1"/>
        <v>5.5438881005473348</v>
      </c>
      <c r="F33" s="15">
        <f t="shared" si="2"/>
        <v>1.6023515102371784</v>
      </c>
      <c r="G33" s="67">
        <f t="shared" ref="G33:G50" si="40">+D33</f>
        <v>-5752.7</v>
      </c>
      <c r="H33" s="19">
        <f t="shared" ref="H33:H50" si="41">+AN32</f>
        <v>1.0708271587576081</v>
      </c>
      <c r="I33" s="19">
        <f t="shared" ref="I33:I50" si="42">E33+(2*H33*SQRT(1+(F33*F33)))</f>
        <v>9.5890248886728564</v>
      </c>
      <c r="J33" s="19">
        <f t="shared" ref="J33:J50" si="43">+H33*(E33+(F33*H33))</f>
        <v>7.7739156376059642</v>
      </c>
      <c r="K33" s="19">
        <f t="shared" ref="K33:K50" si="44">+J33/I33</f>
        <v>0.81070971531098945</v>
      </c>
      <c r="L33" s="38">
        <f t="shared" si="35"/>
        <v>8.9755711306238162</v>
      </c>
      <c r="M33" s="19">
        <f t="shared" ref="M33:M50" si="45">+(($R$5^2)*($R$7^2))/((J33^2)*(K33)^(4/3))</f>
        <v>4.2231613533889287E-4</v>
      </c>
      <c r="N33" s="19">
        <f t="shared" ref="N33:N50" si="46">+$R$7/(SQRT(9.81*((J33^3)/((2*F33*H33)+E33))))</f>
        <v>0.4086465102118399</v>
      </c>
      <c r="O33" s="39">
        <f t="shared" ref="O33:O50" si="47">($R$6-M33)/(1-(N33^2))</f>
        <v>6.9762838141224266E-4</v>
      </c>
      <c r="P33" s="39">
        <f t="shared" ref="P33:P50" si="48">+H33+0.5*(G33-G32)*O33</f>
        <v>1.0533864492223022</v>
      </c>
      <c r="Q33" s="19">
        <f t="shared" ref="Q33:Q50" si="49">E33+(2*P33*SQRT(1+(F33*F33)))</f>
        <v>9.5231411882312926</v>
      </c>
      <c r="R33" s="19">
        <f t="shared" ref="R33:R50" si="50">+P33*(E33+(F33*P33))</f>
        <v>7.6178627092403293</v>
      </c>
      <c r="S33" s="19">
        <f t="shared" ref="S33:S50" si="51">+R33/Q33</f>
        <v>0.79993171986723155</v>
      </c>
      <c r="T33" s="38">
        <f t="shared" si="36"/>
        <v>8.9196788360968036</v>
      </c>
      <c r="U33" s="19">
        <f t="shared" ref="U33:U50" si="52">+(($R$5^2)*($R$7^2))/((R33^2)*(S33)^(4/3))</f>
        <v>4.4771431876274156E-4</v>
      </c>
      <c r="V33" s="19">
        <f t="shared" ref="V33:V50" si="53">+$R$7/(SQRT(9.81*((R33^3)/((2*F33*P33)+E33))))</f>
        <v>0.41995366860900829</v>
      </c>
      <c r="W33" s="39">
        <f t="shared" ref="W33:W50" si="54">($R$6-U33)/(1-(V33^2))</f>
        <v>6.7472754029471377E-4</v>
      </c>
      <c r="X33" s="39">
        <f t="shared" ref="X33:X50" si="55">+H33+0.5*(G33-G32)*W33</f>
        <v>1.0539589702502403</v>
      </c>
      <c r="Y33" s="19">
        <f t="shared" ref="Y33:Y50" si="56">E33+(2*X33*SQRT(1+(F33*F33)))</f>
        <v>9.5253039330338929</v>
      </c>
      <c r="Z33" s="19">
        <f t="shared" ref="Z33:Z50" si="57">+X33*(E33+(F33*X33))</f>
        <v>7.6229699381557525</v>
      </c>
      <c r="AA33" s="19">
        <f t="shared" ref="AA33:AA50" si="58">+Z33/Y33</f>
        <v>0.80028626821231197</v>
      </c>
      <c r="AB33" s="38">
        <f t="shared" si="37"/>
        <v>8.9215135959643224</v>
      </c>
      <c r="AC33" s="19">
        <f t="shared" ref="AC33:AC50" si="59">+(($R$5^2)*($R$7^2))/((Z33^2)*(AA33)^(4/3))</f>
        <v>4.4685050922217272E-4</v>
      </c>
      <c r="AD33" s="19">
        <f t="shared" ref="AD33:AD50" si="60">+$R$7/(SQRT(9.81*((Z33^3)/((2*F33*X33)+E33))))</f>
        <v>0.41957484536078699</v>
      </c>
      <c r="AE33" s="39">
        <f t="shared" ref="AE33:AE50" si="61">($R$6-AC33)/(1-(AD33^2))</f>
        <v>6.7551547463075138E-4</v>
      </c>
      <c r="AF33" s="39">
        <f t="shared" ref="AF33:AF50" si="62">H33+(G33-G32)*AE33</f>
        <v>1.0370513850260705</v>
      </c>
      <c r="AG33" s="19">
        <f t="shared" ref="AG33:AG50" si="63">E33+(2*AF33*SQRT(1+(F33*F33)))</f>
        <v>9.4614341530891934</v>
      </c>
      <c r="AH33" s="19">
        <f t="shared" ref="AH33:AH50" si="64">+AF33*(E33+(F33*AF33))</f>
        <v>7.4725867452222321</v>
      </c>
      <c r="AI33" s="19">
        <f t="shared" ref="AI33:AI50" si="65">+AH33/AG33</f>
        <v>0.78979429802218781</v>
      </c>
      <c r="AJ33" s="38">
        <f t="shared" si="38"/>
        <v>8.867329806527497</v>
      </c>
      <c r="AK33" s="19">
        <f t="shared" ref="AK33:AK50" si="66">+(($R$5^2)*($R$7^2))/((AH33^2)*(AI33)^(4/3))</f>
        <v>4.7327173604856968E-4</v>
      </c>
      <c r="AL33" s="19">
        <f t="shared" ref="AL33:AL50" si="67">+$R$7/(SQRT(9.81*((AH33^3)/((2*F33*AF33)+E33))))</f>
        <v>0.43098927791347585</v>
      </c>
      <c r="AM33" s="39">
        <f t="shared" ref="AM33:AM50" si="68">($R$6-AK33)/(1-(AL33^2))</f>
        <v>6.5112138435150381E-4</v>
      </c>
      <c r="AN33" s="19">
        <f t="shared" ref="AN33:AN50" si="69">H33+(1/6)*(O33+2*W33+2*AE33+AM33)*(G33-G32)</f>
        <v>1.0370835271274859</v>
      </c>
      <c r="AO33" s="18">
        <f t="shared" si="39"/>
        <v>-50</v>
      </c>
      <c r="AP33" s="19">
        <f t="shared" ref="AP33:AP50" si="70">+AP32-(AO33*$R$6)</f>
        <v>2549.6205169268314</v>
      </c>
      <c r="AQ33" s="19">
        <f t="shared" ref="AQ33:AQ50" si="71">+AP33+AN33</f>
        <v>2550.6576004539588</v>
      </c>
    </row>
    <row r="34" spans="4:43" x14ac:dyDescent="0.25">
      <c r="D34" s="67">
        <f t="shared" si="34"/>
        <v>-5802.7</v>
      </c>
      <c r="E34" s="15">
        <f t="shared" si="1"/>
        <v>5.3918508007297774</v>
      </c>
      <c r="F34" s="15">
        <f t="shared" si="2"/>
        <v>1.5364686803162373</v>
      </c>
      <c r="G34" s="67">
        <f t="shared" si="40"/>
        <v>-5802.7</v>
      </c>
      <c r="H34" s="19">
        <f t="shared" si="41"/>
        <v>1.0370835271274859</v>
      </c>
      <c r="I34" s="19">
        <f t="shared" si="42"/>
        <v>9.194278203865391</v>
      </c>
      <c r="J34" s="19">
        <f t="shared" si="43"/>
        <v>7.2443366157236069</v>
      </c>
      <c r="K34" s="19">
        <f t="shared" si="44"/>
        <v>0.78791792624656454</v>
      </c>
      <c r="L34" s="38">
        <f t="shared" si="35"/>
        <v>8.5787435173363313</v>
      </c>
      <c r="M34" s="19">
        <f t="shared" si="45"/>
        <v>5.0516424665255971E-4</v>
      </c>
      <c r="N34" s="19">
        <f t="shared" si="46"/>
        <v>0.44410983586323988</v>
      </c>
      <c r="O34" s="39">
        <f t="shared" si="47"/>
        <v>6.2070597227055718E-4</v>
      </c>
      <c r="P34" s="39">
        <f t="shared" si="48"/>
        <v>1.0215658778207219</v>
      </c>
      <c r="Q34" s="19">
        <f t="shared" si="49"/>
        <v>9.1373833314536004</v>
      </c>
      <c r="R34" s="19">
        <f t="shared" si="50"/>
        <v>7.1115846600537784</v>
      </c>
      <c r="S34" s="19">
        <f t="shared" si="51"/>
        <v>0.77829553626951187</v>
      </c>
      <c r="T34" s="38">
        <f t="shared" si="36"/>
        <v>8.5310587530323829</v>
      </c>
      <c r="U34" s="19">
        <f t="shared" si="52"/>
        <v>5.3285903789842843E-4</v>
      </c>
      <c r="V34" s="19">
        <f t="shared" si="53"/>
        <v>0.45533220952788206</v>
      </c>
      <c r="W34" s="39">
        <f t="shared" si="54"/>
        <v>5.9367152767068204E-4</v>
      </c>
      <c r="X34" s="39">
        <f t="shared" si="55"/>
        <v>1.0222417389357188</v>
      </c>
      <c r="Y34" s="19">
        <f t="shared" si="56"/>
        <v>9.1398613505881787</v>
      </c>
      <c r="Z34" s="19">
        <f t="shared" si="57"/>
        <v>7.1173511727755416</v>
      </c>
      <c r="AA34" s="19">
        <f t="shared" si="58"/>
        <v>0.77871544214590493</v>
      </c>
      <c r="AB34" s="38">
        <f t="shared" si="37"/>
        <v>8.5331356319032565</v>
      </c>
      <c r="AC34" s="19">
        <f t="shared" si="59"/>
        <v>5.3161348195013985E-4</v>
      </c>
      <c r="AD34" s="19">
        <f t="shared" si="60"/>
        <v>0.45483430745711306</v>
      </c>
      <c r="AE34" s="39">
        <f t="shared" si="61"/>
        <v>5.9490275685038327E-4</v>
      </c>
      <c r="AF34" s="39">
        <f t="shared" si="62"/>
        <v>1.0073383892849668</v>
      </c>
      <c r="AG34" s="19">
        <f t="shared" si="63"/>
        <v>9.0852187845573678</v>
      </c>
      <c r="AH34" s="19">
        <f t="shared" si="64"/>
        <v>6.9905201336346305</v>
      </c>
      <c r="AI34" s="19">
        <f t="shared" si="65"/>
        <v>0.76943883239408517</v>
      </c>
      <c r="AJ34" s="38">
        <f t="shared" si="38"/>
        <v>8.4873385719628907</v>
      </c>
      <c r="AK34" s="19">
        <f t="shared" si="66"/>
        <v>5.5995532042527301E-4</v>
      </c>
      <c r="AL34" s="19">
        <f t="shared" si="67"/>
        <v>0.46601297662650581</v>
      </c>
      <c r="AM34" s="39">
        <f t="shared" si="68"/>
        <v>5.6652118441956204E-4</v>
      </c>
      <c r="AN34" s="19">
        <f t="shared" si="69"/>
        <v>1.0073803960797172</v>
      </c>
      <c r="AO34" s="18">
        <f t="shared" si="39"/>
        <v>-50</v>
      </c>
      <c r="AP34" s="19">
        <f t="shared" si="70"/>
        <v>2549.6706892357711</v>
      </c>
      <c r="AQ34" s="19">
        <f t="shared" si="71"/>
        <v>2550.6780696318506</v>
      </c>
    </row>
    <row r="35" spans="4:43" x14ac:dyDescent="0.25">
      <c r="D35" s="67">
        <f t="shared" si="34"/>
        <v>-5852.7</v>
      </c>
      <c r="E35" s="15">
        <f t="shared" si="1"/>
        <v>5.2398135009122235</v>
      </c>
      <c r="F35" s="15">
        <f t="shared" si="2"/>
        <v>1.4705858503952971</v>
      </c>
      <c r="G35" s="67">
        <f t="shared" si="40"/>
        <v>-5852.7</v>
      </c>
      <c r="H35" s="19">
        <f t="shared" si="41"/>
        <v>1.0073803960797172</v>
      </c>
      <c r="I35" s="19">
        <f t="shared" si="42"/>
        <v>8.8228166151818161</v>
      </c>
      <c r="J35" s="19">
        <f t="shared" si="43"/>
        <v>6.7708583655918595</v>
      </c>
      <c r="K35" s="19">
        <f t="shared" si="44"/>
        <v>0.76742594354063076</v>
      </c>
      <c r="L35" s="38">
        <f t="shared" si="35"/>
        <v>8.2026922137931084</v>
      </c>
      <c r="M35" s="19">
        <f t="shared" si="45"/>
        <v>5.9896539317604957E-4</v>
      </c>
      <c r="N35" s="19">
        <f t="shared" si="46"/>
        <v>0.48060589910755119</v>
      </c>
      <c r="O35" s="39">
        <f t="shared" si="47"/>
        <v>5.2597052544197027E-4</v>
      </c>
      <c r="P35" s="39">
        <f t="shared" si="48"/>
        <v>0.99423113294366794</v>
      </c>
      <c r="Q35" s="19">
        <f t="shared" si="49"/>
        <v>8.7760479357930166</v>
      </c>
      <c r="R35" s="19">
        <f t="shared" si="50"/>
        <v>6.6632532761319343</v>
      </c>
      <c r="S35" s="19">
        <f t="shared" si="51"/>
        <v>0.7592544303405554</v>
      </c>
      <c r="T35" s="38">
        <f t="shared" si="36"/>
        <v>8.1640179731711111</v>
      </c>
      <c r="U35" s="19">
        <f t="shared" si="52"/>
        <v>6.273579446675402E-4</v>
      </c>
      <c r="V35" s="19">
        <f t="shared" si="53"/>
        <v>0.49113284255604972</v>
      </c>
      <c r="W35" s="39">
        <f t="shared" si="54"/>
        <v>4.9564301354338054E-4</v>
      </c>
      <c r="X35" s="39">
        <f t="shared" si="55"/>
        <v>0.99498932074113267</v>
      </c>
      <c r="Y35" s="19">
        <f t="shared" si="56"/>
        <v>8.7787446224171433</v>
      </c>
      <c r="Z35" s="19">
        <f t="shared" si="57"/>
        <v>6.6694439803018923</v>
      </c>
      <c r="AA35" s="19">
        <f t="shared" si="58"/>
        <v>0.75972639223050153</v>
      </c>
      <c r="AB35" s="38">
        <f t="shared" si="37"/>
        <v>8.1662479336648985</v>
      </c>
      <c r="AC35" s="19">
        <f t="shared" si="59"/>
        <v>6.2567521056005454E-4</v>
      </c>
      <c r="AD35" s="19">
        <f t="shared" si="60"/>
        <v>0.49051616035167372</v>
      </c>
      <c r="AE35" s="39">
        <f t="shared" si="61"/>
        <v>4.9746379317779576E-4</v>
      </c>
      <c r="AF35" s="39">
        <f t="shared" si="62"/>
        <v>0.98250720642082745</v>
      </c>
      <c r="AG35" s="19">
        <f t="shared" si="63"/>
        <v>8.7343488264930151</v>
      </c>
      <c r="AH35" s="19">
        <f t="shared" si="64"/>
        <v>6.5677410619748047</v>
      </c>
      <c r="AI35" s="19">
        <f t="shared" si="65"/>
        <v>0.75194398488568959</v>
      </c>
      <c r="AJ35" s="38">
        <f t="shared" si="38"/>
        <v>8.1295358922599839</v>
      </c>
      <c r="AK35" s="19">
        <f t="shared" si="66"/>
        <v>6.5412155610619031E-4</v>
      </c>
      <c r="AL35" s="19">
        <f t="shared" si="67"/>
        <v>0.50082422344670141</v>
      </c>
      <c r="AM35" s="39">
        <f t="shared" si="68"/>
        <v>4.6627901006226011E-4</v>
      </c>
      <c r="AN35" s="19">
        <f t="shared" si="69"/>
        <v>0.98255986983849564</v>
      </c>
      <c r="AO35" s="18">
        <f t="shared" si="39"/>
        <v>-50</v>
      </c>
      <c r="AP35" s="19">
        <f t="shared" si="70"/>
        <v>2549.7208615447107</v>
      </c>
      <c r="AQ35" s="19">
        <f t="shared" si="71"/>
        <v>2550.7034214145492</v>
      </c>
    </row>
    <row r="36" spans="4:43" x14ac:dyDescent="0.25">
      <c r="D36" s="67">
        <f t="shared" si="34"/>
        <v>-5902.7</v>
      </c>
      <c r="E36" s="15">
        <f t="shared" si="1"/>
        <v>5.0877762010946697</v>
      </c>
      <c r="F36" s="15">
        <f t="shared" si="2"/>
        <v>1.404703020474356</v>
      </c>
      <c r="G36" s="67">
        <f t="shared" si="40"/>
        <v>-5902.7</v>
      </c>
      <c r="H36" s="19">
        <f t="shared" si="41"/>
        <v>0.98255986983849564</v>
      </c>
      <c r="I36" s="19">
        <f t="shared" si="42"/>
        <v>8.4762208204289955</v>
      </c>
      <c r="J36" s="19">
        <f t="shared" si="43"/>
        <v>6.3551785872166988</v>
      </c>
      <c r="K36" s="19">
        <f t="shared" si="44"/>
        <v>0.74976557617514417</v>
      </c>
      <c r="L36" s="38">
        <f t="shared" si="35"/>
        <v>7.8481858350127194</v>
      </c>
      <c r="M36" s="19">
        <f t="shared" si="45"/>
        <v>7.0131798647936089E-4</v>
      </c>
      <c r="N36" s="19">
        <f t="shared" si="46"/>
        <v>0.51697493016144092</v>
      </c>
      <c r="O36" s="39">
        <f t="shared" si="47"/>
        <v>4.1232833151546254E-4</v>
      </c>
      <c r="P36" s="39">
        <f t="shared" si="48"/>
        <v>0.97225166155060905</v>
      </c>
      <c r="Q36" s="19">
        <f t="shared" si="49"/>
        <v>8.4406720523790568</v>
      </c>
      <c r="R36" s="19">
        <f t="shared" si="50"/>
        <v>6.2744271155076916</v>
      </c>
      <c r="S36" s="19">
        <f t="shared" si="51"/>
        <v>0.74335634373322257</v>
      </c>
      <c r="T36" s="38">
        <f t="shared" si="36"/>
        <v>7.8192258923773732</v>
      </c>
      <c r="U36" s="19">
        <f t="shared" si="52"/>
        <v>7.2776907591312861E-4</v>
      </c>
      <c r="V36" s="19">
        <f t="shared" si="53"/>
        <v>0.52601392908273925</v>
      </c>
      <c r="W36" s="39">
        <f t="shared" si="54"/>
        <v>3.8113305773094939E-4</v>
      </c>
      <c r="X36" s="39">
        <f t="shared" si="55"/>
        <v>0.97303154339522191</v>
      </c>
      <c r="Y36" s="19">
        <f t="shared" si="56"/>
        <v>8.4433615439013696</v>
      </c>
      <c r="Z36" s="19">
        <f t="shared" si="57"/>
        <v>6.2805260421825029</v>
      </c>
      <c r="AA36" s="19">
        <f t="shared" si="58"/>
        <v>0.74384189395737998</v>
      </c>
      <c r="AB36" s="38">
        <f t="shared" si="37"/>
        <v>7.8214168971428553</v>
      </c>
      <c r="AC36" s="19">
        <f t="shared" si="59"/>
        <v>7.2572419747181935E-4</v>
      </c>
      <c r="AD36" s="19">
        <f t="shared" si="60"/>
        <v>0.52532149252931326</v>
      </c>
      <c r="AE36" s="39">
        <f t="shared" si="61"/>
        <v>3.8357411975035169E-4</v>
      </c>
      <c r="AF36" s="39">
        <f t="shared" si="62"/>
        <v>0.96338116385097805</v>
      </c>
      <c r="AG36" s="19">
        <f t="shared" si="63"/>
        <v>8.4100813564593544</v>
      </c>
      <c r="AH36" s="19">
        <f t="shared" si="64"/>
        <v>6.2051772202982747</v>
      </c>
      <c r="AI36" s="19">
        <f t="shared" si="65"/>
        <v>0.73782606342237045</v>
      </c>
      <c r="AJ36" s="38">
        <f t="shared" si="38"/>
        <v>7.7943050625538088</v>
      </c>
      <c r="AK36" s="19">
        <f t="shared" si="66"/>
        <v>7.515492675732123E-4</v>
      </c>
      <c r="AL36" s="19">
        <f t="shared" si="67"/>
        <v>0.53399095230663396</v>
      </c>
      <c r="AM36" s="39">
        <f t="shared" si="68"/>
        <v>3.5237549209299958E-4</v>
      </c>
      <c r="AN36" s="19">
        <f t="shared" si="69"/>
        <v>0.96344221835040345</v>
      </c>
      <c r="AO36" s="18">
        <f t="shared" si="39"/>
        <v>-50</v>
      </c>
      <c r="AP36" s="19">
        <f t="shared" si="70"/>
        <v>2549.7710338536504</v>
      </c>
      <c r="AQ36" s="19">
        <f t="shared" si="71"/>
        <v>2550.7344760720007</v>
      </c>
    </row>
    <row r="37" spans="4:43" x14ac:dyDescent="0.25">
      <c r="D37" s="67">
        <f t="shared" si="34"/>
        <v>-5952.7</v>
      </c>
      <c r="E37" s="15">
        <f t="shared" si="1"/>
        <v>4.9357389012771122</v>
      </c>
      <c r="F37" s="15">
        <f t="shared" si="2"/>
        <v>1.3388201905534158</v>
      </c>
      <c r="G37" s="67">
        <f t="shared" si="40"/>
        <v>-5952.7</v>
      </c>
      <c r="H37" s="19">
        <f t="shared" si="41"/>
        <v>0.96344221835040345</v>
      </c>
      <c r="I37" s="19">
        <f t="shared" si="42"/>
        <v>8.1556772428908868</v>
      </c>
      <c r="J37" s="19">
        <f t="shared" si="43"/>
        <v>5.998020129302839</v>
      </c>
      <c r="K37" s="19">
        <f t="shared" si="44"/>
        <v>0.7354410860889784</v>
      </c>
      <c r="L37" s="38">
        <f t="shared" si="35"/>
        <v>7.515490689995298</v>
      </c>
      <c r="M37" s="19">
        <f t="shared" si="45"/>
        <v>8.0783897507973295E-4</v>
      </c>
      <c r="N37" s="19">
        <f t="shared" si="46"/>
        <v>0.55175118578790505</v>
      </c>
      <c r="O37" s="39">
        <f t="shared" si="47"/>
        <v>2.8121831998966467E-4</v>
      </c>
      <c r="P37" s="39">
        <f t="shared" si="48"/>
        <v>0.95641176035066178</v>
      </c>
      <c r="Q37" s="19">
        <f t="shared" si="49"/>
        <v>8.132180617103371</v>
      </c>
      <c r="R37" s="19">
        <f t="shared" si="50"/>
        <v>5.9452489619797149</v>
      </c>
      <c r="S37" s="19">
        <f t="shared" si="51"/>
        <v>0.73107684665486106</v>
      </c>
      <c r="T37" s="38">
        <f t="shared" si="36"/>
        <v>7.4966656517575139</v>
      </c>
      <c r="U37" s="19">
        <f t="shared" si="52"/>
        <v>8.2879481744842481E-4</v>
      </c>
      <c r="V37" s="19">
        <f t="shared" si="53"/>
        <v>0.55841295511644762</v>
      </c>
      <c r="W37" s="39">
        <f t="shared" si="54"/>
        <v>2.5378917944697473E-4</v>
      </c>
      <c r="X37" s="39">
        <f t="shared" si="55"/>
        <v>0.95709748886422907</v>
      </c>
      <c r="Y37" s="19">
        <f t="shared" si="56"/>
        <v>8.1344724032538203</v>
      </c>
      <c r="Z37" s="19">
        <f t="shared" si="57"/>
        <v>5.9503902689186479</v>
      </c>
      <c r="AA37" s="19">
        <f t="shared" si="58"/>
        <v>0.73150291425642666</v>
      </c>
      <c r="AB37" s="38">
        <f t="shared" si="37"/>
        <v>7.4985017861159182</v>
      </c>
      <c r="AC37" s="19">
        <f t="shared" si="59"/>
        <v>8.2672075792419495E-4</v>
      </c>
      <c r="AD37" s="19">
        <f t="shared" si="60"/>
        <v>0.55775767674246335</v>
      </c>
      <c r="AE37" s="39">
        <f t="shared" si="61"/>
        <v>2.5653039009763804E-4</v>
      </c>
      <c r="AF37" s="39">
        <f t="shared" si="62"/>
        <v>0.95061569884552155</v>
      </c>
      <c r="AG37" s="19">
        <f t="shared" si="63"/>
        <v>8.1128094910355237</v>
      </c>
      <c r="AH37" s="19">
        <f t="shared" si="64"/>
        <v>5.9018428035445707</v>
      </c>
      <c r="AI37" s="19">
        <f t="shared" si="65"/>
        <v>0.72747213034719693</v>
      </c>
      <c r="AJ37" s="38">
        <f t="shared" si="38"/>
        <v>7.4811458834199716</v>
      </c>
      <c r="AK37" s="19">
        <f t="shared" si="66"/>
        <v>8.4659182239738701E-4</v>
      </c>
      <c r="AL37" s="19">
        <f t="shared" si="67"/>
        <v>0.56399997934300639</v>
      </c>
      <c r="AM37" s="39">
        <f t="shared" si="68"/>
        <v>2.3002409582420033E-4</v>
      </c>
      <c r="AN37" s="19">
        <f t="shared" si="69"/>
        <v>0.95067653872621105</v>
      </c>
      <c r="AO37" s="18">
        <f t="shared" si="39"/>
        <v>-50</v>
      </c>
      <c r="AP37" s="19">
        <f t="shared" si="70"/>
        <v>2549.82120616259</v>
      </c>
      <c r="AQ37" s="19">
        <f t="shared" si="71"/>
        <v>2550.7718827013164</v>
      </c>
    </row>
    <row r="38" spans="4:43" x14ac:dyDescent="0.25">
      <c r="D38" s="67">
        <f t="shared" si="34"/>
        <v>-6002.7</v>
      </c>
      <c r="E38" s="15">
        <f t="shared" si="1"/>
        <v>4.7837016014595584</v>
      </c>
      <c r="F38" s="15">
        <f t="shared" si="2"/>
        <v>1.2729373606324748</v>
      </c>
      <c r="G38" s="67">
        <f t="shared" si="40"/>
        <v>-6002.7</v>
      </c>
      <c r="H38" s="19">
        <f t="shared" si="41"/>
        <v>0.95067653872621105</v>
      </c>
      <c r="I38" s="19">
        <f t="shared" si="42"/>
        <v>7.8615274442415579</v>
      </c>
      <c r="J38" s="19">
        <f t="shared" si="43"/>
        <v>5.6982156950737277</v>
      </c>
      <c r="K38" s="19">
        <f t="shared" si="44"/>
        <v>0.72482297307854326</v>
      </c>
      <c r="L38" s="38">
        <f t="shared" si="35"/>
        <v>7.2040049695022779</v>
      </c>
      <c r="M38" s="19">
        <f t="shared" si="45"/>
        <v>9.1260768711013069E-4</v>
      </c>
      <c r="N38" s="19">
        <f t="shared" si="46"/>
        <v>0.58338486514556076</v>
      </c>
      <c r="O38" s="39">
        <f t="shared" si="47"/>
        <v>1.3770457906749249E-4</v>
      </c>
      <c r="P38" s="39">
        <f t="shared" si="48"/>
        <v>0.94723392424952368</v>
      </c>
      <c r="Q38" s="19">
        <f t="shared" si="49"/>
        <v>7.8503819416742173</v>
      </c>
      <c r="R38" s="19">
        <f t="shared" si="50"/>
        <v>5.6734301696129306</v>
      </c>
      <c r="S38" s="19">
        <f t="shared" si="51"/>
        <v>0.72269479520419133</v>
      </c>
      <c r="T38" s="38">
        <f t="shared" si="36"/>
        <v>7.1952405043310188</v>
      </c>
      <c r="U38" s="19">
        <f t="shared" si="52"/>
        <v>9.2421531584567301E-4</v>
      </c>
      <c r="V38" s="19">
        <f t="shared" si="53"/>
        <v>0.5868546766163566</v>
      </c>
      <c r="W38" s="39">
        <f t="shared" si="54"/>
        <v>1.2085215218538376E-4</v>
      </c>
      <c r="X38" s="39">
        <f t="shared" si="55"/>
        <v>0.94765523492157644</v>
      </c>
      <c r="Y38" s="19">
        <f t="shared" si="56"/>
        <v>7.8517459396498284</v>
      </c>
      <c r="Z38" s="19">
        <f t="shared" si="57"/>
        <v>5.6764618271751877</v>
      </c>
      <c r="AA38" s="19">
        <f t="shared" si="58"/>
        <v>0.72295536187819476</v>
      </c>
      <c r="AB38" s="38">
        <f t="shared" si="37"/>
        <v>7.1963131085207976</v>
      </c>
      <c r="AC38" s="19">
        <f t="shared" si="59"/>
        <v>9.2278474003285819E-4</v>
      </c>
      <c r="AD38" s="19">
        <f t="shared" si="60"/>
        <v>0.58642830753137565</v>
      </c>
      <c r="AE38" s="39">
        <f t="shared" si="61"/>
        <v>1.2294042453496183E-4</v>
      </c>
      <c r="AF38" s="39">
        <f t="shared" si="62"/>
        <v>0.94452951749946301</v>
      </c>
      <c r="AG38" s="19">
        <f t="shared" si="63"/>
        <v>7.841626394812943</v>
      </c>
      <c r="AH38" s="19">
        <f t="shared" si="64"/>
        <v>5.6539806226541778</v>
      </c>
      <c r="AI38" s="19">
        <f t="shared" si="65"/>
        <v>0.72102142310607364</v>
      </c>
      <c r="AJ38" s="38">
        <f t="shared" si="38"/>
        <v>7.1883554235500213</v>
      </c>
      <c r="AK38" s="19">
        <f t="shared" si="66"/>
        <v>9.3346556492436116E-4</v>
      </c>
      <c r="AL38" s="19">
        <f t="shared" si="67"/>
        <v>0.5896031302612379</v>
      </c>
      <c r="AM38" s="39">
        <f t="shared" si="68"/>
        <v>1.0727165941800633E-4</v>
      </c>
      <c r="AN38" s="19">
        <f t="shared" si="69"/>
        <v>0.94457186046015951</v>
      </c>
      <c r="AO38" s="18">
        <f t="shared" si="39"/>
        <v>-50</v>
      </c>
      <c r="AP38" s="19">
        <f t="shared" si="70"/>
        <v>2549.8713784715296</v>
      </c>
      <c r="AQ38" s="19">
        <f t="shared" si="71"/>
        <v>2550.8159503319898</v>
      </c>
    </row>
    <row r="39" spans="4:43" x14ac:dyDescent="0.25">
      <c r="D39" s="67">
        <f t="shared" si="34"/>
        <v>-6052.7</v>
      </c>
      <c r="E39" s="15">
        <f t="shared" si="1"/>
        <v>4.6316643016420009</v>
      </c>
      <c r="F39" s="15">
        <f t="shared" si="2"/>
        <v>1.2070545307115346</v>
      </c>
      <c r="G39" s="67">
        <f t="shared" si="40"/>
        <v>-6052.7</v>
      </c>
      <c r="H39" s="19">
        <f t="shared" si="41"/>
        <v>0.94457186046015951</v>
      </c>
      <c r="I39" s="19">
        <f t="shared" si="42"/>
        <v>7.5928515214906698</v>
      </c>
      <c r="J39" s="19">
        <f t="shared" si="43"/>
        <v>5.4518931310870018</v>
      </c>
      <c r="K39" s="19">
        <f t="shared" si="44"/>
        <v>0.71802973041894236</v>
      </c>
      <c r="L39" s="38">
        <f t="shared" si="35"/>
        <v>6.911963789144119</v>
      </c>
      <c r="M39" s="19">
        <f t="shared" si="45"/>
        <v>1.0095316073439194E-3</v>
      </c>
      <c r="N39" s="19">
        <f t="shared" si="46"/>
        <v>0.61059916902546618</v>
      </c>
      <c r="O39" s="39">
        <f t="shared" si="47"/>
        <v>-9.7030176833332287E-6</v>
      </c>
      <c r="P39" s="39">
        <f t="shared" si="48"/>
        <v>0.94481443590224279</v>
      </c>
      <c r="Q39" s="19">
        <f t="shared" si="49"/>
        <v>7.5936119838006482</v>
      </c>
      <c r="R39" s="19">
        <f t="shared" si="50"/>
        <v>5.4535698747853401</v>
      </c>
      <c r="S39" s="19">
        <f t="shared" si="51"/>
        <v>0.71817863309573471</v>
      </c>
      <c r="T39" s="38">
        <f t="shared" si="36"/>
        <v>6.9125493927169313</v>
      </c>
      <c r="U39" s="19">
        <f t="shared" si="52"/>
        <v>1.0086320268763319E-3</v>
      </c>
      <c r="V39" s="19">
        <f t="shared" si="53"/>
        <v>0.610343443747557</v>
      </c>
      <c r="W39" s="39">
        <f t="shared" si="54"/>
        <v>-8.2645515424377274E-6</v>
      </c>
      <c r="X39" s="39">
        <f t="shared" si="55"/>
        <v>0.94477847424872041</v>
      </c>
      <c r="Y39" s="19">
        <f t="shared" si="56"/>
        <v>7.5934992457515147</v>
      </c>
      <c r="Z39" s="19">
        <f t="shared" si="57"/>
        <v>5.4533212896401349</v>
      </c>
      <c r="AA39" s="19">
        <f t="shared" si="58"/>
        <v>0.7181565590713942</v>
      </c>
      <c r="AB39" s="38">
        <f t="shared" si="37"/>
        <v>6.9124625773632982</v>
      </c>
      <c r="AC39" s="19">
        <f t="shared" si="59"/>
        <v>1.0087653247843995E-3</v>
      </c>
      <c r="AD39" s="19">
        <f t="shared" si="60"/>
        <v>0.61038134427126112</v>
      </c>
      <c r="AE39" s="39">
        <f t="shared" si="61"/>
        <v>-8.4776100406538484E-6</v>
      </c>
      <c r="AF39" s="39">
        <f t="shared" si="62"/>
        <v>0.94499574096219219</v>
      </c>
      <c r="AG39" s="19">
        <f t="shared" si="63"/>
        <v>7.5941803664180965</v>
      </c>
      <c r="AH39" s="19">
        <f t="shared" si="64"/>
        <v>5.4548231946451127</v>
      </c>
      <c r="AI39" s="19">
        <f t="shared" si="65"/>
        <v>0.71828991825986321</v>
      </c>
      <c r="AJ39" s="38">
        <f t="shared" si="38"/>
        <v>6.9129870829050368</v>
      </c>
      <c r="AK39" s="19">
        <f t="shared" si="66"/>
        <v>1.0079603299389484E-3</v>
      </c>
      <c r="AL39" s="19">
        <f t="shared" si="67"/>
        <v>0.6101524197222632</v>
      </c>
      <c r="AM39" s="39">
        <f t="shared" si="68"/>
        <v>-7.1914135500647266E-6</v>
      </c>
      <c r="AN39" s="19">
        <f t="shared" si="69"/>
        <v>0.94499168341348938</v>
      </c>
      <c r="AO39" s="18">
        <f t="shared" si="39"/>
        <v>-50</v>
      </c>
      <c r="AP39" s="19">
        <f t="shared" si="70"/>
        <v>2549.9215507804693</v>
      </c>
      <c r="AQ39" s="19">
        <f t="shared" si="71"/>
        <v>2550.8665424638825</v>
      </c>
    </row>
    <row r="40" spans="4:43" x14ac:dyDescent="0.25">
      <c r="D40" s="67">
        <f t="shared" si="34"/>
        <v>-6102.7</v>
      </c>
      <c r="E40" s="15">
        <f t="shared" si="1"/>
        <v>4.4796270018244471</v>
      </c>
      <c r="F40" s="15">
        <f t="shared" si="2"/>
        <v>1.1411717007905935</v>
      </c>
      <c r="G40" s="67">
        <f t="shared" si="40"/>
        <v>-6102.7</v>
      </c>
      <c r="H40" s="19">
        <f t="shared" si="41"/>
        <v>0.94499168341348938</v>
      </c>
      <c r="I40" s="19">
        <f t="shared" si="42"/>
        <v>7.3473445783758429</v>
      </c>
      <c r="J40" s="19">
        <f t="shared" si="43"/>
        <v>5.2522871823615587</v>
      </c>
      <c r="K40" s="19">
        <f t="shared" si="44"/>
        <v>0.71485515975658731</v>
      </c>
      <c r="L40" s="38">
        <f t="shared" si="35"/>
        <v>6.636422535012322</v>
      </c>
      <c r="M40" s="19">
        <f t="shared" si="45"/>
        <v>1.0941666868126074E-3</v>
      </c>
      <c r="N40" s="19">
        <f t="shared" si="46"/>
        <v>0.63273346005233932</v>
      </c>
      <c r="O40" s="39">
        <f t="shared" si="47"/>
        <v>-1.5128951028228291E-4</v>
      </c>
      <c r="P40" s="39">
        <f t="shared" si="48"/>
        <v>0.94877392117054649</v>
      </c>
      <c r="Q40" s="19">
        <f t="shared" si="49"/>
        <v>7.3588223404397697</v>
      </c>
      <c r="R40" s="19">
        <f t="shared" si="50"/>
        <v>5.2774040350744187</v>
      </c>
      <c r="S40" s="19">
        <f t="shared" si="51"/>
        <v>0.71715334206030534</v>
      </c>
      <c r="T40" s="38">
        <f t="shared" si="36"/>
        <v>6.6450549004003534</v>
      </c>
      <c r="U40" s="19">
        <f t="shared" si="52"/>
        <v>1.0791482224363764E-3</v>
      </c>
      <c r="V40" s="19">
        <f t="shared" si="53"/>
        <v>0.62863021647490558</v>
      </c>
      <c r="W40" s="39">
        <f t="shared" si="54"/>
        <v>-1.2516374559391267E-4</v>
      </c>
      <c r="X40" s="39">
        <f t="shared" si="55"/>
        <v>0.94812077705333719</v>
      </c>
      <c r="Y40" s="19">
        <f t="shared" si="56"/>
        <v>7.3568402776366595</v>
      </c>
      <c r="Z40" s="19">
        <f t="shared" si="57"/>
        <v>5.273064343378385</v>
      </c>
      <c r="AA40" s="19">
        <f t="shared" si="58"/>
        <v>0.71675667057873449</v>
      </c>
      <c r="AB40" s="38">
        <f t="shared" si="37"/>
        <v>6.6435642012341587</v>
      </c>
      <c r="AC40" s="19">
        <f t="shared" si="59"/>
        <v>1.0817229039812508E-3</v>
      </c>
      <c r="AD40" s="19">
        <f t="shared" si="60"/>
        <v>0.6293358109310363</v>
      </c>
      <c r="AE40" s="39">
        <f t="shared" si="61"/>
        <v>-1.296108669376522E-4</v>
      </c>
      <c r="AF40" s="39">
        <f t="shared" si="62"/>
        <v>0.95147222676037202</v>
      </c>
      <c r="AG40" s="19">
        <f t="shared" si="63"/>
        <v>7.3670107493989878</v>
      </c>
      <c r="AH40" s="19">
        <f t="shared" si="64"/>
        <v>5.2953427325603313</v>
      </c>
      <c r="AI40" s="19">
        <f t="shared" si="65"/>
        <v>0.71879123197863304</v>
      </c>
      <c r="AJ40" s="38">
        <f t="shared" si="38"/>
        <v>6.6512133603587404</v>
      </c>
      <c r="AK40" s="19">
        <f t="shared" si="66"/>
        <v>1.0685937956803886E-3</v>
      </c>
      <c r="AL40" s="19">
        <f t="shared" si="67"/>
        <v>0.6257283199145951</v>
      </c>
      <c r="AM40" s="39">
        <f t="shared" si="68"/>
        <v>-1.0706896287405131E-4</v>
      </c>
      <c r="AN40" s="19">
        <f t="shared" si="69"/>
        <v>0.95139091423198496</v>
      </c>
      <c r="AO40" s="18">
        <f t="shared" si="39"/>
        <v>-50</v>
      </c>
      <c r="AP40" s="19">
        <f t="shared" si="70"/>
        <v>2549.9717230894089</v>
      </c>
      <c r="AQ40" s="19">
        <f t="shared" si="71"/>
        <v>2550.9231140036409</v>
      </c>
    </row>
    <row r="41" spans="4:43" x14ac:dyDescent="0.25">
      <c r="D41" s="67">
        <f t="shared" si="34"/>
        <v>-6152.7</v>
      </c>
      <c r="E41" s="15">
        <f t="shared" si="1"/>
        <v>4.3275897020068932</v>
      </c>
      <c r="F41" s="15">
        <f t="shared" si="2"/>
        <v>1.0752888708696542</v>
      </c>
      <c r="G41" s="67">
        <f t="shared" si="40"/>
        <v>-6152.7</v>
      </c>
      <c r="H41" s="19">
        <f t="shared" si="41"/>
        <v>0.95139091423198496</v>
      </c>
      <c r="I41" s="19">
        <f t="shared" si="42"/>
        <v>7.1216653765542368</v>
      </c>
      <c r="J41" s="19">
        <f t="shared" si="43"/>
        <v>5.0905215150011429</v>
      </c>
      <c r="K41" s="19">
        <f t="shared" si="44"/>
        <v>0.714793695834127</v>
      </c>
      <c r="L41" s="38">
        <f t="shared" si="35"/>
        <v>6.3736298258472113</v>
      </c>
      <c r="M41" s="19">
        <f t="shared" si="45"/>
        <v>1.1649456179406959E-3</v>
      </c>
      <c r="N41" s="19">
        <f t="shared" si="46"/>
        <v>0.64986999428891323</v>
      </c>
      <c r="O41" s="39">
        <f t="shared" si="47"/>
        <v>-2.7957089924178936E-4</v>
      </c>
      <c r="P41" s="39">
        <f t="shared" si="48"/>
        <v>0.95838018671302971</v>
      </c>
      <c r="Q41" s="19">
        <f t="shared" si="49"/>
        <v>7.1421916985213061</v>
      </c>
      <c r="R41" s="19">
        <f t="shared" si="50"/>
        <v>5.1351210783331753</v>
      </c>
      <c r="S41" s="19">
        <f t="shared" si="51"/>
        <v>0.71898393309666175</v>
      </c>
      <c r="T41" s="38">
        <f t="shared" si="36"/>
        <v>6.3886607996758968</v>
      </c>
      <c r="U41" s="19">
        <f t="shared" si="52"/>
        <v>1.1359107285506419E-3</v>
      </c>
      <c r="V41" s="19">
        <f t="shared" si="53"/>
        <v>0.64217791540943936</v>
      </c>
      <c r="W41" s="39">
        <f t="shared" si="54"/>
        <v>-2.2543031552134659E-4</v>
      </c>
      <c r="X41" s="39">
        <f t="shared" si="55"/>
        <v>0.95702667212001857</v>
      </c>
      <c r="Y41" s="19">
        <f t="shared" si="56"/>
        <v>7.1382166529928019</v>
      </c>
      <c r="Z41" s="19">
        <f t="shared" si="57"/>
        <v>5.1264759026421132</v>
      </c>
      <c r="AA41" s="19">
        <f t="shared" si="58"/>
        <v>0.71817320093426462</v>
      </c>
      <c r="AB41" s="38">
        <f t="shared" si="37"/>
        <v>6.385749961319048</v>
      </c>
      <c r="AC41" s="19">
        <f t="shared" si="59"/>
        <v>1.1414609467655431E-3</v>
      </c>
      <c r="AD41" s="19">
        <f t="shared" si="60"/>
        <v>0.64365634871058297</v>
      </c>
      <c r="AE41" s="39">
        <f t="shared" si="61"/>
        <v>-2.3563810004964403E-4</v>
      </c>
      <c r="AF41" s="39">
        <f t="shared" si="62"/>
        <v>0.96317281923446718</v>
      </c>
      <c r="AG41" s="19">
        <f t="shared" si="63"/>
        <v>7.1562668570548542</v>
      </c>
      <c r="AH41" s="19">
        <f t="shared" si="64"/>
        <v>5.1657642805112767</v>
      </c>
      <c r="AI41" s="19">
        <f t="shared" si="65"/>
        <v>0.72185182354102928</v>
      </c>
      <c r="AJ41" s="38">
        <f t="shared" si="38"/>
        <v>6.3989677285008373</v>
      </c>
      <c r="AK41" s="19">
        <f t="shared" si="66"/>
        <v>1.1165321794193266E-3</v>
      </c>
      <c r="AL41" s="19">
        <f t="shared" si="67"/>
        <v>0.63698552804650188</v>
      </c>
      <c r="AM41" s="39">
        <f t="shared" si="68"/>
        <v>-1.9030055995144978E-4</v>
      </c>
      <c r="AN41" s="19">
        <f t="shared" si="69"/>
        <v>0.96299098331811184</v>
      </c>
      <c r="AO41" s="18">
        <f t="shared" si="39"/>
        <v>-50</v>
      </c>
      <c r="AP41" s="19">
        <f t="shared" si="70"/>
        <v>2550.0218953983485</v>
      </c>
      <c r="AQ41" s="19">
        <f t="shared" si="71"/>
        <v>2550.9848863816665</v>
      </c>
    </row>
    <row r="42" spans="4:43" x14ac:dyDescent="0.25">
      <c r="D42" s="67">
        <f t="shared" si="34"/>
        <v>-6202.7</v>
      </c>
      <c r="E42" s="15">
        <f t="shared" si="1"/>
        <v>4.1755524021893358</v>
      </c>
      <c r="F42" s="15">
        <f t="shared" si="2"/>
        <v>1.0094060409487131</v>
      </c>
      <c r="G42" s="67">
        <f t="shared" si="40"/>
        <v>-6202.7</v>
      </c>
      <c r="H42" s="19">
        <f t="shared" si="41"/>
        <v>0.96299098331811184</v>
      </c>
      <c r="I42" s="19">
        <f t="shared" si="42"/>
        <v>6.9121420527821869</v>
      </c>
      <c r="J42" s="19">
        <f t="shared" si="43"/>
        <v>4.957093655075405</v>
      </c>
      <c r="K42" s="19">
        <f t="shared" si="44"/>
        <v>0.7171573757052836</v>
      </c>
      <c r="L42" s="38">
        <f t="shared" si="35"/>
        <v>6.1196502340702228</v>
      </c>
      <c r="M42" s="19">
        <f t="shared" si="45"/>
        <v>1.2231065277526708E-3</v>
      </c>
      <c r="N42" s="19">
        <f t="shared" si="46"/>
        <v>0.66267272715356074</v>
      </c>
      <c r="O42" s="39">
        <f t="shared" si="47"/>
        <v>-3.916457705233002E-4</v>
      </c>
      <c r="P42" s="39">
        <f t="shared" si="48"/>
        <v>0.97278212758119431</v>
      </c>
      <c r="Q42" s="19">
        <f t="shared" si="49"/>
        <v>6.9399661389075717</v>
      </c>
      <c r="R42" s="19">
        <f t="shared" si="50"/>
        <v>5.017108801587054</v>
      </c>
      <c r="S42" s="19">
        <f t="shared" si="51"/>
        <v>0.7229298675478556</v>
      </c>
      <c r="T42" s="38">
        <f t="shared" si="36"/>
        <v>6.1394167144041347</v>
      </c>
      <c r="U42" s="19">
        <f t="shared" si="52"/>
        <v>1.1813245491440834E-3</v>
      </c>
      <c r="V42" s="19">
        <f t="shared" si="53"/>
        <v>0.65186814708129959</v>
      </c>
      <c r="W42" s="39">
        <f t="shared" si="54"/>
        <v>-3.0931715111621593E-4</v>
      </c>
      <c r="X42" s="39">
        <f t="shared" si="55"/>
        <v>0.97072391209601727</v>
      </c>
      <c r="Y42" s="19">
        <f t="shared" si="56"/>
        <v>6.9341171836286577</v>
      </c>
      <c r="Z42" s="19">
        <f t="shared" si="57"/>
        <v>5.0044768351328459</v>
      </c>
      <c r="AA42" s="19">
        <f t="shared" si="58"/>
        <v>0.72171794946706946</v>
      </c>
      <c r="AB42" s="38">
        <f t="shared" si="37"/>
        <v>6.1352615641155106</v>
      </c>
      <c r="AC42" s="19">
        <f t="shared" si="59"/>
        <v>1.1899547568925504E-3</v>
      </c>
      <c r="AD42" s="19">
        <f t="shared" si="60"/>
        <v>0.65411634197179147</v>
      </c>
      <c r="AE42" s="39">
        <f t="shared" si="61"/>
        <v>-3.2598882714898324E-4</v>
      </c>
      <c r="AF42" s="39">
        <f t="shared" si="62"/>
        <v>0.97929042467556104</v>
      </c>
      <c r="AG42" s="19">
        <f t="shared" si="63"/>
        <v>6.9584611599201871</v>
      </c>
      <c r="AH42" s="19">
        <f t="shared" si="64"/>
        <v>5.0571087059020199</v>
      </c>
      <c r="AI42" s="19">
        <f t="shared" si="65"/>
        <v>0.72675676269205824</v>
      </c>
      <c r="AJ42" s="38">
        <f t="shared" si="38"/>
        <v>6.1525557432108195</v>
      </c>
      <c r="AK42" s="19">
        <f t="shared" si="66"/>
        <v>1.1545545864415135E-3</v>
      </c>
      <c r="AL42" s="19">
        <f t="shared" si="67"/>
        <v>0.64483830510771434</v>
      </c>
      <c r="AM42" s="39">
        <f t="shared" si="68"/>
        <v>-2.5866597063541665E-4</v>
      </c>
      <c r="AN42" s="19">
        <f t="shared" si="69"/>
        <v>0.97899868079885444</v>
      </c>
      <c r="AO42" s="18">
        <f t="shared" si="39"/>
        <v>-50</v>
      </c>
      <c r="AP42" s="19">
        <f t="shared" si="70"/>
        <v>2550.0720677072882</v>
      </c>
      <c r="AQ42" s="19">
        <f t="shared" si="71"/>
        <v>2551.0510663880868</v>
      </c>
    </row>
    <row r="43" spans="4:43" x14ac:dyDescent="0.25">
      <c r="D43" s="67">
        <f t="shared" si="34"/>
        <v>-6252.7</v>
      </c>
      <c r="E43" s="15">
        <f t="shared" si="1"/>
        <v>4.0235151023717819</v>
      </c>
      <c r="F43" s="15">
        <f t="shared" si="2"/>
        <v>0.94352321102777204</v>
      </c>
      <c r="G43" s="67">
        <f t="shared" si="40"/>
        <v>-6252.7</v>
      </c>
      <c r="H43" s="19">
        <f t="shared" si="41"/>
        <v>0.97899868079885444</v>
      </c>
      <c r="I43" s="19">
        <f t="shared" si="42"/>
        <v>6.7154845281179991</v>
      </c>
      <c r="J43" s="19">
        <f t="shared" si="43"/>
        <v>4.8433248701820215</v>
      </c>
      <c r="K43" s="19">
        <f t="shared" si="44"/>
        <v>0.72121748622944915</v>
      </c>
      <c r="L43" s="38">
        <f t="shared" si="35"/>
        <v>5.8709310601703582</v>
      </c>
      <c r="M43" s="19">
        <f t="shared" si="45"/>
        <v>1.2716344735324396E-3</v>
      </c>
      <c r="N43" s="19">
        <f t="shared" si="46"/>
        <v>0.6720700968317328</v>
      </c>
      <c r="O43" s="39">
        <f t="shared" si="47"/>
        <v>-4.8910749508783251E-4</v>
      </c>
      <c r="P43" s="39">
        <f t="shared" si="48"/>
        <v>0.99122636817605025</v>
      </c>
      <c r="Q43" s="19">
        <f t="shared" si="49"/>
        <v>6.7491072093458584</v>
      </c>
      <c r="R43" s="19">
        <f t="shared" si="50"/>
        <v>4.9152538519347448</v>
      </c>
      <c r="S43" s="19">
        <f t="shared" si="51"/>
        <v>0.72828208227724156</v>
      </c>
      <c r="T43" s="38">
        <f t="shared" si="36"/>
        <v>5.8940052738855089</v>
      </c>
      <c r="U43" s="19">
        <f t="shared" si="52"/>
        <v>1.2187456727507195E-3</v>
      </c>
      <c r="V43" s="19">
        <f t="shared" si="53"/>
        <v>0.65866231273031184</v>
      </c>
      <c r="W43" s="39">
        <f t="shared" si="54"/>
        <v>-3.8027764041268457E-4</v>
      </c>
      <c r="X43" s="39">
        <f t="shared" si="55"/>
        <v>0.98850562180917156</v>
      </c>
      <c r="Y43" s="19">
        <f t="shared" si="56"/>
        <v>6.741625926501972</v>
      </c>
      <c r="Z43" s="19">
        <f t="shared" si="57"/>
        <v>4.8992247428930344</v>
      </c>
      <c r="AA43" s="19">
        <f t="shared" si="58"/>
        <v>0.72671263524630114</v>
      </c>
      <c r="AB43" s="38">
        <f t="shared" si="37"/>
        <v>5.8888710991885702</v>
      </c>
      <c r="AC43" s="19">
        <f t="shared" si="59"/>
        <v>1.2302673120209769E-3</v>
      </c>
      <c r="AD43" s="19">
        <f t="shared" si="60"/>
        <v>0.66160909012025837</v>
      </c>
      <c r="AE43" s="39">
        <f t="shared" si="61"/>
        <v>-4.0340006914148073E-4</v>
      </c>
      <c r="AF43" s="39">
        <f t="shared" si="62"/>
        <v>0.99916868425592842</v>
      </c>
      <c r="AG43" s="19">
        <f t="shared" si="63"/>
        <v>6.7709463317838967</v>
      </c>
      <c r="AH43" s="19">
        <f t="shared" si="64"/>
        <v>4.9621254226035498</v>
      </c>
      <c r="AI43" s="19">
        <f t="shared" si="65"/>
        <v>0.73285552409573029</v>
      </c>
      <c r="AJ43" s="38">
        <f t="shared" si="38"/>
        <v>5.9089927930268775</v>
      </c>
      <c r="AK43" s="19">
        <f t="shared" si="66"/>
        <v>1.1858903337904512E-3</v>
      </c>
      <c r="AL43" s="19">
        <f t="shared" si="67"/>
        <v>0.65017700736651352</v>
      </c>
      <c r="AM43" s="39">
        <f t="shared" si="68"/>
        <v>-3.1604656318163057E-4</v>
      </c>
      <c r="AN43" s="19">
        <f t="shared" si="69"/>
        <v>0.99876959311033608</v>
      </c>
      <c r="AO43" s="18">
        <f t="shared" si="39"/>
        <v>-50</v>
      </c>
      <c r="AP43" s="19">
        <f t="shared" si="70"/>
        <v>2550.1222400162278</v>
      </c>
      <c r="AQ43" s="19">
        <f t="shared" si="71"/>
        <v>2551.1210096093382</v>
      </c>
    </row>
    <row r="44" spans="4:43" x14ac:dyDescent="0.25">
      <c r="D44" s="67">
        <f t="shared" si="34"/>
        <v>-6302.7</v>
      </c>
      <c r="E44" s="15">
        <f t="shared" si="1"/>
        <v>3.871477802554228</v>
      </c>
      <c r="F44" s="15">
        <f t="shared" si="2"/>
        <v>0.87764038110683096</v>
      </c>
      <c r="G44" s="67">
        <f t="shared" si="40"/>
        <v>-6302.7</v>
      </c>
      <c r="H44" s="19">
        <f t="shared" si="41"/>
        <v>0.99876959311033608</v>
      </c>
      <c r="I44" s="19">
        <f t="shared" si="42"/>
        <v>6.5292204962331715</v>
      </c>
      <c r="J44" s="19">
        <f t="shared" si="43"/>
        <v>4.7421963098172437</v>
      </c>
      <c r="K44" s="19">
        <f t="shared" si="44"/>
        <v>0.72630359359943575</v>
      </c>
      <c r="L44" s="38">
        <f t="shared" si="35"/>
        <v>5.6245988552247681</v>
      </c>
      <c r="M44" s="19">
        <f t="shared" si="45"/>
        <v>1.3140781004966353E-3</v>
      </c>
      <c r="N44" s="19">
        <f t="shared" si="46"/>
        <v>0.67897372416935531</v>
      </c>
      <c r="O44" s="39">
        <f t="shared" si="47"/>
        <v>-5.7631722935127454E-4</v>
      </c>
      <c r="P44" s="39">
        <f t="shared" si="48"/>
        <v>1.0131775238441179</v>
      </c>
      <c r="Q44" s="19">
        <f t="shared" si="49"/>
        <v>6.5675602423596944</v>
      </c>
      <c r="R44" s="19">
        <f t="shared" si="50"/>
        <v>4.8234173285508248</v>
      </c>
      <c r="S44" s="19">
        <f t="shared" si="51"/>
        <v>0.73443061815262356</v>
      </c>
      <c r="T44" s="38">
        <f t="shared" si="36"/>
        <v>5.6498888188650813</v>
      </c>
      <c r="U44" s="19">
        <f t="shared" si="52"/>
        <v>1.2514892227723311E-3</v>
      </c>
      <c r="V44" s="19">
        <f t="shared" si="53"/>
        <v>0.66338275084322129</v>
      </c>
      <c r="W44" s="39">
        <f t="shared" si="54"/>
        <v>-4.429946610721406E-4</v>
      </c>
      <c r="X44" s="39">
        <f t="shared" si="55"/>
        <v>1.0098444596371396</v>
      </c>
      <c r="Y44" s="19">
        <f t="shared" si="56"/>
        <v>6.558690902419066</v>
      </c>
      <c r="Z44" s="19">
        <f t="shared" si="57"/>
        <v>4.8045956363404718</v>
      </c>
      <c r="AA44" s="19">
        <f t="shared" si="58"/>
        <v>0.73255405809235119</v>
      </c>
      <c r="AB44" s="38">
        <f t="shared" si="37"/>
        <v>5.6440383553833495</v>
      </c>
      <c r="AC44" s="19">
        <f t="shared" si="59"/>
        <v>1.2656236113906885E-3</v>
      </c>
      <c r="AD44" s="19">
        <f t="shared" si="60"/>
        <v>0.66693912811570366</v>
      </c>
      <c r="AE44" s="39">
        <f t="shared" si="61"/>
        <v>-4.722282353452782E-4</v>
      </c>
      <c r="AF44" s="39">
        <f t="shared" si="62"/>
        <v>1.0223810048776001</v>
      </c>
      <c r="AG44" s="19">
        <f t="shared" si="63"/>
        <v>6.5920508602578387</v>
      </c>
      <c r="AH44" s="19">
        <f t="shared" si="64"/>
        <v>4.8754903128427829</v>
      </c>
      <c r="AI44" s="19">
        <f t="shared" si="65"/>
        <v>0.73960144061329114</v>
      </c>
      <c r="AJ44" s="38">
        <f t="shared" si="38"/>
        <v>5.6660435120685513</v>
      </c>
      <c r="AK44" s="19">
        <f t="shared" si="66"/>
        <v>1.2134938076554013E-3</v>
      </c>
      <c r="AL44" s="19">
        <f t="shared" si="67"/>
        <v>0.65371581064196582</v>
      </c>
      <c r="AM44" s="39">
        <f t="shared" si="68"/>
        <v>-3.6679570510584752E-4</v>
      </c>
      <c r="AN44" s="19">
        <f t="shared" si="69"/>
        <v>1.0218825825044358</v>
      </c>
      <c r="AO44" s="18">
        <f t="shared" si="39"/>
        <v>-50</v>
      </c>
      <c r="AP44" s="19">
        <f t="shared" si="70"/>
        <v>2550.1724123251674</v>
      </c>
      <c r="AQ44" s="19">
        <f t="shared" si="71"/>
        <v>2551.194294907672</v>
      </c>
    </row>
    <row r="45" spans="4:43" x14ac:dyDescent="0.25">
      <c r="D45" s="67">
        <f t="shared" si="34"/>
        <v>-6352.7</v>
      </c>
      <c r="E45" s="15">
        <f t="shared" si="1"/>
        <v>3.7194405027366706</v>
      </c>
      <c r="F45" s="15">
        <f t="shared" si="2"/>
        <v>0.81175755118589166</v>
      </c>
      <c r="G45" s="67">
        <f t="shared" si="40"/>
        <v>-6352.7</v>
      </c>
      <c r="H45" s="19">
        <f t="shared" si="41"/>
        <v>1.0218825825044358</v>
      </c>
      <c r="I45" s="19">
        <f t="shared" si="42"/>
        <v>6.3518150509830189</v>
      </c>
      <c r="J45" s="19">
        <f t="shared" si="43"/>
        <v>4.6485044287755528</v>
      </c>
      <c r="K45" s="19">
        <f t="shared" si="44"/>
        <v>0.73183875655449715</v>
      </c>
      <c r="L45" s="38">
        <f t="shared" si="35"/>
        <v>5.378482308283302</v>
      </c>
      <c r="M45" s="19">
        <f t="shared" si="45"/>
        <v>1.3538091757858627E-3</v>
      </c>
      <c r="N45" s="19">
        <f t="shared" si="46"/>
        <v>0.6841266074844945</v>
      </c>
      <c r="O45" s="39">
        <f t="shared" si="47"/>
        <v>-6.5861323011319982E-4</v>
      </c>
      <c r="P45" s="39">
        <f t="shared" si="48"/>
        <v>1.0383479132572657</v>
      </c>
      <c r="Q45" s="19">
        <f t="shared" si="49"/>
        <v>6.3942298238192308</v>
      </c>
      <c r="R45" s="19">
        <f t="shared" si="50"/>
        <v>4.7372829921789243</v>
      </c>
      <c r="S45" s="19">
        <f t="shared" si="51"/>
        <v>0.74086842711408474</v>
      </c>
      <c r="T45" s="38">
        <f t="shared" si="36"/>
        <v>5.405214021426068</v>
      </c>
      <c r="U45" s="19">
        <f t="shared" si="52"/>
        <v>1.2824025817843865E-3</v>
      </c>
      <c r="V45" s="19">
        <f t="shared" si="53"/>
        <v>0.66663626679931565</v>
      </c>
      <c r="W45" s="39">
        <f t="shared" si="54"/>
        <v>-5.0208489426007015E-4</v>
      </c>
      <c r="X45" s="39">
        <f t="shared" si="55"/>
        <v>1.0344347048609375</v>
      </c>
      <c r="Y45" s="19">
        <f t="shared" si="56"/>
        <v>6.3841493797830555</v>
      </c>
      <c r="Z45" s="19">
        <f t="shared" si="57"/>
        <v>4.7161436938920236</v>
      </c>
      <c r="AA45" s="19">
        <f t="shared" si="58"/>
        <v>0.73872702741367968</v>
      </c>
      <c r="AB45" s="38">
        <f t="shared" si="37"/>
        <v>5.398860868495901</v>
      </c>
      <c r="AC45" s="19">
        <f t="shared" si="59"/>
        <v>1.2989281100741952E-3</v>
      </c>
      <c r="AD45" s="19">
        <f t="shared" si="60"/>
        <v>0.67072888149007892</v>
      </c>
      <c r="AE45" s="39">
        <f t="shared" si="61"/>
        <v>-5.3711998251236765E-4</v>
      </c>
      <c r="AF45" s="39">
        <f t="shared" si="62"/>
        <v>1.0487385816300541</v>
      </c>
      <c r="AG45" s="19">
        <f t="shared" si="63"/>
        <v>6.4209962365481399</v>
      </c>
      <c r="AH45" s="19">
        <f t="shared" si="64"/>
        <v>4.7935344207665391</v>
      </c>
      <c r="AI45" s="19">
        <f t="shared" si="65"/>
        <v>0.74654060587699278</v>
      </c>
      <c r="AJ45" s="38">
        <f t="shared" si="38"/>
        <v>5.4220834284530266</v>
      </c>
      <c r="AK45" s="19">
        <f t="shared" si="66"/>
        <v>1.2398092660023386E-3</v>
      </c>
      <c r="AL45" s="19">
        <f t="shared" si="67"/>
        <v>0.65595765627822045</v>
      </c>
      <c r="AM45" s="39">
        <f t="shared" si="68"/>
        <v>-4.1487620688298888E-4</v>
      </c>
      <c r="AN45" s="19">
        <f t="shared" si="69"/>
        <v>1.0481484090922779</v>
      </c>
      <c r="AO45" s="18">
        <f t="shared" si="39"/>
        <v>-50</v>
      </c>
      <c r="AP45" s="19">
        <f t="shared" si="70"/>
        <v>2550.2225846341071</v>
      </c>
      <c r="AQ45" s="19">
        <f t="shared" si="71"/>
        <v>2551.2707330431995</v>
      </c>
    </row>
    <row r="46" spans="4:43" x14ac:dyDescent="0.25">
      <c r="D46" s="67">
        <f t="shared" si="34"/>
        <v>-6402.7</v>
      </c>
      <c r="E46" s="15">
        <f t="shared" si="1"/>
        <v>3.5674032029191167</v>
      </c>
      <c r="F46" s="15">
        <f t="shared" si="2"/>
        <v>0.74587472126495058</v>
      </c>
      <c r="G46" s="67">
        <f t="shared" si="40"/>
        <v>-6402.7</v>
      </c>
      <c r="H46" s="19">
        <f t="shared" si="41"/>
        <v>1.0481484090922779</v>
      </c>
      <c r="I46" s="19">
        <f t="shared" si="42"/>
        <v>6.1825946912448568</v>
      </c>
      <c r="J46" s="19">
        <f t="shared" si="43"/>
        <v>4.558597213883977</v>
      </c>
      <c r="K46" s="19">
        <f t="shared" si="44"/>
        <v>0.73732752048899231</v>
      </c>
      <c r="L46" s="38">
        <f t="shared" si="35"/>
        <v>5.1309780078711249</v>
      </c>
      <c r="M46" s="19">
        <f t="shared" si="45"/>
        <v>1.3937818064451823E-3</v>
      </c>
      <c r="N46" s="19">
        <f t="shared" si="46"/>
        <v>0.68806541424990508</v>
      </c>
      <c r="O46" s="39">
        <f t="shared" si="47"/>
        <v>-7.4128530562121784E-4</v>
      </c>
      <c r="P46" s="39">
        <f t="shared" si="48"/>
        <v>1.0666805417328085</v>
      </c>
      <c r="Q46" s="19">
        <f t="shared" si="49"/>
        <v>6.2288334443847972</v>
      </c>
      <c r="R46" s="19">
        <f t="shared" si="50"/>
        <v>4.6539413420711631</v>
      </c>
      <c r="S46" s="19">
        <f t="shared" si="51"/>
        <v>0.7471609866638228</v>
      </c>
      <c r="T46" s="38">
        <f t="shared" si="36"/>
        <v>5.1586233064065272</v>
      </c>
      <c r="U46" s="19">
        <f t="shared" si="52"/>
        <v>1.3138438884583823E-3</v>
      </c>
      <c r="V46" s="19">
        <f t="shared" si="53"/>
        <v>0.66882428385695714</v>
      </c>
      <c r="W46" s="39">
        <f t="shared" si="54"/>
        <v>-5.6162885577270086E-4</v>
      </c>
      <c r="X46" s="39">
        <f t="shared" si="55"/>
        <v>1.0621891304865954</v>
      </c>
      <c r="Y46" s="19">
        <f t="shared" si="56"/>
        <v>6.2176271110451911</v>
      </c>
      <c r="Z46" s="19">
        <f t="shared" si="57"/>
        <v>4.6307868897007092</v>
      </c>
      <c r="AA46" s="19">
        <f t="shared" si="58"/>
        <v>0.74478362999196779</v>
      </c>
      <c r="AB46" s="38">
        <f t="shared" si="37"/>
        <v>5.1519232461838156</v>
      </c>
      <c r="AC46" s="19">
        <f t="shared" si="59"/>
        <v>1.332666266543205E-3</v>
      </c>
      <c r="AD46" s="19">
        <f t="shared" si="60"/>
        <v>0.67340910253147535</v>
      </c>
      <c r="AE46" s="39">
        <f t="shared" si="61"/>
        <v>-6.0239328650032022E-4</v>
      </c>
      <c r="AF46" s="39">
        <f t="shared" si="62"/>
        <v>1.078268073417294</v>
      </c>
      <c r="AG46" s="19">
        <f t="shared" si="63"/>
        <v>6.2577450126027134</v>
      </c>
      <c r="AH46" s="19">
        <f t="shared" si="64"/>
        <v>4.7138172023455285</v>
      </c>
      <c r="AI46" s="19">
        <f t="shared" si="65"/>
        <v>0.75327728963902985</v>
      </c>
      <c r="AJ46" s="38">
        <f t="shared" si="38"/>
        <v>5.175909000337156</v>
      </c>
      <c r="AK46" s="19">
        <f t="shared" si="66"/>
        <v>1.2668324674022589E-3</v>
      </c>
      <c r="AL46" s="19">
        <f t="shared" si="67"/>
        <v>0.65721988286375976</v>
      </c>
      <c r="AM46" s="39">
        <f t="shared" si="68"/>
        <v>-4.6365762320152269E-4</v>
      </c>
      <c r="AN46" s="19">
        <f t="shared" si="69"/>
        <v>1.0775899692036843</v>
      </c>
      <c r="AO46" s="18">
        <f t="shared" si="39"/>
        <v>-50</v>
      </c>
      <c r="AP46" s="19">
        <f t="shared" si="70"/>
        <v>2550.2727569430467</v>
      </c>
      <c r="AQ46" s="19">
        <f t="shared" si="71"/>
        <v>2551.3503469122502</v>
      </c>
    </row>
    <row r="47" spans="4:43" x14ac:dyDescent="0.25">
      <c r="D47" s="67">
        <f t="shared" si="34"/>
        <v>-6452.7</v>
      </c>
      <c r="E47" s="15">
        <f t="shared" si="1"/>
        <v>3.4153659031015593</v>
      </c>
      <c r="F47" s="15">
        <f t="shared" si="2"/>
        <v>0.6799918913440095</v>
      </c>
      <c r="G47" s="67">
        <f t="shared" si="40"/>
        <v>-6452.7</v>
      </c>
      <c r="H47" s="19">
        <f t="shared" si="41"/>
        <v>1.0775899692036843</v>
      </c>
      <c r="I47" s="19">
        <f t="shared" si="42"/>
        <v>6.0216093927927101</v>
      </c>
      <c r="J47" s="19">
        <f t="shared" si="43"/>
        <v>4.4699707189453477</v>
      </c>
      <c r="K47" s="19">
        <f t="shared" si="44"/>
        <v>0.7423215999854581</v>
      </c>
      <c r="L47" s="38">
        <f t="shared" si="35"/>
        <v>4.8808707856058522</v>
      </c>
      <c r="M47" s="19">
        <f t="shared" si="45"/>
        <v>1.4366103951135474E-3</v>
      </c>
      <c r="N47" s="19">
        <f t="shared" si="46"/>
        <v>0.69114332953786406</v>
      </c>
      <c r="O47" s="39">
        <f t="shared" si="47"/>
        <v>-8.2930669239306555E-4</v>
      </c>
      <c r="P47" s="39">
        <f t="shared" si="48"/>
        <v>1.098322636513511</v>
      </c>
      <c r="Q47" s="19">
        <f t="shared" si="49"/>
        <v>6.0717531216175979</v>
      </c>
      <c r="R47" s="19">
        <f t="shared" si="50"/>
        <v>4.5714564792158834</v>
      </c>
      <c r="S47" s="19">
        <f t="shared" si="51"/>
        <v>0.75290552623753337</v>
      </c>
      <c r="T47" s="38">
        <f t="shared" si="36"/>
        <v>4.9090668769190824</v>
      </c>
      <c r="U47" s="19">
        <f t="shared" si="52"/>
        <v>1.3478492848116865E-3</v>
      </c>
      <c r="V47" s="19">
        <f t="shared" si="53"/>
        <v>0.67018402722846171</v>
      </c>
      <c r="W47" s="39">
        <f t="shared" si="54"/>
        <v>-6.2521738994854195E-4</v>
      </c>
      <c r="X47" s="39">
        <f t="shared" si="55"/>
        <v>1.0932204039523978</v>
      </c>
      <c r="Y47" s="19">
        <f t="shared" si="56"/>
        <v>6.0594129358555513</v>
      </c>
      <c r="Z47" s="19">
        <f t="shared" si="57"/>
        <v>4.5464269804291275</v>
      </c>
      <c r="AA47" s="19">
        <f t="shared" si="58"/>
        <v>0.75030816162509983</v>
      </c>
      <c r="AB47" s="38">
        <f t="shared" si="37"/>
        <v>4.9021279233804655</v>
      </c>
      <c r="AC47" s="19">
        <f t="shared" si="59"/>
        <v>1.369024299387467E-3</v>
      </c>
      <c r="AD47" s="19">
        <f t="shared" si="60"/>
        <v>0.67524825817946821</v>
      </c>
      <c r="AE47" s="39">
        <f t="shared" si="61"/>
        <v>-6.7196945412496042E-4</v>
      </c>
      <c r="AF47" s="39">
        <f t="shared" si="62"/>
        <v>1.1111884419099323</v>
      </c>
      <c r="AG47" s="19">
        <f t="shared" si="63"/>
        <v>6.1028701721770382</v>
      </c>
      <c r="AH47" s="19">
        <f t="shared" si="64"/>
        <v>4.6347281366751032</v>
      </c>
      <c r="AI47" s="19">
        <f t="shared" si="65"/>
        <v>0.75943416882843273</v>
      </c>
      <c r="AJ47" s="38">
        <f t="shared" si="38"/>
        <v>4.9265641636094353</v>
      </c>
      <c r="AK47" s="19">
        <f t="shared" si="66"/>
        <v>1.2962908383682106E-3</v>
      </c>
      <c r="AL47" s="19">
        <f t="shared" si="67"/>
        <v>0.65767624870678698</v>
      </c>
      <c r="AM47" s="39">
        <f t="shared" si="68"/>
        <v>-5.1606043118541532E-4</v>
      </c>
      <c r="AN47" s="19">
        <f t="shared" si="69"/>
        <v>1.1104211426347301</v>
      </c>
      <c r="AO47" s="18">
        <f t="shared" si="39"/>
        <v>-50</v>
      </c>
      <c r="AP47" s="19">
        <f t="shared" si="70"/>
        <v>2550.3229292519864</v>
      </c>
      <c r="AQ47" s="19">
        <f t="shared" si="71"/>
        <v>2551.4333503946209</v>
      </c>
    </row>
    <row r="48" spans="4:43" x14ac:dyDescent="0.25">
      <c r="D48" s="67">
        <f t="shared" si="34"/>
        <v>-6502.7</v>
      </c>
      <c r="E48" s="15">
        <f t="shared" si="1"/>
        <v>3.2633286032840054</v>
      </c>
      <c r="F48" s="15">
        <f t="shared" si="2"/>
        <v>0.61410906142306843</v>
      </c>
      <c r="G48" s="67">
        <f t="shared" si="40"/>
        <v>-6502.7</v>
      </c>
      <c r="H48" s="19">
        <f t="shared" si="41"/>
        <v>1.1104211426347301</v>
      </c>
      <c r="I48" s="19">
        <f t="shared" si="42"/>
        <v>5.8695132258606133</v>
      </c>
      <c r="J48" s="19">
        <f t="shared" si="43"/>
        <v>4.3808871130177254</v>
      </c>
      <c r="K48" s="19">
        <f t="shared" si="44"/>
        <v>0.74637997129231803</v>
      </c>
      <c r="L48" s="38">
        <f t="shared" si="35"/>
        <v>4.6271679746594963</v>
      </c>
      <c r="M48" s="19">
        <f t="shared" si="45"/>
        <v>1.4847969413595038E-3</v>
      </c>
      <c r="N48" s="19">
        <f t="shared" si="46"/>
        <v>0.6935711537362278</v>
      </c>
      <c r="O48" s="39">
        <f t="shared" si="47"/>
        <v>-9.275312921113272E-4</v>
      </c>
      <c r="P48" s="39">
        <f t="shared" si="48"/>
        <v>1.1336094249375133</v>
      </c>
      <c r="Q48" s="19">
        <f t="shared" si="49"/>
        <v>5.9239366715616626</v>
      </c>
      <c r="R48" s="19">
        <f t="shared" si="50"/>
        <v>4.4885133945302638</v>
      </c>
      <c r="S48" s="19">
        <f t="shared" si="51"/>
        <v>0.75769098209265728</v>
      </c>
      <c r="T48" s="38">
        <f t="shared" si="36"/>
        <v>4.6556482432214468</v>
      </c>
      <c r="U48" s="19">
        <f t="shared" si="52"/>
        <v>1.3863619041790812E-3</v>
      </c>
      <c r="V48" s="19">
        <f t="shared" si="53"/>
        <v>0.67083046072943497</v>
      </c>
      <c r="W48" s="39">
        <f t="shared" si="54"/>
        <v>-6.9622750792271355E-4</v>
      </c>
      <c r="X48" s="39">
        <f t="shared" si="55"/>
        <v>1.1278268303327981</v>
      </c>
      <c r="Y48" s="19">
        <f t="shared" si="56"/>
        <v>5.9103647855818577</v>
      </c>
      <c r="Z48" s="19">
        <f t="shared" si="57"/>
        <v>4.4616122029422218</v>
      </c>
      <c r="AA48" s="19">
        <f t="shared" si="58"/>
        <v>0.75487932890812082</v>
      </c>
      <c r="AB48" s="38">
        <f t="shared" si="37"/>
        <v>4.6485459557308628</v>
      </c>
      <c r="AC48" s="19">
        <f t="shared" si="59"/>
        <v>1.4101029094812289E-3</v>
      </c>
      <c r="AD48" s="19">
        <f t="shared" si="60"/>
        <v>0.67639021833894741</v>
      </c>
      <c r="AE48" s="39">
        <f t="shared" si="61"/>
        <v>-7.4960281069690743E-4</v>
      </c>
      <c r="AF48" s="39">
        <f t="shared" si="62"/>
        <v>1.1479012831695754</v>
      </c>
      <c r="AG48" s="19">
        <f t="shared" si="63"/>
        <v>5.9574800000541908</v>
      </c>
      <c r="AH48" s="19">
        <f t="shared" si="64"/>
        <v>4.555176695405315</v>
      </c>
      <c r="AI48" s="19">
        <f t="shared" si="65"/>
        <v>0.76461468529711896</v>
      </c>
      <c r="AJ48" s="38">
        <f t="shared" si="38"/>
        <v>4.673201762511213</v>
      </c>
      <c r="AK48" s="19">
        <f t="shared" si="66"/>
        <v>1.3298536688485982E-3</v>
      </c>
      <c r="AL48" s="19">
        <f t="shared" si="67"/>
        <v>0.65739425888419145</v>
      </c>
      <c r="AM48" s="39">
        <f t="shared" si="68"/>
        <v>-5.7483029639801152E-4</v>
      </c>
      <c r="AN48" s="19">
        <f t="shared" si="69"/>
        <v>1.1470379945159683</v>
      </c>
      <c r="AO48" s="18">
        <f t="shared" si="39"/>
        <v>-50</v>
      </c>
      <c r="AP48" s="19">
        <f t="shared" si="70"/>
        <v>2550.373101560926</v>
      </c>
      <c r="AQ48" s="19">
        <f t="shared" si="71"/>
        <v>2551.5201395554418</v>
      </c>
    </row>
    <row r="49" spans="2:44" x14ac:dyDescent="0.25">
      <c r="D49" s="67">
        <f t="shared" si="34"/>
        <v>-6552.7</v>
      </c>
      <c r="E49" s="15">
        <f t="shared" si="1"/>
        <v>3.1112913034664516</v>
      </c>
      <c r="F49" s="15">
        <f t="shared" si="2"/>
        <v>0.54822623150212912</v>
      </c>
      <c r="G49" s="67">
        <f t="shared" si="40"/>
        <v>-6552.7</v>
      </c>
      <c r="H49" s="19">
        <f t="shared" si="41"/>
        <v>1.1470379945159683</v>
      </c>
      <c r="I49" s="19">
        <f t="shared" si="42"/>
        <v>5.727495633862949</v>
      </c>
      <c r="J49" s="19">
        <f t="shared" si="43"/>
        <v>4.2900684851549906</v>
      </c>
      <c r="K49" s="19">
        <f t="shared" si="44"/>
        <v>0.7490304243604502</v>
      </c>
      <c r="L49" s="38">
        <f t="shared" si="35"/>
        <v>4.3689639377129499</v>
      </c>
      <c r="M49" s="19">
        <f t="shared" si="45"/>
        <v>1.5410264630789023E-3</v>
      </c>
      <c r="N49" s="19">
        <f t="shared" si="46"/>
        <v>0.69545554667032683</v>
      </c>
      <c r="O49" s="39">
        <f t="shared" si="47"/>
        <v>-1.0411330452413882E-3</v>
      </c>
      <c r="P49" s="39">
        <f t="shared" si="48"/>
        <v>1.1730663206470031</v>
      </c>
      <c r="Q49" s="19">
        <f t="shared" si="49"/>
        <v>5.7868619494187996</v>
      </c>
      <c r="R49" s="19">
        <f t="shared" si="50"/>
        <v>4.4041567122675485</v>
      </c>
      <c r="S49" s="19">
        <f t="shared" si="51"/>
        <v>0.76106130589651921</v>
      </c>
      <c r="T49" s="38">
        <f t="shared" si="36"/>
        <v>4.3975027600072014</v>
      </c>
      <c r="U49" s="19">
        <f t="shared" si="52"/>
        <v>1.4314827123452279E-3</v>
      </c>
      <c r="V49" s="19">
        <f t="shared" si="53"/>
        <v>0.67078817395309409</v>
      </c>
      <c r="W49" s="39">
        <f t="shared" si="54"/>
        <v>-7.7818708341752501E-4</v>
      </c>
      <c r="X49" s="39">
        <f t="shared" si="55"/>
        <v>1.1664926716014064</v>
      </c>
      <c r="Y49" s="19">
        <f t="shared" si="56"/>
        <v>5.7718685410209769</v>
      </c>
      <c r="Z49" s="19">
        <f t="shared" si="57"/>
        <v>4.3752727628705816</v>
      </c>
      <c r="AA49" s="19">
        <f t="shared" si="58"/>
        <v>0.75803402862959979</v>
      </c>
      <c r="AB49" s="38">
        <f t="shared" si="37"/>
        <v>4.3902950663202311</v>
      </c>
      <c r="AC49" s="19">
        <f t="shared" si="59"/>
        <v>1.4581737969835667E-3</v>
      </c>
      <c r="AD49" s="19">
        <f t="shared" si="60"/>
        <v>0.67688616626558429</v>
      </c>
      <c r="AE49" s="39">
        <f t="shared" si="61"/>
        <v>-8.3925163885821595E-4</v>
      </c>
      <c r="AF49" s="39">
        <f t="shared" si="62"/>
        <v>1.1890005764588791</v>
      </c>
      <c r="AG49" s="19">
        <f t="shared" si="63"/>
        <v>5.8232053567479243</v>
      </c>
      <c r="AH49" s="19">
        <f t="shared" si="64"/>
        <v>4.4743668410977637</v>
      </c>
      <c r="AI49" s="19">
        <f t="shared" si="65"/>
        <v>0.76836837565978544</v>
      </c>
      <c r="AJ49" s="38">
        <f t="shared" si="38"/>
        <v>4.4149739140382724</v>
      </c>
      <c r="AK49" s="19">
        <f t="shared" si="66"/>
        <v>1.3693527548906393E-3</v>
      </c>
      <c r="AL49" s="19">
        <f t="shared" si="67"/>
        <v>0.6563616108281688</v>
      </c>
      <c r="AM49" s="39">
        <f t="shared" si="68"/>
        <v>-6.4285552939029691E-4</v>
      </c>
      <c r="AN49" s="19">
        <f t="shared" si="69"/>
        <v>1.1880285446758281</v>
      </c>
      <c r="AO49" s="18">
        <f t="shared" si="39"/>
        <v>-50</v>
      </c>
      <c r="AP49" s="19">
        <f t="shared" si="70"/>
        <v>2550.4232738698656</v>
      </c>
      <c r="AQ49" s="19">
        <f t="shared" si="71"/>
        <v>2551.6113024145416</v>
      </c>
    </row>
    <row r="50" spans="2:44" x14ac:dyDescent="0.25">
      <c r="D50" s="67">
        <f>+D30-D3</f>
        <v>-6589.3</v>
      </c>
      <c r="E50" s="15">
        <f t="shared" si="1"/>
        <v>3</v>
      </c>
      <c r="F50" s="15">
        <f t="shared" si="2"/>
        <v>0.5</v>
      </c>
      <c r="G50" s="67">
        <f t="shared" si="40"/>
        <v>-6589.3</v>
      </c>
      <c r="H50" s="19">
        <f t="shared" si="41"/>
        <v>1.1880285446758281</v>
      </c>
      <c r="I50" s="19">
        <f t="shared" si="42"/>
        <v>5.6565125851052978</v>
      </c>
      <c r="J50" s="19">
        <f t="shared" si="43"/>
        <v>4.2697915455097677</v>
      </c>
      <c r="K50" s="19">
        <f t="shared" si="44"/>
        <v>0.754845230390358</v>
      </c>
      <c r="L50" s="38">
        <f t="shared" si="35"/>
        <v>4.1880285446758281</v>
      </c>
      <c r="M50" s="19">
        <f t="shared" si="45"/>
        <v>1.5397395262905273E-3</v>
      </c>
      <c r="N50" s="19">
        <f t="shared" si="46"/>
        <v>0.68575864320519964</v>
      </c>
      <c r="O50" s="39">
        <f t="shared" si="47"/>
        <v>-1.0123802716342359E-3</v>
      </c>
      <c r="P50" s="39">
        <f t="shared" si="48"/>
        <v>1.2065551036467348</v>
      </c>
      <c r="Q50" s="19">
        <f t="shared" si="49"/>
        <v>5.6979392303534038</v>
      </c>
      <c r="R50" s="19">
        <f t="shared" si="50"/>
        <v>4.3475529200081962</v>
      </c>
      <c r="S50" s="19">
        <f t="shared" si="51"/>
        <v>0.7630044379638895</v>
      </c>
      <c r="T50" s="38">
        <f t="shared" si="36"/>
        <v>4.2065551036467346</v>
      </c>
      <c r="U50" s="19">
        <f t="shared" si="52"/>
        <v>1.464014299381622E-3</v>
      </c>
      <c r="V50" s="19">
        <f t="shared" si="53"/>
        <v>0.66891734679487924</v>
      </c>
      <c r="W50" s="39">
        <f t="shared" si="54"/>
        <v>-8.3353265412696364E-4</v>
      </c>
      <c r="X50" s="39">
        <f t="shared" si="55"/>
        <v>1.2032821922463517</v>
      </c>
      <c r="Y50" s="19">
        <f t="shared" si="56"/>
        <v>5.6906207779778128</v>
      </c>
      <c r="Z50" s="19">
        <f t="shared" si="57"/>
        <v>4.333790593827648</v>
      </c>
      <c r="AA50" s="19">
        <f t="shared" si="58"/>
        <v>0.76156728113021077</v>
      </c>
      <c r="AB50" s="38">
        <f t="shared" si="37"/>
        <v>4.2032821922463519</v>
      </c>
      <c r="AC50" s="19">
        <f t="shared" si="59"/>
        <v>1.4770355322268488E-3</v>
      </c>
      <c r="AD50" s="19">
        <f t="shared" si="60"/>
        <v>0.67184466515094543</v>
      </c>
      <c r="AE50" s="39">
        <f t="shared" si="61"/>
        <v>-8.632300255555312E-4</v>
      </c>
      <c r="AF50" s="39">
        <f t="shared" si="62"/>
        <v>1.2196227636111607</v>
      </c>
      <c r="AG50" s="19">
        <f t="shared" si="63"/>
        <v>5.7271594063407125</v>
      </c>
      <c r="AH50" s="19">
        <f t="shared" si="64"/>
        <v>4.4026081335927447</v>
      </c>
      <c r="AI50" s="19">
        <f t="shared" si="65"/>
        <v>0.76872456679282986</v>
      </c>
      <c r="AJ50" s="38">
        <f t="shared" si="38"/>
        <v>4.2196227636111612</v>
      </c>
      <c r="AK50" s="19">
        <f t="shared" si="66"/>
        <v>1.413481344984472E-3</v>
      </c>
      <c r="AL50" s="19">
        <f t="shared" si="67"/>
        <v>0.65742807879241394</v>
      </c>
      <c r="AM50" s="39">
        <f t="shared" si="68"/>
        <v>-7.2216202917085891E-4</v>
      </c>
      <c r="AN50" s="19">
        <f t="shared" si="69"/>
        <v>1.219309757402866</v>
      </c>
      <c r="AO50" s="18">
        <f t="shared" si="39"/>
        <v>-36.600000000000364</v>
      </c>
      <c r="AP50" s="68">
        <f t="shared" si="70"/>
        <v>2550.4600000000096</v>
      </c>
      <c r="AQ50" s="19">
        <f t="shared" si="71"/>
        <v>2551.6793097574123</v>
      </c>
    </row>
    <row r="51" spans="2:44" x14ac:dyDescent="0.2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2:44" x14ac:dyDescent="0.25">
      <c r="AQ52" s="32"/>
    </row>
    <row r="53" spans="2:44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2:44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2:44" ht="27.75" customHeight="1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2:44" ht="27.75" customHeight="1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2:44" ht="27.75" customHeight="1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2:44" ht="27.75" customHeight="1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2:44" ht="27.75" customHeight="1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2:44" ht="28.15" customHeight="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2:44" ht="28.1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2:44" ht="28.15" customHeigh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2:44" ht="28.15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2:44" ht="28.15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2:44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2:44" ht="15.6" customHeight="1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2:44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2:44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2:44" ht="15.6" customHeigh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2:44" ht="15.6" customHeigh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2:44" ht="15.6" customHeigh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2:44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2:44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2:44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2:44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2:44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2:44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2:44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2:44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2:44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2:44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2:44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2:44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2:44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2:44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2:44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2:44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2:44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2:44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2:44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2:44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2:44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2:44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2:44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2:44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2:44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2:44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2:44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2:44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2:44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2:44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2:44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2:44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2:44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2:44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2:44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2:44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2:44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2:44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2:44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2:44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2:44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2:44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2:44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2:44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2:44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2:44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2:44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2:44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2:44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2:44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2:44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</sheetData>
  <mergeCells count="18">
    <mergeCell ref="Q24:S24"/>
    <mergeCell ref="R22:S22"/>
    <mergeCell ref="Q2:R3"/>
    <mergeCell ref="V4:W5"/>
    <mergeCell ref="Z4:AH5"/>
    <mergeCell ref="F6:F7"/>
    <mergeCell ref="G6:G7"/>
    <mergeCell ref="H6:H7"/>
    <mergeCell ref="I6:I7"/>
    <mergeCell ref="Z10:AH11"/>
    <mergeCell ref="Q12:R12"/>
    <mergeCell ref="Q15:R15"/>
    <mergeCell ref="Q18:R18"/>
    <mergeCell ref="Q21:S21"/>
    <mergeCell ref="AK14:AM14"/>
    <mergeCell ref="V16:W17"/>
    <mergeCell ref="Z16:AH17"/>
    <mergeCell ref="Z22:AH2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842F-3166-4423-B2BC-B6F1A4636138}">
  <sheetPr>
    <pageSetUpPr fitToPage="1"/>
  </sheetPr>
  <dimension ref="B2:CR232"/>
  <sheetViews>
    <sheetView zoomScale="30" zoomScaleNormal="30" workbookViewId="0">
      <selection activeCell="AZ105" sqref="AZ105:BA105"/>
    </sheetView>
  </sheetViews>
  <sheetFormatPr baseColWidth="10" defaultColWidth="10.7109375" defaultRowHeight="15" x14ac:dyDescent="0.25"/>
  <cols>
    <col min="1" max="1" width="10.7109375" style="58"/>
    <col min="2" max="3" width="15" style="58" customWidth="1"/>
    <col min="4" max="4" width="10.7109375" style="58"/>
    <col min="5" max="5" width="16.7109375" style="58" customWidth="1"/>
    <col min="6" max="6" width="18.140625" style="58" customWidth="1"/>
    <col min="7" max="7" width="19.85546875" style="58" customWidth="1"/>
    <col min="8" max="8" width="21.7109375" style="58" customWidth="1"/>
    <col min="9" max="10" width="18.28515625" style="58" customWidth="1"/>
    <col min="11" max="11" width="21.7109375" style="58" customWidth="1"/>
    <col min="13" max="13" width="15.7109375" customWidth="1"/>
    <col min="14" max="14" width="15.85546875" style="58" customWidth="1"/>
    <col min="15" max="16" width="10.7109375" style="58"/>
    <col min="17" max="17" width="20" style="58" customWidth="1"/>
    <col min="18" max="18" width="0" style="58" hidden="1" customWidth="1"/>
    <col min="19" max="19" width="14.140625" style="58" customWidth="1"/>
    <col min="20" max="20" width="10.7109375" style="58"/>
    <col min="21" max="21" width="13.5703125" style="58" customWidth="1"/>
    <col min="22" max="22" width="13.7109375" style="58" customWidth="1"/>
    <col min="23" max="23" width="10.7109375" style="58"/>
    <col min="24" max="24" width="14.42578125" style="58" customWidth="1"/>
    <col min="25" max="29" width="10.7109375" style="58"/>
    <col min="30" max="30" width="13.28515625" style="58" customWidth="1"/>
    <col min="31" max="31" width="19.7109375" style="58" customWidth="1"/>
    <col min="32" max="32" width="14.85546875" style="58" customWidth="1"/>
    <col min="33" max="50" width="10.7109375" style="58"/>
    <col min="51" max="51" width="15.7109375" style="58" customWidth="1"/>
    <col min="52" max="52" width="10.7109375" style="58" customWidth="1"/>
    <col min="53" max="65" width="10.7109375" style="58"/>
    <col min="66" max="66" width="17.140625" style="58" customWidth="1"/>
    <col min="67" max="16384" width="10.7109375" style="58"/>
  </cols>
  <sheetData>
    <row r="2" spans="2:96" x14ac:dyDescent="0.25">
      <c r="C2" s="143" t="s">
        <v>168</v>
      </c>
      <c r="D2" s="143"/>
      <c r="E2" s="143"/>
      <c r="G2" s="59" t="s">
        <v>149</v>
      </c>
      <c r="H2" s="59" t="s">
        <v>149</v>
      </c>
      <c r="J2" s="59" t="s">
        <v>149</v>
      </c>
      <c r="K2" s="59" t="s">
        <v>149</v>
      </c>
    </row>
    <row r="3" spans="2:96" x14ac:dyDescent="0.25">
      <c r="C3" s="143"/>
      <c r="D3" s="143"/>
      <c r="E3" s="143"/>
      <c r="G3" s="90">
        <f>+MAX(G6:G232)</f>
        <v>1.130595412316579E-4</v>
      </c>
      <c r="H3" s="90">
        <f>+MAX(H6:H232)</f>
        <v>1.1304676021681005E-4</v>
      </c>
      <c r="J3" s="90">
        <f>+MAX(J6:J232)</f>
        <v>0.27923348535138781</v>
      </c>
      <c r="K3" s="90">
        <f>+MAX(K6:K232)</f>
        <v>0.21828187625551893</v>
      </c>
    </row>
    <row r="4" spans="2:96" ht="16.350000000000001" customHeight="1" x14ac:dyDescent="0.25">
      <c r="C4" s="11" t="s">
        <v>77</v>
      </c>
      <c r="D4" s="36" t="s">
        <v>100</v>
      </c>
      <c r="E4" s="104" t="s">
        <v>101</v>
      </c>
      <c r="F4" s="141" t="s">
        <v>150</v>
      </c>
      <c r="G4" s="141"/>
      <c r="H4" s="141"/>
      <c r="I4" s="144" t="s">
        <v>151</v>
      </c>
      <c r="J4" s="144"/>
      <c r="K4" s="144"/>
    </row>
    <row r="5" spans="2:96" ht="15.75" x14ac:dyDescent="0.25">
      <c r="C5" s="93" t="s">
        <v>48</v>
      </c>
      <c r="D5" s="36" t="s">
        <v>105</v>
      </c>
      <c r="E5" s="104" t="s">
        <v>105</v>
      </c>
      <c r="F5" s="91" t="s">
        <v>146</v>
      </c>
      <c r="G5" s="91" t="s">
        <v>147</v>
      </c>
      <c r="H5" s="91" t="s">
        <v>148</v>
      </c>
      <c r="I5" s="92" t="s">
        <v>146</v>
      </c>
      <c r="J5" s="92" t="s">
        <v>147</v>
      </c>
      <c r="K5" s="92" t="s">
        <v>148</v>
      </c>
    </row>
    <row r="6" spans="2:96" x14ac:dyDescent="0.25">
      <c r="B6" s="139" t="s">
        <v>110</v>
      </c>
      <c r="C6" s="73">
        <f>+'De 1-2'!G30</f>
        <v>0</v>
      </c>
      <c r="D6" s="74">
        <f>+'De 1-2'!AP30</f>
        <v>2545.6</v>
      </c>
      <c r="E6" s="105">
        <f>+'De 1-2'!AQ30</f>
        <v>2546.7449999999999</v>
      </c>
      <c r="F6" s="59">
        <v>2546.7399999999998</v>
      </c>
      <c r="G6" s="111">
        <f>ABS(E6-F6)/E6</f>
        <v>1.9632903962152237E-6</v>
      </c>
      <c r="H6" s="59"/>
      <c r="I6" s="112">
        <f>+F6-D6</f>
        <v>1.1399999999998727</v>
      </c>
      <c r="J6" s="111">
        <f>ABS((E6-D6)-I6)/(E6-D6)</f>
        <v>4.3668122271696237E-3</v>
      </c>
      <c r="K6" s="111">
        <f t="shared" ref="K6:K37" si="0">ABS((E6-D6)-I6)/I6</f>
        <v>4.3859649123769275E-3</v>
      </c>
    </row>
    <row r="7" spans="2:96" x14ac:dyDescent="0.25">
      <c r="B7" s="139"/>
      <c r="C7" s="73">
        <f>+'De 1-2'!G31</f>
        <v>-1</v>
      </c>
      <c r="D7" s="74">
        <f>+'De 1-2'!AP31</f>
        <v>2545.6004231732031</v>
      </c>
      <c r="E7" s="105">
        <f>+'De 1-2'!AQ31</f>
        <v>2546.8770893428814</v>
      </c>
      <c r="F7" s="59">
        <v>2546.7399999999998</v>
      </c>
      <c r="G7" s="111">
        <f t="shared" ref="G7:G60" si="1">ABS(E7-F7)/E7</f>
        <v>5.3826446299762056E-5</v>
      </c>
      <c r="H7" s="111">
        <f t="shared" ref="H7:H60" si="2">ABS(E7-F7)/F7</f>
        <v>5.382934374204234E-5</v>
      </c>
      <c r="I7" s="112">
        <f t="shared" ref="I6:I37" si="3">+F7-D7</f>
        <v>1.139576826796656</v>
      </c>
      <c r="J7" s="111">
        <f t="shared" ref="J6:J37" si="4">ABS((E7-D7)-I7)/(E7-D7)</f>
        <v>0.1073807281320512</v>
      </c>
      <c r="K7" s="111">
        <f>ABS((E7-D7)-I7)/I7</f>
        <v>0.12029846488451881</v>
      </c>
      <c r="CM7"/>
      <c r="CN7"/>
      <c r="CO7"/>
      <c r="CP7"/>
      <c r="CQ7"/>
      <c r="CR7"/>
    </row>
    <row r="8" spans="2:96" x14ac:dyDescent="0.25">
      <c r="B8" s="139"/>
      <c r="C8" s="73">
        <f>+'De 1-2'!G32</f>
        <v>-2</v>
      </c>
      <c r="D8" s="74">
        <f>+'De 1-2'!AP32</f>
        <v>2545.6008463464063</v>
      </c>
      <c r="E8" s="105">
        <f>+'De 1-2'!AQ32</f>
        <v>2546.8811272583794</v>
      </c>
      <c r="F8" s="59">
        <v>2546.75</v>
      </c>
      <c r="G8" s="111">
        <f t="shared" si="1"/>
        <v>5.1485425438963748E-5</v>
      </c>
      <c r="H8" s="111">
        <f t="shared" si="2"/>
        <v>5.1488076324478346E-5</v>
      </c>
      <c r="I8" s="112">
        <f t="shared" si="3"/>
        <v>1.1491536535936575</v>
      </c>
      <c r="J8" s="111">
        <f t="shared" si="4"/>
        <v>0.10242069310967612</v>
      </c>
      <c r="K8" s="111">
        <f t="shared" si="0"/>
        <v>0.11410768087392083</v>
      </c>
      <c r="CM8"/>
      <c r="CN8"/>
      <c r="CO8"/>
      <c r="CP8"/>
      <c r="CQ8"/>
      <c r="CR8"/>
    </row>
    <row r="9" spans="2:96" x14ac:dyDescent="0.25">
      <c r="B9" s="139"/>
      <c r="C9" s="73">
        <f>+'De 1-2'!G33</f>
        <v>-3</v>
      </c>
      <c r="D9" s="74">
        <f>+'De 1-2'!AP33</f>
        <v>2545.6012695196096</v>
      </c>
      <c r="E9" s="105">
        <f>+'De 1-2'!AQ33</f>
        <v>2546.8850465323821</v>
      </c>
      <c r="F9" s="59">
        <v>2546.75</v>
      </c>
      <c r="G9" s="111">
        <f t="shared" si="1"/>
        <v>5.3024196190564546E-5</v>
      </c>
      <c r="H9" s="111">
        <f t="shared" si="2"/>
        <v>5.3027007905035099E-5</v>
      </c>
      <c r="I9" s="112">
        <f t="shared" si="3"/>
        <v>1.1487304803904408</v>
      </c>
      <c r="J9" s="111">
        <f t="shared" si="4"/>
        <v>0.10519469583778143</v>
      </c>
      <c r="K9" s="111">
        <f t="shared" si="0"/>
        <v>0.1175615470186247</v>
      </c>
      <c r="CM9"/>
      <c r="CN9"/>
      <c r="CO9"/>
      <c r="CP9"/>
      <c r="CQ9"/>
      <c r="CR9"/>
    </row>
    <row r="10" spans="2:96" x14ac:dyDescent="0.25">
      <c r="B10" s="139"/>
      <c r="C10" s="73">
        <f>+'De 1-2'!G34</f>
        <v>-4</v>
      </c>
      <c r="D10" s="74">
        <f>+'De 1-2'!AP34</f>
        <v>2545.6016926928128</v>
      </c>
      <c r="E10" s="105">
        <f>+'De 1-2'!AQ34</f>
        <v>2546.8888566727928</v>
      </c>
      <c r="F10" s="59">
        <v>2546.7600000000002</v>
      </c>
      <c r="G10" s="111">
        <f t="shared" si="1"/>
        <v>5.0593755771873004E-5</v>
      </c>
      <c r="H10" s="111">
        <f t="shared" si="2"/>
        <v>5.059631562950892E-5</v>
      </c>
      <c r="I10" s="112">
        <f t="shared" si="3"/>
        <v>1.1583073071874423</v>
      </c>
      <c r="J10" s="111">
        <f t="shared" si="4"/>
        <v>0.10010897973901139</v>
      </c>
      <c r="K10" s="111">
        <f t="shared" si="0"/>
        <v>0.11124567029236224</v>
      </c>
      <c r="CM10"/>
      <c r="CN10"/>
      <c r="CO10"/>
      <c r="CP10"/>
      <c r="CQ10"/>
      <c r="CR10"/>
    </row>
    <row r="11" spans="2:96" x14ac:dyDescent="0.25">
      <c r="B11" s="139"/>
      <c r="C11" s="73">
        <f>+'De 1-2'!G35</f>
        <v>-5</v>
      </c>
      <c r="D11" s="74">
        <f>+'De 1-2'!AP35</f>
        <v>2545.602115866016</v>
      </c>
      <c r="E11" s="105">
        <f>+'De 1-2'!AQ35</f>
        <v>2546.8925659917895</v>
      </c>
      <c r="F11" s="59">
        <v>2546.7600000000002</v>
      </c>
      <c r="G11" s="111">
        <f t="shared" si="1"/>
        <v>5.2050091770433021E-5</v>
      </c>
      <c r="H11" s="111">
        <f t="shared" si="2"/>
        <v>5.2052801123508409E-5</v>
      </c>
      <c r="I11" s="112">
        <f t="shared" si="3"/>
        <v>1.1578841339842256</v>
      </c>
      <c r="J11" s="111">
        <f t="shared" si="4"/>
        <v>0.10272848918499854</v>
      </c>
      <c r="K11" s="111">
        <f t="shared" si="0"/>
        <v>0.11448985947596747</v>
      </c>
      <c r="CM11"/>
      <c r="CN11"/>
      <c r="CO11"/>
      <c r="CP11"/>
      <c r="CQ11"/>
      <c r="CR11"/>
    </row>
    <row r="12" spans="2:96" x14ac:dyDescent="0.25">
      <c r="B12" s="139"/>
      <c r="C12" s="73">
        <f>+'De 1-2'!G36</f>
        <v>-6</v>
      </c>
      <c r="D12" s="74">
        <f>+'De 1-2'!AP36</f>
        <v>2545.6025390392192</v>
      </c>
      <c r="E12" s="105">
        <f>+'De 1-2'!AQ36</f>
        <v>2546.8961818059911</v>
      </c>
      <c r="F12" s="59">
        <v>2546.7600000000002</v>
      </c>
      <c r="G12" s="111">
        <f t="shared" si="1"/>
        <v>5.3469712257492568E-5</v>
      </c>
      <c r="H12" s="111">
        <f t="shared" si="2"/>
        <v>5.3472571420500089E-5</v>
      </c>
      <c r="I12" s="112">
        <f t="shared" si="3"/>
        <v>1.1574609607810089</v>
      </c>
      <c r="J12" s="111">
        <f t="shared" si="4"/>
        <v>0.10527002468440101</v>
      </c>
      <c r="K12" s="111">
        <f t="shared" si="0"/>
        <v>0.11765563643631032</v>
      </c>
      <c r="CM12"/>
      <c r="CN12"/>
      <c r="CO12"/>
      <c r="CP12"/>
      <c r="CQ12"/>
      <c r="CR12"/>
    </row>
    <row r="13" spans="2:96" x14ac:dyDescent="0.25">
      <c r="B13" s="139"/>
      <c r="C13" s="73">
        <f>+'De 1-2'!G37</f>
        <v>-7</v>
      </c>
      <c r="D13" s="74">
        <f>+'De 1-2'!AP37</f>
        <v>2545.6029622124224</v>
      </c>
      <c r="E13" s="105">
        <f>+'De 1-2'!AQ37</f>
        <v>2546.8997105955159</v>
      </c>
      <c r="F13" s="59">
        <v>2546.77</v>
      </c>
      <c r="G13" s="111">
        <f t="shared" si="1"/>
        <v>5.0928819449112845E-5</v>
      </c>
      <c r="H13" s="111">
        <f t="shared" si="2"/>
        <v>5.093141332586641E-5</v>
      </c>
      <c r="I13" s="112">
        <f t="shared" si="3"/>
        <v>1.1670377875775557</v>
      </c>
      <c r="J13" s="111">
        <f t="shared" si="4"/>
        <v>0.10002757451409675</v>
      </c>
      <c r="K13" s="111">
        <f t="shared" si="0"/>
        <v>0.11114515476414842</v>
      </c>
      <c r="CM13"/>
      <c r="CN13"/>
      <c r="CO13"/>
      <c r="CP13"/>
      <c r="CQ13"/>
      <c r="CR13"/>
    </row>
    <row r="14" spans="2:96" x14ac:dyDescent="0.25">
      <c r="B14" s="139"/>
      <c r="C14" s="73">
        <f>+'De 1-2'!G38</f>
        <v>-8</v>
      </c>
      <c r="D14" s="74">
        <f>+'De 1-2'!AP38</f>
        <v>2545.6033853856256</v>
      </c>
      <c r="E14" s="105">
        <f>+'De 1-2'!AQ38</f>
        <v>2546.9031581318095</v>
      </c>
      <c r="F14" s="59">
        <v>2546.77</v>
      </c>
      <c r="G14" s="111">
        <f t="shared" si="1"/>
        <v>5.2282369427503716E-5</v>
      </c>
      <c r="H14" s="111">
        <f t="shared" si="2"/>
        <v>5.2285103016575188E-5</v>
      </c>
      <c r="I14" s="112">
        <f t="shared" si="3"/>
        <v>1.166614614374339</v>
      </c>
      <c r="J14" s="111">
        <f t="shared" si="4"/>
        <v>0.10244724102769194</v>
      </c>
      <c r="K14" s="111">
        <f t="shared" si="0"/>
        <v>0.11414063407814973</v>
      </c>
      <c r="CM14"/>
      <c r="CN14"/>
      <c r="CO14"/>
      <c r="CP14"/>
      <c r="CQ14"/>
      <c r="CR14"/>
    </row>
    <row r="15" spans="2:96" x14ac:dyDescent="0.25">
      <c r="B15" s="139"/>
      <c r="C15" s="73">
        <f>+'De 1-2'!G39</f>
        <v>-9</v>
      </c>
      <c r="D15" s="74">
        <f>+'De 1-2'!AP39</f>
        <v>2545.6038085588289</v>
      </c>
      <c r="E15" s="105">
        <f>+'De 1-2'!AQ39</f>
        <v>2546.906529581418</v>
      </c>
      <c r="F15" s="59">
        <v>2546.7800000000002</v>
      </c>
      <c r="G15" s="111">
        <f t="shared" si="1"/>
        <v>4.9679711425685476E-5</v>
      </c>
      <c r="H15" s="111">
        <f t="shared" si="2"/>
        <v>4.9682179622032095E-5</v>
      </c>
      <c r="I15" s="112">
        <f t="shared" si="3"/>
        <v>1.1761914411713406</v>
      </c>
      <c r="J15" s="111">
        <f t="shared" si="4"/>
        <v>9.7127150958478556E-2</v>
      </c>
      <c r="K15" s="111">
        <f t="shared" si="0"/>
        <v>0.10757566922251294</v>
      </c>
      <c r="CM15"/>
      <c r="CN15"/>
      <c r="CO15"/>
      <c r="CP15"/>
      <c r="CQ15"/>
      <c r="CR15"/>
    </row>
    <row r="16" spans="2:96" x14ac:dyDescent="0.25">
      <c r="B16" s="139"/>
      <c r="C16" s="73">
        <f>+'De 1-2'!G40</f>
        <v>-10</v>
      </c>
      <c r="D16" s="74">
        <f>+'De 1-2'!AP40</f>
        <v>2545.6042317320321</v>
      </c>
      <c r="E16" s="105">
        <f>+'De 1-2'!AQ40</f>
        <v>2546.9098295910162</v>
      </c>
      <c r="F16" s="59">
        <v>2546.7800000000002</v>
      </c>
      <c r="G16" s="111">
        <f t="shared" si="1"/>
        <v>5.0975338627065996E-5</v>
      </c>
      <c r="H16" s="111">
        <f t="shared" si="2"/>
        <v>5.0977937244679548E-5</v>
      </c>
      <c r="I16" s="112">
        <f t="shared" si="3"/>
        <v>1.1757682679681238</v>
      </c>
      <c r="J16" s="111">
        <f t="shared" si="4"/>
        <v>9.9440719914341738E-2</v>
      </c>
      <c r="K16" s="111">
        <f t="shared" si="0"/>
        <v>0.11042107067608394</v>
      </c>
      <c r="CM16"/>
      <c r="CN16"/>
      <c r="CO16"/>
      <c r="CP16"/>
      <c r="CQ16"/>
      <c r="CR16"/>
    </row>
    <row r="17" spans="2:96" x14ac:dyDescent="0.25">
      <c r="B17" s="139"/>
      <c r="C17" s="73">
        <f>+'De 1-2'!G41</f>
        <v>-11</v>
      </c>
      <c r="D17" s="74">
        <f>+'De 1-2'!AP41</f>
        <v>2545.6046549052353</v>
      </c>
      <c r="E17" s="105">
        <f>+'De 1-2'!AQ41</f>
        <v>2546.9130623576739</v>
      </c>
      <c r="F17" s="59">
        <v>2546.7800000000002</v>
      </c>
      <c r="G17" s="111">
        <f t="shared" si="1"/>
        <v>5.2244562109436183E-5</v>
      </c>
      <c r="H17" s="111">
        <f t="shared" si="2"/>
        <v>5.2247291746314874E-5</v>
      </c>
      <c r="I17" s="112">
        <f t="shared" si="3"/>
        <v>1.1753450947649071</v>
      </c>
      <c r="J17" s="111">
        <f t="shared" si="4"/>
        <v>0.10169795152548276</v>
      </c>
      <c r="K17" s="111">
        <f t="shared" si="0"/>
        <v>0.11321130982411168</v>
      </c>
      <c r="CM17"/>
      <c r="CN17"/>
      <c r="CO17"/>
      <c r="CP17"/>
      <c r="CQ17"/>
      <c r="CR17"/>
    </row>
    <row r="18" spans="2:96" x14ac:dyDescent="0.25">
      <c r="B18" s="139"/>
      <c r="C18" s="73">
        <f>+'De 1-2'!G42</f>
        <v>-12</v>
      </c>
      <c r="D18" s="74">
        <f>+'De 1-2'!AP42</f>
        <v>2545.6050780784385</v>
      </c>
      <c r="E18" s="105">
        <f>+'De 1-2'!AQ42</f>
        <v>2546.9162316873681</v>
      </c>
      <c r="F18" s="59">
        <v>2546.79</v>
      </c>
      <c r="G18" s="111">
        <f t="shared" si="1"/>
        <v>4.956255953673825E-5</v>
      </c>
      <c r="H18" s="111">
        <f t="shared" si="2"/>
        <v>4.9565016105799932E-5</v>
      </c>
      <c r="I18" s="112">
        <f t="shared" si="3"/>
        <v>1.1849219215614539</v>
      </c>
      <c r="J18" s="111">
        <f t="shared" si="4"/>
        <v>9.6275284992083154E-2</v>
      </c>
      <c r="K18" s="111">
        <f t="shared" si="0"/>
        <v>0.10653164995187694</v>
      </c>
      <c r="CM18"/>
      <c r="CN18"/>
      <c r="CO18"/>
      <c r="CP18"/>
      <c r="CQ18"/>
      <c r="CR18"/>
    </row>
    <row r="19" spans="2:96" x14ac:dyDescent="0.25">
      <c r="B19" s="139"/>
      <c r="C19" s="73">
        <f>+'De 1-2'!G43</f>
        <v>-13</v>
      </c>
      <c r="D19" s="74">
        <f>+'De 1-2'!AP43</f>
        <v>2545.6055012516417</v>
      </c>
      <c r="E19" s="105">
        <f>+'De 1-2'!AQ43</f>
        <v>2546.9193410440648</v>
      </c>
      <c r="F19" s="59">
        <v>2546.79</v>
      </c>
      <c r="G19" s="111">
        <f>ABS(E19-F19)/E19</f>
        <v>5.0783329483782351E-5</v>
      </c>
      <c r="H19" s="111">
        <f>ABS(E19-F19)/F19</f>
        <v>5.0785908561309957E-5</v>
      </c>
      <c r="I19" s="112">
        <f t="shared" si="3"/>
        <v>1.1844987483582372</v>
      </c>
      <c r="J19" s="111">
        <f t="shared" si="4"/>
        <v>9.8445065228475653E-2</v>
      </c>
      <c r="K19" s="111">
        <f t="shared" si="0"/>
        <v>0.10919474946185503</v>
      </c>
      <c r="CM19"/>
      <c r="CN19"/>
      <c r="CO19"/>
      <c r="CP19"/>
      <c r="CQ19"/>
      <c r="CR19"/>
    </row>
    <row r="20" spans="2:96" x14ac:dyDescent="0.25">
      <c r="B20" s="139"/>
      <c r="C20" s="73">
        <f>+'De 1-2'!G44</f>
        <v>-14</v>
      </c>
      <c r="D20" s="74">
        <f>+'De 1-2'!AP44</f>
        <v>2545.6059244248449</v>
      </c>
      <c r="E20" s="105">
        <f>+'De 1-2'!AQ44</f>
        <v>2546.9223935911609</v>
      </c>
      <c r="F20" s="59">
        <v>2546.8000000000002</v>
      </c>
      <c r="G20" s="111">
        <f t="shared" si="1"/>
        <v>4.8055485109685312E-5</v>
      </c>
      <c r="H20" s="111">
        <f t="shared" si="2"/>
        <v>4.805779455031573E-5</v>
      </c>
      <c r="I20" s="112">
        <f t="shared" si="3"/>
        <v>1.1940755751552388</v>
      </c>
      <c r="J20" s="111">
        <f t="shared" si="4"/>
        <v>9.297110353389533E-2</v>
      </c>
      <c r="K20" s="111">
        <f t="shared" si="0"/>
        <v>0.10250070741530076</v>
      </c>
      <c r="CM20"/>
      <c r="CN20"/>
      <c r="CO20"/>
      <c r="CP20"/>
      <c r="CQ20"/>
      <c r="CR20"/>
    </row>
    <row r="21" spans="2:96" x14ac:dyDescent="0.25">
      <c r="B21" s="139"/>
      <c r="C21" s="73">
        <f>+'De 1-2'!G45</f>
        <v>-15</v>
      </c>
      <c r="D21" s="74">
        <f>+'De 1-2'!AP45</f>
        <v>2545.6063475980482</v>
      </c>
      <c r="E21" s="105">
        <f>+'De 1-2'!AQ45</f>
        <v>2546.9253922266876</v>
      </c>
      <c r="F21" s="59">
        <v>2546.8000000000002</v>
      </c>
      <c r="G21" s="111">
        <f t="shared" si="1"/>
        <v>4.923278360256774E-5</v>
      </c>
      <c r="H21" s="111">
        <f t="shared" si="2"/>
        <v>4.9235207588888596E-5</v>
      </c>
      <c r="I21" s="112">
        <f t="shared" si="3"/>
        <v>1.193652401952022</v>
      </c>
      <c r="J21" s="111">
        <f t="shared" si="4"/>
        <v>9.5062914449470709E-2</v>
      </c>
      <c r="K21" s="111">
        <f t="shared" si="0"/>
        <v>0.105049197305952</v>
      </c>
      <c r="CM21"/>
      <c r="CN21"/>
      <c r="CO21"/>
      <c r="CP21"/>
      <c r="CQ21"/>
      <c r="CR21"/>
    </row>
    <row r="22" spans="2:96" x14ac:dyDescent="0.25">
      <c r="B22" s="139"/>
      <c r="C22" s="73">
        <f>+'De 1-2'!G46</f>
        <v>-16</v>
      </c>
      <c r="D22" s="74">
        <f>+'De 1-2'!AP46</f>
        <v>2545.6067707712514</v>
      </c>
      <c r="E22" s="105">
        <f>+'De 1-2'!AQ46</f>
        <v>2546.9283396133897</v>
      </c>
      <c r="F22" s="59">
        <v>2546.8000000000002</v>
      </c>
      <c r="G22" s="111">
        <f t="shared" si="1"/>
        <v>5.0389958521154336E-5</v>
      </c>
      <c r="H22" s="111">
        <f t="shared" si="2"/>
        <v>5.0392497797028107E-5</v>
      </c>
      <c r="I22" s="112">
        <f t="shared" si="3"/>
        <v>1.1932292287488053</v>
      </c>
      <c r="J22" s="111">
        <f t="shared" si="4"/>
        <v>9.7111561121416751E-2</v>
      </c>
      <c r="K22" s="111">
        <f t="shared" si="0"/>
        <v>0.10755654512758238</v>
      </c>
      <c r="CM22"/>
      <c r="CN22"/>
      <c r="CO22"/>
      <c r="CP22"/>
      <c r="CQ22"/>
      <c r="CR22"/>
    </row>
    <row r="23" spans="2:96" x14ac:dyDescent="0.25">
      <c r="B23" s="139"/>
      <c r="C23" s="73">
        <f>+'De 1-2'!G47</f>
        <v>-17</v>
      </c>
      <c r="D23" s="74">
        <f>+'De 1-2'!AP47</f>
        <v>2545.6071939444546</v>
      </c>
      <c r="E23" s="105">
        <f>+'De 1-2'!AQ47</f>
        <v>2546.9312382045641</v>
      </c>
      <c r="F23" s="59">
        <v>2546.8000000000002</v>
      </c>
      <c r="G23" s="111">
        <f t="shared" si="1"/>
        <v>5.1527973191949062E-5</v>
      </c>
      <c r="H23" s="111">
        <f t="shared" si="2"/>
        <v>5.1530628460790959E-5</v>
      </c>
      <c r="I23" s="112">
        <f t="shared" si="3"/>
        <v>1.1928060555455886</v>
      </c>
      <c r="J23" s="111">
        <f t="shared" si="4"/>
        <v>9.9119197535802755E-2</v>
      </c>
      <c r="K23" s="111">
        <f t="shared" si="0"/>
        <v>0.11002476383632556</v>
      </c>
      <c r="CM23"/>
      <c r="CN23"/>
      <c r="CO23"/>
      <c r="CP23"/>
      <c r="CQ23"/>
      <c r="CR23"/>
    </row>
    <row r="24" spans="2:96" x14ac:dyDescent="0.25">
      <c r="B24" s="139"/>
      <c r="C24" s="73">
        <f>+'De 1-2'!G48</f>
        <v>-18</v>
      </c>
      <c r="D24" s="74">
        <f>+'De 1-2'!AP48</f>
        <v>2545.6076171176578</v>
      </c>
      <c r="E24" s="105">
        <f>+'De 1-2'!AQ48</f>
        <v>2546.9340902663603</v>
      </c>
      <c r="F24" s="59">
        <v>2546.81</v>
      </c>
      <c r="G24" s="111">
        <f t="shared" si="1"/>
        <v>4.8721428180871791E-5</v>
      </c>
      <c r="H24" s="111">
        <f t="shared" si="2"/>
        <v>4.8723802074095238E-5</v>
      </c>
      <c r="I24" s="112">
        <f t="shared" si="3"/>
        <v>1.2023828823421354</v>
      </c>
      <c r="J24" s="111">
        <f t="shared" si="4"/>
        <v>9.3549022444751273E-2</v>
      </c>
      <c r="K24" s="111">
        <f t="shared" si="0"/>
        <v>0.10320362023002992</v>
      </c>
      <c r="CM24"/>
      <c r="CN24"/>
      <c r="CO24"/>
      <c r="CP24"/>
      <c r="CQ24"/>
      <c r="CR24"/>
    </row>
    <row r="25" spans="2:96" x14ac:dyDescent="0.25">
      <c r="B25" s="139"/>
      <c r="C25" s="73">
        <f>+'De 1-2'!G49</f>
        <v>-19</v>
      </c>
      <c r="D25" s="74">
        <f>+'De 1-2'!AP49</f>
        <v>2545.608040290861</v>
      </c>
      <c r="E25" s="105">
        <f>+'De 1-2'!AQ49</f>
        <v>2546.9368978971247</v>
      </c>
      <c r="F25" s="59">
        <v>2546.81</v>
      </c>
      <c r="G25" s="111">
        <f t="shared" si="1"/>
        <v>4.982373031288545E-5</v>
      </c>
      <c r="H25" s="111">
        <f t="shared" si="2"/>
        <v>4.9826212840676534E-5</v>
      </c>
      <c r="I25" s="112">
        <f t="shared" si="3"/>
        <v>1.2019597091389187</v>
      </c>
      <c r="J25" s="111">
        <f t="shared" si="4"/>
        <v>9.5493976575533365E-2</v>
      </c>
      <c r="K25" s="111">
        <f t="shared" si="0"/>
        <v>0.10557583266719713</v>
      </c>
      <c r="CM25"/>
      <c r="CN25"/>
      <c r="CO25"/>
      <c r="CP25"/>
      <c r="CQ25"/>
      <c r="CR25"/>
    </row>
    <row r="26" spans="2:96" x14ac:dyDescent="0.25">
      <c r="B26" s="139"/>
      <c r="C26" s="73">
        <f>+'De 1-2'!G50</f>
        <v>-20</v>
      </c>
      <c r="D26" s="74">
        <f>+'De 1-2'!AP50</f>
        <v>2545.6084634640642</v>
      </c>
      <c r="E26" s="105">
        <f>+'De 1-2'!AQ50</f>
        <v>2546.9396630442479</v>
      </c>
      <c r="F26" s="59">
        <v>2546.8200000000002</v>
      </c>
      <c r="G26" s="111">
        <f t="shared" si="1"/>
        <v>4.6983069910947366E-5</v>
      </c>
      <c r="H26" s="111">
        <f t="shared" si="2"/>
        <v>4.6985277423521342E-5</v>
      </c>
      <c r="I26" s="112">
        <f t="shared" si="3"/>
        <v>1.2115365359359203</v>
      </c>
      <c r="J26" s="111">
        <f t="shared" si="4"/>
        <v>8.989113730884761E-2</v>
      </c>
      <c r="K26" s="111">
        <f t="shared" si="0"/>
        <v>9.8769653822558562E-2</v>
      </c>
      <c r="CM26"/>
      <c r="CN26"/>
      <c r="CO26"/>
      <c r="CP26"/>
      <c r="CQ26"/>
      <c r="CR26"/>
    </row>
    <row r="27" spans="2:96" x14ac:dyDescent="0.25">
      <c r="B27" s="139"/>
      <c r="C27" s="73">
        <f>+'De 1-2'!G51</f>
        <v>-50</v>
      </c>
      <c r="D27" s="74">
        <f>+'De 1-2'!AP51</f>
        <v>2545.6211586601544</v>
      </c>
      <c r="E27" s="105">
        <f>+'De 1-2'!AQ51</f>
        <v>2547.0094259871853</v>
      </c>
      <c r="F27" s="59">
        <v>2546.96</v>
      </c>
      <c r="G27" s="111">
        <f t="shared" si="1"/>
        <v>1.9405498338940119E-5</v>
      </c>
      <c r="H27" s="111">
        <f t="shared" si="2"/>
        <v>1.9405874919613634E-5</v>
      </c>
      <c r="I27" s="112">
        <f t="shared" si="3"/>
        <v>1.3388413398456578</v>
      </c>
      <c r="J27" s="111">
        <f t="shared" si="4"/>
        <v>3.5602643830108971E-2</v>
      </c>
      <c r="K27" s="111">
        <f t="shared" si="0"/>
        <v>3.6916986138893049E-2</v>
      </c>
      <c r="CM27"/>
      <c r="CN27"/>
      <c r="CO27"/>
      <c r="CP27"/>
      <c r="CQ27"/>
      <c r="CR27"/>
    </row>
    <row r="28" spans="2:96" x14ac:dyDescent="0.25">
      <c r="B28" s="139"/>
      <c r="C28" s="73">
        <f>+'De 1-2'!G52</f>
        <v>-100</v>
      </c>
      <c r="D28" s="74">
        <f>+'De 1-2'!AP52</f>
        <v>2545.6423173203048</v>
      </c>
      <c r="E28" s="105">
        <f>+'De 1-2'!AQ52</f>
        <v>2547.0951563040021</v>
      </c>
      <c r="F28" s="59">
        <v>2547.0700000000002</v>
      </c>
      <c r="G28" s="111">
        <f t="shared" si="1"/>
        <v>9.8764680776365414E-6</v>
      </c>
      <c r="H28" s="111">
        <f t="shared" si="2"/>
        <v>9.8765656232216354E-6</v>
      </c>
      <c r="I28" s="112">
        <f t="shared" si="3"/>
        <v>1.4276826796954083</v>
      </c>
      <c r="J28" s="111">
        <f t="shared" si="4"/>
        <v>1.7315273257548853E-2</v>
      </c>
      <c r="K28" s="111">
        <f t="shared" si="0"/>
        <v>1.7620374863205706E-2</v>
      </c>
      <c r="CM28"/>
      <c r="CN28"/>
      <c r="CO28"/>
      <c r="CP28"/>
      <c r="CQ28"/>
      <c r="CR28"/>
    </row>
    <row r="29" spans="2:96" x14ac:dyDescent="0.25">
      <c r="B29" s="139"/>
      <c r="C29" s="73">
        <f>+'De 1-2'!G53</f>
        <v>-150</v>
      </c>
      <c r="D29" s="74">
        <f>+'De 1-2'!AP53</f>
        <v>2545.6634759804551</v>
      </c>
      <c r="E29" s="105">
        <f>+'De 1-2'!AQ53</f>
        <v>2547.1630864466811</v>
      </c>
      <c r="F29" s="59">
        <v>2547.14</v>
      </c>
      <c r="G29" s="111">
        <f t="shared" si="1"/>
        <v>9.0635918854323129E-6</v>
      </c>
      <c r="H29" s="111">
        <f t="shared" si="2"/>
        <v>9.0636740348747485E-6</v>
      </c>
      <c r="I29" s="112">
        <f t="shared" si="3"/>
        <v>1.4765240195447404</v>
      </c>
      <c r="J29" s="111">
        <f t="shared" si="4"/>
        <v>1.5394962359320224E-2</v>
      </c>
      <c r="K29" s="111">
        <f t="shared" si="0"/>
        <v>1.5635672955939553E-2</v>
      </c>
      <c r="CM29"/>
      <c r="CN29"/>
      <c r="CO29"/>
      <c r="CP29"/>
      <c r="CQ29"/>
      <c r="CR29"/>
    </row>
    <row r="30" spans="2:96" x14ac:dyDescent="0.25">
      <c r="B30" s="139"/>
      <c r="C30" s="73">
        <f>+'De 1-2'!G54</f>
        <v>-200</v>
      </c>
      <c r="D30" s="74">
        <f>+'De 1-2'!AP54</f>
        <v>2545.6846346406055</v>
      </c>
      <c r="E30" s="105">
        <f>+'De 1-2'!AQ54</f>
        <v>2547.2214249074964</v>
      </c>
      <c r="F30" s="59">
        <v>2547.1999999999998</v>
      </c>
      <c r="G30" s="111">
        <f t="shared" si="1"/>
        <v>8.4110895452854098E-6</v>
      </c>
      <c r="H30" s="111">
        <f t="shared" si="2"/>
        <v>8.411160292307808E-6</v>
      </c>
      <c r="I30" s="112">
        <f t="shared" si="3"/>
        <v>1.5153653593943091</v>
      </c>
      <c r="J30" s="111">
        <f t="shared" si="4"/>
        <v>1.3941334714405625E-2</v>
      </c>
      <c r="K30" s="111">
        <f t="shared" si="0"/>
        <v>1.4138443487404236E-2</v>
      </c>
      <c r="CM30"/>
      <c r="CN30"/>
      <c r="CO30"/>
      <c r="CP30"/>
      <c r="CQ30"/>
      <c r="CR30"/>
    </row>
    <row r="31" spans="2:96" x14ac:dyDescent="0.25">
      <c r="B31" s="139"/>
      <c r="C31" s="73">
        <f>+'De 1-2'!G55</f>
        <v>-250</v>
      </c>
      <c r="D31" s="74">
        <f>+'De 1-2'!AP55</f>
        <v>2545.7057933007559</v>
      </c>
      <c r="E31" s="105">
        <f>+'De 1-2'!AQ55</f>
        <v>2547.2736313002852</v>
      </c>
      <c r="F31" s="59">
        <v>2547.25</v>
      </c>
      <c r="G31" s="111">
        <f t="shared" si="1"/>
        <v>9.2770953205751121E-6</v>
      </c>
      <c r="H31" s="111">
        <f t="shared" si="2"/>
        <v>9.2771813858711357E-6</v>
      </c>
      <c r="I31" s="112">
        <f t="shared" si="3"/>
        <v>1.5442066992441141</v>
      </c>
      <c r="J31" s="111">
        <f t="shared" si="4"/>
        <v>1.507253956866416E-2</v>
      </c>
      <c r="K31" s="111">
        <f t="shared" si="0"/>
        <v>1.5303197620323575E-2</v>
      </c>
      <c r="CM31"/>
      <c r="CN31"/>
      <c r="CO31"/>
      <c r="CP31"/>
      <c r="CQ31"/>
      <c r="CR31"/>
    </row>
    <row r="32" spans="2:96" x14ac:dyDescent="0.25">
      <c r="B32" s="139"/>
      <c r="C32" s="73">
        <f>+'De 1-2'!G56</f>
        <v>-300</v>
      </c>
      <c r="D32" s="74">
        <f>+'De 1-2'!AP56</f>
        <v>2545.7269519609063</v>
      </c>
      <c r="E32" s="105">
        <f>+'De 1-2'!AQ56</f>
        <v>2547.3215419659778</v>
      </c>
      <c r="F32" s="59">
        <v>2547.3000000000002</v>
      </c>
      <c r="G32" s="111">
        <f t="shared" si="1"/>
        <v>8.456712520458047E-6</v>
      </c>
      <c r="H32" s="111">
        <f t="shared" si="2"/>
        <v>8.4567840370494969E-6</v>
      </c>
      <c r="I32" s="112">
        <f t="shared" si="3"/>
        <v>1.5730480390939192</v>
      </c>
      <c r="J32" s="111">
        <f t="shared" si="4"/>
        <v>1.3509407376857553E-2</v>
      </c>
      <c r="K32" s="111">
        <f t="shared" si="0"/>
        <v>1.3694410750471692E-2</v>
      </c>
      <c r="CM32"/>
      <c r="CN32"/>
      <c r="CO32"/>
      <c r="CP32"/>
      <c r="CQ32"/>
      <c r="CR32"/>
    </row>
    <row r="33" spans="2:96" x14ac:dyDescent="0.25">
      <c r="B33" s="139"/>
      <c r="C33" s="73">
        <f>+'De 1-2'!G57</f>
        <v>-350</v>
      </c>
      <c r="D33" s="74">
        <f>+'De 1-2'!AP57</f>
        <v>2545.7481106210566</v>
      </c>
      <c r="E33" s="105">
        <f>+'De 1-2'!AQ57</f>
        <v>2547.3662651952873</v>
      </c>
      <c r="F33" s="59">
        <v>2547.34</v>
      </c>
      <c r="G33" s="111">
        <f t="shared" si="1"/>
        <v>1.0310725884214469E-5</v>
      </c>
      <c r="H33" s="111">
        <f t="shared" si="2"/>
        <v>1.0310832196378884E-5</v>
      </c>
      <c r="I33" s="112">
        <f t="shared" si="3"/>
        <v>1.591889378943506</v>
      </c>
      <c r="J33" s="111">
        <f t="shared" si="4"/>
        <v>1.6231573735538754E-2</v>
      </c>
      <c r="K33" s="111">
        <f t="shared" si="0"/>
        <v>1.6499384715133465E-2</v>
      </c>
      <c r="CM33"/>
      <c r="CN33"/>
      <c r="CO33"/>
      <c r="CP33"/>
      <c r="CQ33"/>
      <c r="CR33"/>
    </row>
    <row r="34" spans="2:96" x14ac:dyDescent="0.25">
      <c r="B34" s="139"/>
      <c r="C34" s="73">
        <f>+'De 1-2'!G58</f>
        <v>-400</v>
      </c>
      <c r="D34" s="74">
        <f>+'De 1-2'!AP58</f>
        <v>2545.769269281207</v>
      </c>
      <c r="E34" s="105">
        <f>+'De 1-2'!AQ58</f>
        <v>2547.4085280948443</v>
      </c>
      <c r="F34" s="59">
        <v>2547.38</v>
      </c>
      <c r="G34" s="111">
        <f t="shared" si="1"/>
        <v>1.1198869176095846E-5</v>
      </c>
      <c r="H34" s="111">
        <f t="shared" si="2"/>
        <v>1.1198994592171188E-5</v>
      </c>
      <c r="I34" s="112">
        <f t="shared" si="3"/>
        <v>1.6107307187930928</v>
      </c>
      <c r="J34" s="111">
        <f t="shared" si="4"/>
        <v>1.7403044965733621E-2</v>
      </c>
      <c r="K34" s="111">
        <f t="shared" si="0"/>
        <v>1.7711275082392983E-2</v>
      </c>
      <c r="CM34"/>
      <c r="CN34"/>
      <c r="CO34"/>
      <c r="CP34"/>
      <c r="CQ34"/>
      <c r="CR34"/>
    </row>
    <row r="35" spans="2:96" x14ac:dyDescent="0.25">
      <c r="B35" s="139"/>
      <c r="C35" s="73">
        <f>+'De 1-2'!G59</f>
        <v>-450</v>
      </c>
      <c r="D35" s="74">
        <f>+'De 1-2'!AP59</f>
        <v>2545.7904279413574</v>
      </c>
      <c r="E35" s="105">
        <f>+'De 1-2'!AQ59</f>
        <v>2547.4488366857113</v>
      </c>
      <c r="F35" s="59">
        <v>2547.42</v>
      </c>
      <c r="G35" s="111">
        <f t="shared" si="1"/>
        <v>1.1319829193794339E-5</v>
      </c>
      <c r="H35" s="111">
        <f t="shared" si="2"/>
        <v>1.1319957333777838E-5</v>
      </c>
      <c r="I35" s="112">
        <f t="shared" si="3"/>
        <v>1.6295720586426796</v>
      </c>
      <c r="J35" s="111">
        <f t="shared" si="4"/>
        <v>1.7388165498637052E-2</v>
      </c>
      <c r="K35" s="111">
        <f t="shared" si="0"/>
        <v>1.7695864112466004E-2</v>
      </c>
      <c r="CM35"/>
      <c r="CN35"/>
      <c r="CO35"/>
      <c r="CP35"/>
      <c r="CQ35"/>
      <c r="CR35"/>
    </row>
    <row r="36" spans="2:96" x14ac:dyDescent="0.25">
      <c r="B36" s="139"/>
      <c r="C36" s="73">
        <f>+'De 1-2'!G60</f>
        <v>-500</v>
      </c>
      <c r="D36" s="74">
        <f>+'De 1-2'!AP60</f>
        <v>2545.8115866015078</v>
      </c>
      <c r="E36" s="105">
        <f>+'De 1-2'!AQ60</f>
        <v>2547.48755899664</v>
      </c>
      <c r="F36" s="59">
        <v>2547.46</v>
      </c>
      <c r="G36" s="111">
        <f t="shared" si="1"/>
        <v>1.0818108431052173E-5</v>
      </c>
      <c r="H36" s="111">
        <f t="shared" si="2"/>
        <v>1.0818225463788271E-5</v>
      </c>
      <c r="I36" s="112">
        <f t="shared" si="3"/>
        <v>1.6484133984922664</v>
      </c>
      <c r="J36" s="111">
        <f t="shared" si="4"/>
        <v>1.6443586254776845E-2</v>
      </c>
      <c r="K36" s="111">
        <f t="shared" si="0"/>
        <v>1.6718498324018182E-2</v>
      </c>
      <c r="CM36"/>
      <c r="CN36"/>
      <c r="CO36"/>
      <c r="CP36"/>
      <c r="CQ36"/>
      <c r="CR36"/>
    </row>
    <row r="37" spans="2:96" x14ac:dyDescent="0.25">
      <c r="B37" s="139"/>
      <c r="C37" s="73">
        <f>+'De 1-2'!G61</f>
        <v>-550</v>
      </c>
      <c r="D37" s="74">
        <f>+'De 1-2'!AP61</f>
        <v>2545.8327452616581</v>
      </c>
      <c r="E37" s="105">
        <f>+'De 1-2'!AQ61</f>
        <v>2547.5249720184624</v>
      </c>
      <c r="F37" s="59">
        <v>2547.5</v>
      </c>
      <c r="G37" s="111">
        <f t="shared" si="1"/>
        <v>9.8024626791640199E-6</v>
      </c>
      <c r="H37" s="111">
        <f t="shared" si="2"/>
        <v>9.802558768380507E-6</v>
      </c>
      <c r="I37" s="112">
        <f t="shared" si="3"/>
        <v>1.6672547383418532</v>
      </c>
      <c r="J37" s="111">
        <f t="shared" si="4"/>
        <v>1.4756898484224375E-2</v>
      </c>
      <c r="K37" s="111">
        <f t="shared" si="0"/>
        <v>1.4977926220971452E-2</v>
      </c>
      <c r="CM37"/>
      <c r="CN37"/>
      <c r="CO37"/>
      <c r="CP37"/>
      <c r="CQ37"/>
      <c r="CR37"/>
    </row>
    <row r="38" spans="2:96" x14ac:dyDescent="0.25">
      <c r="B38" s="139"/>
      <c r="C38" s="73">
        <f>+'De 1-2'!G62</f>
        <v>-600</v>
      </c>
      <c r="D38" s="74">
        <f>+'De 1-2'!AP62</f>
        <v>2545.8539039218085</v>
      </c>
      <c r="E38" s="105">
        <f>+'De 1-2'!AQ62</f>
        <v>2547.561290013899</v>
      </c>
      <c r="F38" s="59">
        <v>2547.5300000000002</v>
      </c>
      <c r="G38" s="111">
        <f t="shared" si="1"/>
        <v>1.2282339985871872E-5</v>
      </c>
      <c r="H38" s="111">
        <f t="shared" si="2"/>
        <v>1.2282490843600288E-5</v>
      </c>
      <c r="I38" s="112">
        <f t="shared" ref="I38:I60" si="5">+F38-D38</f>
        <v>1.6760960781916765</v>
      </c>
      <c r="J38" s="111">
        <f t="shared" ref="J38:J60" si="6">ABS((E38-D38)-I38)/(E38-D38)</f>
        <v>1.8326267294637773E-2</v>
      </c>
      <c r="K38" s="111">
        <f t="shared" ref="K38:K60" si="7">ABS((E38-D38)-I38)/I38</f>
        <v>1.8668389184798719E-2</v>
      </c>
      <c r="CM38"/>
      <c r="CN38"/>
      <c r="CO38"/>
      <c r="CP38"/>
      <c r="CQ38"/>
      <c r="CR38"/>
    </row>
    <row r="39" spans="2:96" x14ac:dyDescent="0.25">
      <c r="B39" s="139"/>
      <c r="C39" s="73">
        <f>+'De 1-2'!G63</f>
        <v>-650</v>
      </c>
      <c r="D39" s="74">
        <f>+'De 1-2'!AP63</f>
        <v>2545.8750625819589</v>
      </c>
      <c r="E39" s="105">
        <f>+'De 1-2'!AQ63</f>
        <v>2547.5966824828884</v>
      </c>
      <c r="F39" s="59">
        <v>2547.5700000000002</v>
      </c>
      <c r="G39" s="111">
        <f t="shared" si="1"/>
        <v>1.0473589902066486E-5</v>
      </c>
      <c r="H39" s="111">
        <f t="shared" si="2"/>
        <v>1.0473699599300847E-5</v>
      </c>
      <c r="I39" s="112">
        <f t="shared" si="5"/>
        <v>1.6949374180412633</v>
      </c>
      <c r="J39" s="111">
        <f t="shared" si="6"/>
        <v>1.5498474938507471E-2</v>
      </c>
      <c r="K39" s="111">
        <f t="shared" si="7"/>
        <v>1.5742459045494549E-2</v>
      </c>
      <c r="CM39"/>
      <c r="CN39"/>
      <c r="CO39"/>
      <c r="CP39"/>
      <c r="CQ39"/>
      <c r="CR39"/>
    </row>
    <row r="40" spans="2:96" x14ac:dyDescent="0.25">
      <c r="B40" s="139"/>
      <c r="C40" s="73">
        <f>+'De 1-2'!G64</f>
        <v>-700</v>
      </c>
      <c r="D40" s="74">
        <f>+'De 1-2'!AP64</f>
        <v>2545.8962212421093</v>
      </c>
      <c r="E40" s="105">
        <f>+'De 1-2'!AQ64</f>
        <v>2547.6312860471012</v>
      </c>
      <c r="F40" s="59">
        <v>2547.6</v>
      </c>
      <c r="G40" s="111">
        <f t="shared" si="1"/>
        <v>1.2280445476008747E-5</v>
      </c>
      <c r="H40" s="111">
        <f t="shared" si="2"/>
        <v>1.2280596287201865E-5</v>
      </c>
      <c r="I40" s="112">
        <f t="shared" si="5"/>
        <v>1.7037787578906318</v>
      </c>
      <c r="J40" s="111">
        <f t="shared" si="6"/>
        <v>1.8031630294881924E-2</v>
      </c>
      <c r="K40" s="111">
        <f t="shared" si="7"/>
        <v>1.8362740441728038E-2</v>
      </c>
      <c r="CM40"/>
      <c r="CN40"/>
      <c r="CO40"/>
      <c r="CP40"/>
      <c r="CQ40"/>
      <c r="CR40"/>
    </row>
    <row r="41" spans="2:96" x14ac:dyDescent="0.25">
      <c r="B41" s="139"/>
      <c r="C41" s="73">
        <f>+'De 1-2'!G65</f>
        <v>-750</v>
      </c>
      <c r="D41" s="74">
        <f>+'De 1-2'!AP65</f>
        <v>2545.9173799022597</v>
      </c>
      <c r="E41" s="105">
        <f>+'De 1-2'!AQ65</f>
        <v>2547.6652125874048</v>
      </c>
      <c r="F41" s="59">
        <v>2547.63</v>
      </c>
      <c r="G41" s="111">
        <f t="shared" si="1"/>
        <v>1.3821512823066724E-5</v>
      </c>
      <c r="H41" s="111">
        <f t="shared" si="2"/>
        <v>1.382170385992386E-5</v>
      </c>
      <c r="I41" s="112">
        <f t="shared" si="5"/>
        <v>1.7126200977404551</v>
      </c>
      <c r="J41" s="111">
        <f t="shared" si="6"/>
        <v>2.0146429177077849E-2</v>
      </c>
      <c r="K41" s="111">
        <f t="shared" si="7"/>
        <v>2.0560652914861588E-2</v>
      </c>
      <c r="CM41"/>
      <c r="CN41"/>
      <c r="CO41"/>
      <c r="CP41"/>
      <c r="CQ41"/>
      <c r="CR41"/>
    </row>
    <row r="42" spans="2:96" x14ac:dyDescent="0.25">
      <c r="B42" s="139"/>
      <c r="C42" s="73">
        <f>+'De 1-2'!G66</f>
        <v>-800</v>
      </c>
      <c r="D42" s="74">
        <f>+'De 1-2'!AP66</f>
        <v>2545.93853856241</v>
      </c>
      <c r="E42" s="105">
        <f>+'De 1-2'!AQ66</f>
        <v>2547.6985549799369</v>
      </c>
      <c r="F42" s="59">
        <v>2547.67</v>
      </c>
      <c r="G42" s="111">
        <f t="shared" si="1"/>
        <v>1.1208147008230266E-5</v>
      </c>
      <c r="H42" s="111">
        <f t="shared" si="2"/>
        <v>1.1208272632197635E-5</v>
      </c>
      <c r="I42" s="112">
        <f t="shared" si="5"/>
        <v>1.7314614375900419</v>
      </c>
      <c r="J42" s="111">
        <f t="shared" si="6"/>
        <v>1.6224269076418607E-2</v>
      </c>
      <c r="K42" s="111">
        <f t="shared" si="7"/>
        <v>1.6491837078748683E-2</v>
      </c>
      <c r="CM42"/>
      <c r="CN42"/>
      <c r="CO42"/>
      <c r="CP42"/>
      <c r="CQ42"/>
      <c r="CR42"/>
    </row>
    <row r="43" spans="2:96" x14ac:dyDescent="0.25">
      <c r="B43" s="139"/>
      <c r="C43" s="73">
        <f>+'De 1-2'!G67</f>
        <v>-850</v>
      </c>
      <c r="D43" s="74">
        <f>+'De 1-2'!AP67</f>
        <v>2545.9596972225604</v>
      </c>
      <c r="E43" s="105">
        <f>+'De 1-2'!AQ67</f>
        <v>2547.7313912412196</v>
      </c>
      <c r="F43" s="59">
        <v>2547.6999999999998</v>
      </c>
      <c r="G43" s="111">
        <f t="shared" si="1"/>
        <v>1.2321252282609931E-5</v>
      </c>
      <c r="H43" s="111">
        <f t="shared" si="2"/>
        <v>1.2321404097738294E-5</v>
      </c>
      <c r="I43" s="112">
        <f t="shared" si="5"/>
        <v>1.7403027774394104</v>
      </c>
      <c r="J43" s="111">
        <f t="shared" si="6"/>
        <v>1.7718206919027757E-2</v>
      </c>
      <c r="K43" s="111">
        <f t="shared" si="7"/>
        <v>1.8037804471010076E-2</v>
      </c>
      <c r="CM43"/>
      <c r="CN43"/>
      <c r="CO43"/>
      <c r="CP43"/>
      <c r="CQ43"/>
      <c r="CR43"/>
    </row>
    <row r="44" spans="2:96" x14ac:dyDescent="0.25">
      <c r="B44" s="139"/>
      <c r="C44" s="73">
        <f>+'De 1-2'!G68</f>
        <v>-900</v>
      </c>
      <c r="D44" s="74">
        <f>+'De 1-2'!AP68</f>
        <v>2545.9808558827108</v>
      </c>
      <c r="E44" s="105">
        <f>+'De 1-2'!AQ68</f>
        <v>2547.7637875887558</v>
      </c>
      <c r="F44" s="59">
        <v>2547.73</v>
      </c>
      <c r="G44" s="111">
        <f t="shared" si="1"/>
        <v>1.3261664570467422E-5</v>
      </c>
      <c r="H44" s="111">
        <f t="shared" si="2"/>
        <v>1.3261840444546985E-5</v>
      </c>
      <c r="I44" s="112">
        <f t="shared" si="5"/>
        <v>1.7491441172892337</v>
      </c>
      <c r="J44" s="111">
        <f t="shared" si="6"/>
        <v>1.8950579341445929E-2</v>
      </c>
      <c r="K44" s="111">
        <f t="shared" si="7"/>
        <v>1.9316640876995653E-2</v>
      </c>
      <c r="CM44"/>
      <c r="CN44"/>
      <c r="CO44"/>
      <c r="CP44"/>
      <c r="CQ44"/>
      <c r="CR44"/>
    </row>
    <row r="45" spans="2:96" x14ac:dyDescent="0.25">
      <c r="B45" s="139"/>
      <c r="C45" s="73">
        <f>+'De 1-2'!G69</f>
        <v>-950</v>
      </c>
      <c r="D45" s="74">
        <f>+'De 1-2'!AP69</f>
        <v>2546.0020145428612</v>
      </c>
      <c r="E45" s="105">
        <f>+'De 1-2'!AQ69</f>
        <v>2547.7958007438269</v>
      </c>
      <c r="F45" s="59">
        <v>2547.7600000000002</v>
      </c>
      <c r="G45" s="111">
        <f t="shared" si="1"/>
        <v>1.4051653518017527E-5</v>
      </c>
      <c r="H45" s="111">
        <f t="shared" si="2"/>
        <v>1.4051850969758641E-5</v>
      </c>
      <c r="I45" s="112">
        <f t="shared" si="5"/>
        <v>1.757985457139057</v>
      </c>
      <c r="J45" s="111">
        <f t="shared" si="6"/>
        <v>1.9958200039356565E-2</v>
      </c>
      <c r="K45" s="111">
        <f t="shared" si="7"/>
        <v>2.0364641630752939E-2</v>
      </c>
      <c r="CM45"/>
      <c r="CN45"/>
      <c r="CO45"/>
      <c r="CP45"/>
      <c r="CQ45"/>
      <c r="CR45"/>
    </row>
    <row r="46" spans="2:96" x14ac:dyDescent="0.25">
      <c r="B46" s="139"/>
      <c r="C46" s="73">
        <f>+'De 1-2'!G70</f>
        <v>-1000</v>
      </c>
      <c r="D46" s="74">
        <f>+'De 1-2'!AP70</f>
        <v>2546.0231732030115</v>
      </c>
      <c r="E46" s="105">
        <f>+'De 1-2'!AQ70</f>
        <v>2547.8274796931792</v>
      </c>
      <c r="F46" s="59">
        <v>2547.79</v>
      </c>
      <c r="G46" s="111">
        <f t="shared" si="1"/>
        <v>1.4710451738948547E-5</v>
      </c>
      <c r="H46" s="111">
        <f t="shared" si="2"/>
        <v>1.471066813952226E-5</v>
      </c>
      <c r="I46" s="112">
        <f t="shared" si="5"/>
        <v>1.7668267969884255</v>
      </c>
      <c r="J46" s="111">
        <f t="shared" si="6"/>
        <v>2.0772354022686901E-2</v>
      </c>
      <c r="K46" s="111">
        <f t="shared" si="7"/>
        <v>2.1212997925477439E-2</v>
      </c>
      <c r="CM46"/>
      <c r="CN46"/>
      <c r="CO46"/>
      <c r="CP46"/>
      <c r="CQ46"/>
      <c r="CR46"/>
    </row>
    <row r="47" spans="2:96" x14ac:dyDescent="0.25">
      <c r="B47" s="139"/>
      <c r="C47" s="73">
        <f>+'De 1-2'!G71</f>
        <v>-1050</v>
      </c>
      <c r="D47" s="74">
        <f>+'De 1-2'!AP71</f>
        <v>2546.0443318631619</v>
      </c>
      <c r="E47" s="105">
        <f>+'De 1-2'!AQ71</f>
        <v>2547.8588670568511</v>
      </c>
      <c r="F47" s="59">
        <v>2547.8200000000002</v>
      </c>
      <c r="G47" s="111">
        <f t="shared" si="1"/>
        <v>1.525479191702691E-5</v>
      </c>
      <c r="H47" s="111">
        <f t="shared" si="2"/>
        <v>1.5255024629253319E-5</v>
      </c>
      <c r="I47" s="112">
        <f t="shared" si="5"/>
        <v>1.7756681368382488</v>
      </c>
      <c r="J47" s="111">
        <f t="shared" si="6"/>
        <v>2.1419841833920629E-2</v>
      </c>
      <c r="K47" s="111">
        <f t="shared" si="7"/>
        <v>2.1888694201671489E-2</v>
      </c>
      <c r="CM47"/>
      <c r="CN47"/>
      <c r="CO47"/>
      <c r="CP47"/>
      <c r="CQ47"/>
      <c r="CR47"/>
    </row>
    <row r="48" spans="2:96" x14ac:dyDescent="0.25">
      <c r="B48" s="139"/>
      <c r="C48" s="73">
        <f>+'De 1-2'!G72</f>
        <v>-1100</v>
      </c>
      <c r="D48" s="74">
        <f>+'De 1-2'!AP72</f>
        <v>2546.0654905233123</v>
      </c>
      <c r="E48" s="105">
        <f>+'De 1-2'!AQ72</f>
        <v>2547.8900001643833</v>
      </c>
      <c r="F48" s="59">
        <v>2547.85</v>
      </c>
      <c r="G48" s="111">
        <f t="shared" si="1"/>
        <v>1.5699329398372595E-5</v>
      </c>
      <c r="H48" s="111">
        <f t="shared" si="2"/>
        <v>1.5699575871185614E-5</v>
      </c>
      <c r="I48" s="112">
        <f t="shared" si="5"/>
        <v>1.7845094766876173</v>
      </c>
      <c r="J48" s="111">
        <f t="shared" si="6"/>
        <v>2.1923788991281789E-2</v>
      </c>
      <c r="K48" s="111">
        <f t="shared" si="7"/>
        <v>2.2415215444889669E-2</v>
      </c>
      <c r="CM48"/>
      <c r="CN48"/>
      <c r="CO48"/>
      <c r="CP48"/>
      <c r="CQ48"/>
      <c r="CR48"/>
    </row>
    <row r="49" spans="2:96" x14ac:dyDescent="0.25">
      <c r="B49" s="139"/>
      <c r="C49" s="73">
        <f>+'De 1-2'!G73</f>
        <v>-1150</v>
      </c>
      <c r="D49" s="74">
        <f>+'De 1-2'!AP73</f>
        <v>2546.0866491834627</v>
      </c>
      <c r="E49" s="105">
        <f>+'De 1-2'!AQ73</f>
        <v>2547.9209119117886</v>
      </c>
      <c r="F49" s="59">
        <v>2547.88</v>
      </c>
      <c r="G49" s="111">
        <f t="shared" si="1"/>
        <v>1.6056978690834189E-5</v>
      </c>
      <c r="H49" s="111">
        <f t="shared" si="2"/>
        <v>1.6057236521538848E-5</v>
      </c>
      <c r="I49" s="112">
        <f t="shared" si="5"/>
        <v>1.7933508165374406</v>
      </c>
      <c r="J49" s="111">
        <f t="shared" si="6"/>
        <v>2.2304281255192449E-2</v>
      </c>
      <c r="K49" s="111">
        <f t="shared" si="7"/>
        <v>2.2813111306069025E-2</v>
      </c>
      <c r="CM49"/>
      <c r="CN49"/>
      <c r="CO49"/>
      <c r="CP49"/>
      <c r="CQ49"/>
      <c r="CR49"/>
    </row>
    <row r="50" spans="2:96" x14ac:dyDescent="0.25">
      <c r="B50" s="139"/>
      <c r="C50" s="73">
        <f>+'De 1-2'!G74</f>
        <v>-1200</v>
      </c>
      <c r="D50" s="74">
        <f>+'De 1-2'!AP74</f>
        <v>2546.107807843613</v>
      </c>
      <c r="E50" s="105">
        <f>+'De 1-2'!AQ74</f>
        <v>2547.951631451398</v>
      </c>
      <c r="F50" s="59">
        <v>2547.91</v>
      </c>
      <c r="G50" s="111">
        <f t="shared" si="1"/>
        <v>1.6339184340981442E-5</v>
      </c>
      <c r="H50" s="111">
        <f t="shared" si="2"/>
        <v>1.6339451314288496E-5</v>
      </c>
      <c r="I50" s="112">
        <f t="shared" si="5"/>
        <v>1.8021921563868091</v>
      </c>
      <c r="J50" s="111">
        <f t="shared" si="6"/>
        <v>2.257886883670019E-2</v>
      </c>
      <c r="K50" s="111">
        <f t="shared" si="7"/>
        <v>2.31004508873544E-2</v>
      </c>
      <c r="CM50"/>
      <c r="CN50"/>
      <c r="CO50"/>
      <c r="CP50"/>
      <c r="CQ50"/>
      <c r="CR50"/>
    </row>
    <row r="51" spans="2:96" x14ac:dyDescent="0.25">
      <c r="B51" s="139"/>
      <c r="C51" s="73">
        <f>+'De 1-2'!G75</f>
        <v>-1250</v>
      </c>
      <c r="D51" s="74">
        <f>+'De 1-2'!AP75</f>
        <v>2546.1289665037634</v>
      </c>
      <c r="E51" s="105">
        <f>+'De 1-2'!AQ75</f>
        <v>2547.9821847527151</v>
      </c>
      <c r="F51" s="59">
        <v>2547.94</v>
      </c>
      <c r="G51" s="111">
        <f t="shared" si="1"/>
        <v>1.655614115649564E-5</v>
      </c>
      <c r="H51" s="111">
        <f t="shared" si="2"/>
        <v>1.6556415266843843E-5</v>
      </c>
      <c r="I51" s="112">
        <f t="shared" si="5"/>
        <v>1.8110334962366323</v>
      </c>
      <c r="J51" s="111">
        <f t="shared" si="6"/>
        <v>2.2762970707236461E-2</v>
      </c>
      <c r="K51" s="111">
        <f t="shared" si="7"/>
        <v>2.3293192976641765E-2</v>
      </c>
      <c r="CM51"/>
      <c r="CN51"/>
      <c r="CO51"/>
      <c r="CP51"/>
      <c r="CQ51"/>
      <c r="CR51"/>
    </row>
    <row r="52" spans="2:96" x14ac:dyDescent="0.25">
      <c r="B52" s="139"/>
      <c r="C52" s="73">
        <f>+'De 1-2'!G76</f>
        <v>-1300</v>
      </c>
      <c r="D52" s="74">
        <f>+'De 1-2'!AP76</f>
        <v>2546.1501251639138</v>
      </c>
      <c r="E52" s="105">
        <f>+'De 1-2'!AQ76</f>
        <v>2548.0125950625616</v>
      </c>
      <c r="F52" s="59">
        <v>2547.9699999999998</v>
      </c>
      <c r="G52" s="111">
        <f t="shared" si="1"/>
        <v>1.6716974886347837E-5</v>
      </c>
      <c r="H52" s="111">
        <f t="shared" si="2"/>
        <v>1.6717254348268947E-5</v>
      </c>
      <c r="I52" s="112">
        <f t="shared" si="5"/>
        <v>1.8198748360860009</v>
      </c>
      <c r="J52" s="111">
        <f t="shared" si="6"/>
        <v>2.287020187154962E-2</v>
      </c>
      <c r="K52" s="111">
        <f t="shared" si="7"/>
        <v>2.3405490156327393E-2</v>
      </c>
      <c r="CM52"/>
      <c r="CN52"/>
      <c r="CO52"/>
      <c r="CP52"/>
      <c r="CQ52"/>
      <c r="CR52"/>
    </row>
    <row r="53" spans="2:96" x14ac:dyDescent="0.25">
      <c r="B53" s="139"/>
      <c r="C53" s="73">
        <f>+'De 1-2'!G77</f>
        <v>-1350</v>
      </c>
      <c r="D53" s="74">
        <f>+'De 1-2'!AP77</f>
        <v>2546.1712838240642</v>
      </c>
      <c r="E53" s="105">
        <f>+'De 1-2'!AQ77</f>
        <v>2548.0428832857779</v>
      </c>
      <c r="F53" s="59">
        <v>2548</v>
      </c>
      <c r="G53" s="111">
        <f t="shared" si="1"/>
        <v>1.6829891702043223E-5</v>
      </c>
      <c r="H53" s="111">
        <f t="shared" si="2"/>
        <v>1.6830174952064991E-5</v>
      </c>
      <c r="I53" s="112">
        <f t="shared" si="5"/>
        <v>1.8287161759358241</v>
      </c>
      <c r="J53" s="111">
        <f t="shared" si="6"/>
        <v>2.2912640581012209E-2</v>
      </c>
      <c r="K53" s="111">
        <f t="shared" si="7"/>
        <v>2.3449940642602224E-2</v>
      </c>
      <c r="CM53"/>
      <c r="CN53"/>
      <c r="CO53"/>
      <c r="CP53"/>
      <c r="CQ53"/>
      <c r="CR53"/>
    </row>
    <row r="54" spans="2:96" x14ac:dyDescent="0.25">
      <c r="B54" s="139"/>
      <c r="C54" s="73">
        <f>+'De 1-2'!G78</f>
        <v>-1400</v>
      </c>
      <c r="D54" s="74">
        <f>+'De 1-2'!AP78</f>
        <v>2546.1924424842146</v>
      </c>
      <c r="E54" s="105">
        <f>+'De 1-2'!AQ78</f>
        <v>2548.073068302645</v>
      </c>
      <c r="F54" s="59">
        <v>2548.0300000000002</v>
      </c>
      <c r="G54" s="111">
        <f t="shared" si="1"/>
        <v>1.6902302834454736E-5</v>
      </c>
      <c r="H54" s="111">
        <f t="shared" si="2"/>
        <v>1.6902588527124707E-5</v>
      </c>
      <c r="I54" s="112">
        <f t="shared" si="5"/>
        <v>1.8375575157856474</v>
      </c>
      <c r="J54" s="111">
        <f t="shared" si="6"/>
        <v>2.2901048269514172E-2</v>
      </c>
      <c r="K54" s="111">
        <f t="shared" si="7"/>
        <v>2.3437798422519432E-2</v>
      </c>
      <c r="CM54"/>
      <c r="CN54"/>
      <c r="CO54"/>
      <c r="CP54"/>
      <c r="CQ54"/>
      <c r="CR54"/>
    </row>
    <row r="55" spans="2:96" x14ac:dyDescent="0.25">
      <c r="B55" s="139"/>
      <c r="C55" s="73">
        <f>+'De 1-2'!G79</f>
        <v>-1450</v>
      </c>
      <c r="D55" s="74">
        <f>+'De 1-2'!AP79</f>
        <v>2546.2136011443649</v>
      </c>
      <c r="E55" s="105">
        <f>+'De 1-2'!AQ79</f>
        <v>2548.1031672354661</v>
      </c>
      <c r="F55" s="59">
        <v>2548.06</v>
      </c>
      <c r="G55" s="111">
        <f t="shared" si="1"/>
        <v>1.6940929245421872E-5</v>
      </c>
      <c r="H55" s="111">
        <f t="shared" si="2"/>
        <v>1.6941216245367617E-5</v>
      </c>
      <c r="I55" s="112">
        <f t="shared" si="5"/>
        <v>1.8463988556350159</v>
      </c>
      <c r="J55" s="111">
        <f t="shared" si="6"/>
        <v>2.2845051924600703E-2</v>
      </c>
      <c r="K55" s="111">
        <f t="shared" si="7"/>
        <v>2.3379149816102583E-2</v>
      </c>
      <c r="CM55"/>
      <c r="CN55"/>
      <c r="CO55"/>
      <c r="CP55"/>
      <c r="CQ55"/>
      <c r="CR55"/>
    </row>
    <row r="56" spans="2:96" x14ac:dyDescent="0.25">
      <c r="B56" s="139"/>
      <c r="C56" s="73">
        <f>+'De 1-2'!G80</f>
        <v>-1500</v>
      </c>
      <c r="D56" s="74">
        <f>+'De 1-2'!AP80</f>
        <v>2546.2347598045153</v>
      </c>
      <c r="E56" s="105">
        <f>+'De 1-2'!AQ80</f>
        <v>2548.133195673955</v>
      </c>
      <c r="F56" s="59">
        <v>2548.09</v>
      </c>
      <c r="G56" s="111">
        <f t="shared" si="1"/>
        <v>1.695189012419139E-5</v>
      </c>
      <c r="H56" s="111">
        <f t="shared" si="2"/>
        <v>1.6952177495641662E-5</v>
      </c>
      <c r="I56" s="112">
        <f t="shared" si="5"/>
        <v>1.8552401954848392</v>
      </c>
      <c r="J56" s="111">
        <f t="shared" si="6"/>
        <v>2.2753296358447986E-2</v>
      </c>
      <c r="K56" s="111">
        <f t="shared" si="7"/>
        <v>2.3283062786153694E-2</v>
      </c>
      <c r="CM56"/>
      <c r="CN56"/>
      <c r="CO56"/>
      <c r="CP56"/>
      <c r="CQ56"/>
      <c r="CR56"/>
    </row>
    <row r="57" spans="2:96" x14ac:dyDescent="0.25">
      <c r="B57" s="139"/>
      <c r="C57" s="73">
        <f>+'De 1-2'!G81</f>
        <v>-1550</v>
      </c>
      <c r="D57" s="74">
        <f>+'De 1-2'!AP81</f>
        <v>2546.2559184646657</v>
      </c>
      <c r="E57" s="105">
        <f>+'De 1-2'!AQ81</f>
        <v>2548.1631678670092</v>
      </c>
      <c r="F57" s="59">
        <v>2548.12</v>
      </c>
      <c r="G57" s="111">
        <f t="shared" si="1"/>
        <v>1.694077818628169E-5</v>
      </c>
      <c r="H57" s="111">
        <f t="shared" si="2"/>
        <v>1.694106518110916E-5</v>
      </c>
      <c r="I57" s="112">
        <f t="shared" si="5"/>
        <v>1.8640815353342077</v>
      </c>
      <c r="J57" s="111">
        <f t="shared" si="6"/>
        <v>2.2633572177947047E-2</v>
      </c>
      <c r="K57" s="111">
        <f t="shared" si="7"/>
        <v>2.3157713968530023E-2</v>
      </c>
      <c r="CM57"/>
      <c r="CN57"/>
      <c r="CO57"/>
      <c r="CP57"/>
      <c r="CQ57"/>
      <c r="CR57"/>
    </row>
    <row r="58" spans="2:96" x14ac:dyDescent="0.25">
      <c r="B58" s="139"/>
      <c r="C58" s="73">
        <f>+'De 1-2'!G82</f>
        <v>-1600</v>
      </c>
      <c r="D58" s="74">
        <f>+'De 1-2'!AP82</f>
        <v>2546.2770771248161</v>
      </c>
      <c r="E58" s="105">
        <f>+'De 1-2'!AQ82</f>
        <v>2548.1930968868492</v>
      </c>
      <c r="F58" s="59">
        <v>2548.15</v>
      </c>
      <c r="G58" s="111">
        <f t="shared" si="1"/>
        <v>1.6912724118797249E-5</v>
      </c>
      <c r="H58" s="111">
        <f t="shared" si="2"/>
        <v>1.6913010163872171E-5</v>
      </c>
      <c r="I58" s="112">
        <f t="shared" si="5"/>
        <v>1.872922875184031</v>
      </c>
      <c r="J58" s="111">
        <f t="shared" si="6"/>
        <v>2.2492923978686141E-2</v>
      </c>
      <c r="K58" s="111">
        <f t="shared" si="7"/>
        <v>2.3010497346206114E-2</v>
      </c>
      <c r="CM58"/>
      <c r="CN58"/>
      <c r="CO58"/>
      <c r="CP58"/>
      <c r="CQ58"/>
      <c r="CR58"/>
    </row>
    <row r="59" spans="2:96" x14ac:dyDescent="0.25">
      <c r="B59" s="139"/>
      <c r="C59" s="73">
        <f>+'De 1-2'!G83</f>
        <v>-1650</v>
      </c>
      <c r="D59" s="74">
        <f>+'De 1-2'!AP83</f>
        <v>2546.2982357849664</v>
      </c>
      <c r="E59" s="105">
        <f>+'De 1-2'!AQ83</f>
        <v>2548.2229947702931</v>
      </c>
      <c r="F59" s="59">
        <v>2548.1799999999998</v>
      </c>
      <c r="G59" s="111">
        <f t="shared" si="1"/>
        <v>1.687245205050745E-5</v>
      </c>
      <c r="H59" s="111">
        <f t="shared" si="2"/>
        <v>1.6872736734948971E-5</v>
      </c>
      <c r="I59" s="112">
        <f t="shared" si="5"/>
        <v>1.8817642150333995</v>
      </c>
      <c r="J59" s="111">
        <f t="shared" si="6"/>
        <v>2.2337742346460784E-2</v>
      </c>
      <c r="K59" s="111">
        <f t="shared" si="7"/>
        <v>2.2848117713036194E-2</v>
      </c>
      <c r="CM59"/>
      <c r="CN59"/>
      <c r="CO59"/>
      <c r="CP59"/>
      <c r="CQ59"/>
      <c r="CR59"/>
    </row>
    <row r="60" spans="2:96" x14ac:dyDescent="0.25">
      <c r="B60" s="139"/>
      <c r="C60" s="73">
        <f>+'De 1-2'!G84</f>
        <v>-1677.8</v>
      </c>
      <c r="D60" s="74">
        <f>+'De 1-2'!AP84</f>
        <v>2546.3100000000099</v>
      </c>
      <c r="E60" s="105">
        <f>+'De 1-2'!AQ84</f>
        <v>2548.2395287856098</v>
      </c>
      <c r="F60" s="59">
        <v>2548.1999999999998</v>
      </c>
      <c r="G60" s="111">
        <f t="shared" si="1"/>
        <v>1.5512193874797801E-5</v>
      </c>
      <c r="H60" s="111">
        <f t="shared" si="2"/>
        <v>1.5512434506689339E-5</v>
      </c>
      <c r="I60" s="112">
        <f t="shared" si="5"/>
        <v>1.8899999999898682</v>
      </c>
      <c r="J60" s="111">
        <f t="shared" si="6"/>
        <v>2.0486237834310327E-2</v>
      </c>
      <c r="K60" s="111">
        <f t="shared" si="7"/>
        <v>2.0914701381035808E-2</v>
      </c>
      <c r="CM60"/>
      <c r="CN60"/>
      <c r="CO60"/>
      <c r="CP60"/>
      <c r="CQ60"/>
      <c r="CR60"/>
    </row>
    <row r="61" spans="2:96" x14ac:dyDescent="0.25">
      <c r="B61" s="140" t="s">
        <v>111</v>
      </c>
      <c r="C61" s="77">
        <f>+'De 2-3'!G30</f>
        <v>-1677.8</v>
      </c>
      <c r="D61" s="78">
        <f>+'De 2-3'!AP30</f>
        <v>2546.3100000000099</v>
      </c>
      <c r="E61" s="106">
        <f>+'De 2-3'!AQ30</f>
        <v>2548.2395287856098</v>
      </c>
      <c r="F61" s="132"/>
      <c r="G61" s="133"/>
      <c r="H61" s="133"/>
      <c r="I61" s="133"/>
      <c r="J61" s="133"/>
      <c r="K61" s="134"/>
      <c r="CM61"/>
      <c r="CN61"/>
      <c r="CO61"/>
      <c r="CP61"/>
      <c r="CQ61"/>
      <c r="CR61"/>
    </row>
    <row r="62" spans="2:96" x14ac:dyDescent="0.25">
      <c r="B62" s="140"/>
      <c r="C62" s="77">
        <f>+'De 2-3'!G31</f>
        <v>-1727.8</v>
      </c>
      <c r="D62" s="78">
        <f>+'De 2-3'!AP31</f>
        <v>2546.3276481515982</v>
      </c>
      <c r="E62" s="106">
        <f>+'De 2-3'!AQ31</f>
        <v>2548.2589459663691</v>
      </c>
      <c r="F62" s="59">
        <v>2548.3000000000002</v>
      </c>
      <c r="G62" s="111">
        <f>ABS(E62-F62)/E62</f>
        <v>1.6110620820573599E-5</v>
      </c>
      <c r="H62" s="111">
        <f>ABS(E62-F62)/F62</f>
        <v>1.6110361272651853E-5</v>
      </c>
      <c r="I62" s="112">
        <f t="shared" ref="I62:I72" si="8">+F62-D62</f>
        <v>1.9723518484020133</v>
      </c>
      <c r="J62" s="111">
        <f t="shared" ref="J62:J72" si="9">ABS((E62-D62)-I62)/(E62-D62)</f>
        <v>2.1257225745874124E-2</v>
      </c>
      <c r="K62" s="111">
        <f t="shared" ref="K62:K72" si="10">ABS((E62-D62)-I62)/I62</f>
        <v>2.0814761658453806E-2</v>
      </c>
      <c r="CM62"/>
      <c r="CN62"/>
      <c r="CO62"/>
      <c r="CP62"/>
      <c r="CQ62"/>
      <c r="CR62"/>
    </row>
    <row r="63" spans="2:96" x14ac:dyDescent="0.25">
      <c r="B63" s="140"/>
      <c r="C63" s="77">
        <f>+'De 2-3'!G32</f>
        <v>-1777.8</v>
      </c>
      <c r="D63" s="78">
        <f>+'De 2-3'!AP32</f>
        <v>2546.3452963031864</v>
      </c>
      <c r="E63" s="106">
        <f>+'De 2-3'!AQ32</f>
        <v>2548.2769382602924</v>
      </c>
      <c r="F63" s="59">
        <v>2548.3200000000002</v>
      </c>
      <c r="G63" s="111">
        <f t="shared" ref="G63:G72" si="11">ABS(E63-F63)/E63</f>
        <v>1.6898375157453531E-5</v>
      </c>
      <c r="H63" s="111">
        <f t="shared" ref="H63:H72" si="12">ABS(E63-F63)/F63</f>
        <v>1.6898089607195904E-5</v>
      </c>
      <c r="I63" s="112">
        <f t="shared" si="8"/>
        <v>1.9747036968137763</v>
      </c>
      <c r="J63" s="111">
        <f t="shared" si="9"/>
        <v>2.2292816507426465E-2</v>
      </c>
      <c r="K63" s="111">
        <f t="shared" si="10"/>
        <v>2.1806684100146488E-2</v>
      </c>
      <c r="CM63"/>
      <c r="CN63"/>
      <c r="CO63"/>
      <c r="CP63"/>
      <c r="CQ63"/>
      <c r="CR63"/>
    </row>
    <row r="64" spans="2:96" x14ac:dyDescent="0.25">
      <c r="B64" s="140"/>
      <c r="C64" s="77">
        <f>+'De 2-3'!G33</f>
        <v>-1827.8</v>
      </c>
      <c r="D64" s="78">
        <f>+'De 2-3'!AP33</f>
        <v>2546.3629444547746</v>
      </c>
      <c r="E64" s="106">
        <f>+'De 2-3'!AQ33</f>
        <v>2548.2937123971028</v>
      </c>
      <c r="F64" s="59">
        <v>2548.34</v>
      </c>
      <c r="G64" s="111">
        <f t="shared" si="11"/>
        <v>1.8164155360959379E-5</v>
      </c>
      <c r="H64" s="111">
        <f t="shared" si="12"/>
        <v>1.816382543041231E-5</v>
      </c>
      <c r="I64" s="112">
        <f t="shared" si="8"/>
        <v>1.9770555452255394</v>
      </c>
      <c r="J64" s="111">
        <f t="shared" si="9"/>
        <v>2.397367486924469E-2</v>
      </c>
      <c r="K64" s="111">
        <f t="shared" si="10"/>
        <v>2.3412393753487838E-2</v>
      </c>
      <c r="CM64"/>
      <c r="CN64"/>
      <c r="CO64"/>
      <c r="CP64"/>
      <c r="CQ64"/>
      <c r="CR64"/>
    </row>
    <row r="65" spans="2:96" x14ac:dyDescent="0.25">
      <c r="B65" s="140"/>
      <c r="C65" s="77">
        <f>+'De 2-3'!G34</f>
        <v>-1877.8</v>
      </c>
      <c r="D65" s="78">
        <f>+'De 2-3'!AP34</f>
        <v>2546.3805926063628</v>
      </c>
      <c r="E65" s="106">
        <f>+'De 2-3'!AQ34</f>
        <v>2548.3094386468183</v>
      </c>
      <c r="F65" s="59">
        <v>2548.36</v>
      </c>
      <c r="G65" s="111">
        <f t="shared" si="11"/>
        <v>1.9841135623100988E-5</v>
      </c>
      <c r="H65" s="111">
        <f t="shared" si="12"/>
        <v>1.9840741960248892E-5</v>
      </c>
      <c r="I65" s="112">
        <f t="shared" si="8"/>
        <v>1.9794073936373024</v>
      </c>
      <c r="J65" s="111">
        <f t="shared" si="9"/>
        <v>2.6213265403951153E-2</v>
      </c>
      <c r="K65" s="111">
        <f t="shared" si="10"/>
        <v>2.5543682086035746E-2</v>
      </c>
      <c r="CM65"/>
      <c r="CN65"/>
      <c r="CO65"/>
      <c r="CP65"/>
      <c r="CQ65"/>
      <c r="CR65"/>
    </row>
    <row r="66" spans="2:96" x14ac:dyDescent="0.25">
      <c r="B66" s="140"/>
      <c r="C66" s="77">
        <f>+'De 2-3'!G35</f>
        <v>-1927.8</v>
      </c>
      <c r="D66" s="78">
        <f>+'De 2-3'!AP35</f>
        <v>2546.398240757951</v>
      </c>
      <c r="E66" s="106">
        <f>+'De 2-3'!AQ35</f>
        <v>2548.324261255158</v>
      </c>
      <c r="F66" s="59">
        <v>2548.38</v>
      </c>
      <c r="G66" s="111">
        <f t="shared" si="11"/>
        <v>2.1872705012281437E-5</v>
      </c>
      <c r="H66" s="111">
        <f t="shared" si="12"/>
        <v>2.1872226607520888E-5</v>
      </c>
      <c r="I66" s="112">
        <f t="shared" si="8"/>
        <v>1.9817592420490655</v>
      </c>
      <c r="J66" s="111">
        <f t="shared" si="9"/>
        <v>2.8939850288666882E-2</v>
      </c>
      <c r="K66" s="111">
        <f t="shared" si="10"/>
        <v>2.812589120787563E-2</v>
      </c>
      <c r="CM66"/>
      <c r="CN66"/>
      <c r="CO66"/>
      <c r="CP66"/>
      <c r="CQ66"/>
      <c r="CR66"/>
    </row>
    <row r="67" spans="2:96" x14ac:dyDescent="0.25">
      <c r="B67" s="140"/>
      <c r="C67" s="77">
        <f>+'De 2-3'!G36</f>
        <v>-1977.8</v>
      </c>
      <c r="D67" s="78">
        <f>+'De 2-3'!AP36</f>
        <v>2546.4158889095393</v>
      </c>
      <c r="E67" s="106">
        <f>+'De 2-3'!AQ36</f>
        <v>2548.3383061359573</v>
      </c>
      <c r="F67" s="59">
        <v>2548.39</v>
      </c>
      <c r="G67" s="111">
        <f t="shared" si="11"/>
        <v>2.0285322367960606E-5</v>
      </c>
      <c r="H67" s="111">
        <f t="shared" si="12"/>
        <v>2.028491088200416E-5</v>
      </c>
      <c r="I67" s="112">
        <f t="shared" si="8"/>
        <v>1.9741110904606103</v>
      </c>
      <c r="J67" s="111">
        <f t="shared" si="9"/>
        <v>2.6890033720156654E-2</v>
      </c>
      <c r="K67" s="111">
        <f t="shared" si="10"/>
        <v>2.6185894143641676E-2</v>
      </c>
      <c r="CM67"/>
      <c r="CN67"/>
      <c r="CO67"/>
      <c r="CP67"/>
      <c r="CQ67"/>
      <c r="CR67"/>
    </row>
    <row r="68" spans="2:96" x14ac:dyDescent="0.25">
      <c r="B68" s="140"/>
      <c r="C68" s="77">
        <f>+'De 2-3'!G37</f>
        <v>-2027.8</v>
      </c>
      <c r="D68" s="78">
        <f>+'De 2-3'!AP37</f>
        <v>2546.4335370611275</v>
      </c>
      <c r="E68" s="106">
        <f>+'De 2-3'!AQ37</f>
        <v>2548.3516868926022</v>
      </c>
      <c r="F68" s="59">
        <v>2548.41</v>
      </c>
      <c r="G68" s="111">
        <f t="shared" si="11"/>
        <v>2.2882676554265443E-5</v>
      </c>
      <c r="H68" s="111">
        <f t="shared" si="12"/>
        <v>2.2882152949360637E-5</v>
      </c>
      <c r="I68" s="112">
        <f t="shared" si="8"/>
        <v>1.9764629388723733</v>
      </c>
      <c r="J68" s="111">
        <f t="shared" si="9"/>
        <v>3.0400705117414332E-2</v>
      </c>
      <c r="K68" s="111">
        <f t="shared" si="10"/>
        <v>2.950376971447255E-2</v>
      </c>
      <c r="CM68"/>
      <c r="CN68"/>
      <c r="CO68"/>
      <c r="CP68"/>
      <c r="CQ68"/>
      <c r="CR68"/>
    </row>
    <row r="69" spans="2:96" x14ac:dyDescent="0.25">
      <c r="B69" s="140"/>
      <c r="C69" s="77">
        <f>+'De 2-3'!G38</f>
        <v>-2077.8000000000002</v>
      </c>
      <c r="D69" s="78">
        <f>+'De 2-3'!AP38</f>
        <v>2546.4511852127157</v>
      </c>
      <c r="E69" s="106">
        <f>+'De 2-3'!AQ38</f>
        <v>2548.3645098203242</v>
      </c>
      <c r="F69" s="59">
        <v>2548.4299999999998</v>
      </c>
      <c r="G69" s="111">
        <f t="shared" si="11"/>
        <v>2.5698905876009212E-5</v>
      </c>
      <c r="H69" s="111">
        <f t="shared" si="12"/>
        <v>2.5698245459217978E-5</v>
      </c>
      <c r="I69" s="112">
        <f t="shared" si="8"/>
        <v>1.9788147872841364</v>
      </c>
      <c r="J69" s="111">
        <f t="shared" si="9"/>
        <v>3.4228473002023529E-2</v>
      </c>
      <c r="K69" s="111">
        <f t="shared" si="10"/>
        <v>3.3095659127107172E-2</v>
      </c>
      <c r="CM69"/>
      <c r="CN69"/>
      <c r="CO69"/>
      <c r="CP69"/>
      <c r="CQ69"/>
      <c r="CR69"/>
    </row>
    <row r="70" spans="2:96" x14ac:dyDescent="0.25">
      <c r="B70" s="140"/>
      <c r="C70" s="77">
        <f>+'De 2-3'!G39</f>
        <v>-2127.8000000000002</v>
      </c>
      <c r="D70" s="78">
        <f>+'De 2-3'!AP39</f>
        <v>2546.4688333643039</v>
      </c>
      <c r="E70" s="106">
        <f>+'De 2-3'!AQ39</f>
        <v>2548.376878209639</v>
      </c>
      <c r="F70" s="59">
        <v>2548.44</v>
      </c>
      <c r="G70" s="111">
        <f t="shared" si="11"/>
        <v>2.4769409462459059E-5</v>
      </c>
      <c r="H70" s="111">
        <f t="shared" si="12"/>
        <v>2.4768795954010182E-5</v>
      </c>
      <c r="I70" s="112">
        <f t="shared" si="8"/>
        <v>1.9711666356961359</v>
      </c>
      <c r="J70" s="111">
        <f t="shared" si="9"/>
        <v>3.3081921798306588E-2</v>
      </c>
      <c r="K70" s="111">
        <f t="shared" si="10"/>
        <v>3.2022554165617591E-2</v>
      </c>
      <c r="CM70"/>
      <c r="CN70"/>
      <c r="CO70"/>
      <c r="CP70"/>
      <c r="CQ70"/>
      <c r="CR70"/>
    </row>
    <row r="71" spans="2:96" x14ac:dyDescent="0.25">
      <c r="B71" s="140"/>
      <c r="C71" s="77">
        <f>+'De 2-3'!G40</f>
        <v>-2177.8000000000002</v>
      </c>
      <c r="D71" s="78">
        <f>+'De 2-3'!AP40</f>
        <v>2546.4864815158921</v>
      </c>
      <c r="E71" s="106">
        <f>+'De 2-3'!AQ40</f>
        <v>2548.3888958841662</v>
      </c>
      <c r="F71" s="59">
        <v>2548.46</v>
      </c>
      <c r="G71" s="111">
        <f t="shared" si="11"/>
        <v>2.7901595376060206E-5</v>
      </c>
      <c r="H71" s="111">
        <f t="shared" si="12"/>
        <v>2.7900816898756434E-5</v>
      </c>
      <c r="I71" s="112">
        <f t="shared" si="8"/>
        <v>1.973518484107899</v>
      </c>
      <c r="J71" s="111">
        <f t="shared" si="9"/>
        <v>3.7375724773521246E-2</v>
      </c>
      <c r="K71" s="111">
        <f t="shared" si="10"/>
        <v>3.6029110650030942E-2</v>
      </c>
      <c r="CM71"/>
      <c r="CN71"/>
      <c r="CO71"/>
      <c r="CP71"/>
      <c r="CQ71"/>
      <c r="CR71"/>
    </row>
    <row r="72" spans="2:96" x14ac:dyDescent="0.25">
      <c r="B72" s="140"/>
      <c r="C72" s="77">
        <f>+'De 2-3'!G41</f>
        <v>-2216.1</v>
      </c>
      <c r="D72" s="78">
        <f>+'De 2-3'!AP41</f>
        <v>2546.5000000000086</v>
      </c>
      <c r="E72" s="106">
        <f>+'De 2-3'!AQ41</f>
        <v>2548.3979619184111</v>
      </c>
      <c r="F72" s="59">
        <v>2548.4699999999998</v>
      </c>
      <c r="G72" s="111">
        <f t="shared" si="11"/>
        <v>2.8267987443575802E-5</v>
      </c>
      <c r="H72" s="111">
        <f t="shared" si="12"/>
        <v>2.8267188387049411E-5</v>
      </c>
      <c r="I72" s="112">
        <f t="shared" si="8"/>
        <v>1.9699999999911597</v>
      </c>
      <c r="J72" s="111">
        <f t="shared" si="9"/>
        <v>3.7955493674699699E-2</v>
      </c>
      <c r="K72" s="111">
        <f t="shared" si="10"/>
        <v>3.6567554106125416E-2</v>
      </c>
      <c r="CM72"/>
      <c r="CN72"/>
      <c r="CO72"/>
      <c r="CP72"/>
      <c r="CQ72"/>
      <c r="CR72"/>
    </row>
    <row r="73" spans="2:96" x14ac:dyDescent="0.25">
      <c r="B73" s="138" t="s">
        <v>112</v>
      </c>
      <c r="C73" s="79">
        <f>+'De 3-4'!G30</f>
        <v>-2216.1</v>
      </c>
      <c r="D73" s="80">
        <f>+'De 3-4'!AP30</f>
        <v>2546.5000000000086</v>
      </c>
      <c r="E73" s="107">
        <f>+'De 3-4'!AQ30</f>
        <v>2548.3979619184111</v>
      </c>
      <c r="F73" s="132"/>
      <c r="G73" s="133"/>
      <c r="H73" s="133"/>
      <c r="I73" s="133"/>
      <c r="J73" s="133"/>
      <c r="K73" s="134"/>
      <c r="CM73"/>
      <c r="CN73"/>
      <c r="CO73"/>
      <c r="CP73"/>
      <c r="CQ73"/>
      <c r="CR73"/>
    </row>
    <row r="74" spans="2:96" x14ac:dyDescent="0.25">
      <c r="B74" s="138"/>
      <c r="C74" s="79">
        <f>+'De 3-4'!G31</f>
        <v>-2266.1</v>
      </c>
      <c r="D74" s="80">
        <f>+'De 3-4'!AP31</f>
        <v>2546.5653594771329</v>
      </c>
      <c r="E74" s="107">
        <f>+'De 3-4'!AQ31</f>
        <v>2548.4035623129134</v>
      </c>
      <c r="F74" s="59">
        <v>2548.48</v>
      </c>
      <c r="G74" s="111">
        <f>ABS(E74-F74)/E74</f>
        <v>2.9994341640775058E-5</v>
      </c>
      <c r="H74" s="111">
        <f>ABS(E74-F74)/F74</f>
        <v>2.9993442007228513E-5</v>
      </c>
      <c r="I74" s="112">
        <f t="shared" ref="I74:I82" si="13">+F74-D74</f>
        <v>1.9146405228671028</v>
      </c>
      <c r="J74" s="111">
        <f t="shared" ref="J74:J82" si="14">ABS((E74-D74)-I74)/(E74-D74)</f>
        <v>4.1582836017182746E-2</v>
      </c>
      <c r="K74" s="111">
        <f t="shared" ref="K74:K82" si="15">ABS((E74-D74)-I74)/I74</f>
        <v>3.9922735455384141E-2</v>
      </c>
      <c r="CM74"/>
      <c r="CN74"/>
      <c r="CO74"/>
      <c r="CP74"/>
      <c r="CQ74"/>
      <c r="CR74"/>
    </row>
    <row r="75" spans="2:96" x14ac:dyDescent="0.25">
      <c r="B75" s="138"/>
      <c r="C75" s="79">
        <f>+'De 3-4'!G32</f>
        <v>-2316.1</v>
      </c>
      <c r="D75" s="80">
        <f>+'De 3-4'!AP32</f>
        <v>2546.6307189542572</v>
      </c>
      <c r="E75" s="107">
        <f>+'De 3-4'!AQ32</f>
        <v>2548.4102846235492</v>
      </c>
      <c r="F75" s="59">
        <v>2548.48</v>
      </c>
      <c r="G75" s="111">
        <f t="shared" ref="G75:G82" si="16">ABS(E75-F75)/E75</f>
        <v>2.7356417791712376E-5</v>
      </c>
      <c r="H75" s="111">
        <f t="shared" ref="H75:H82" si="17">ABS(E75-F75)/F75</f>
        <v>2.735566943859024E-5</v>
      </c>
      <c r="I75" s="112">
        <f t="shared" si="13"/>
        <v>1.8492810457428277</v>
      </c>
      <c r="J75" s="111">
        <f t="shared" si="14"/>
        <v>3.9175500884210651E-2</v>
      </c>
      <c r="K75" s="111">
        <f t="shared" si="15"/>
        <v>3.7698637863264786E-2</v>
      </c>
      <c r="CM75"/>
      <c r="CN75"/>
      <c r="CO75"/>
      <c r="CP75"/>
      <c r="CQ75"/>
      <c r="CR75"/>
    </row>
    <row r="76" spans="2:96" x14ac:dyDescent="0.25">
      <c r="B76" s="138"/>
      <c r="C76" s="79">
        <f>+'De 3-4'!G33</f>
        <v>-2366.1</v>
      </c>
      <c r="D76" s="80">
        <f>+'De 3-4'!AP33</f>
        <v>2546.6960784313815</v>
      </c>
      <c r="E76" s="107">
        <f>+'De 3-4'!AQ33</f>
        <v>2548.4185416428027</v>
      </c>
      <c r="F76" s="59">
        <v>2548.4899999999998</v>
      </c>
      <c r="G76" s="111">
        <f t="shared" si="16"/>
        <v>2.804027518613622E-5</v>
      </c>
      <c r="H76" s="111">
        <f t="shared" si="17"/>
        <v>2.8039488951149951E-5</v>
      </c>
      <c r="I76" s="112">
        <f t="shared" si="13"/>
        <v>1.7939215686183161</v>
      </c>
      <c r="J76" s="111">
        <f t="shared" si="14"/>
        <v>4.1486144216778958E-2</v>
      </c>
      <c r="K76" s="111">
        <f t="shared" si="15"/>
        <v>3.9833601673095208E-2</v>
      </c>
      <c r="CM76"/>
      <c r="CN76"/>
      <c r="CO76"/>
      <c r="CP76"/>
      <c r="CQ76"/>
      <c r="CR76"/>
    </row>
    <row r="77" spans="2:96" x14ac:dyDescent="0.25">
      <c r="B77" s="138"/>
      <c r="C77" s="79">
        <f>+'De 3-4'!G34</f>
        <v>-2416.1</v>
      </c>
      <c r="D77" s="80">
        <f>+'De 3-4'!AP34</f>
        <v>2546.7614379085057</v>
      </c>
      <c r="E77" s="107">
        <f>+'De 3-4'!AQ34</f>
        <v>2548.4289127952447</v>
      </c>
      <c r="F77" s="59">
        <v>2548.4899999999998</v>
      </c>
      <c r="G77" s="111">
        <f t="shared" si="16"/>
        <v>2.3970535120022884E-5</v>
      </c>
      <c r="H77" s="111">
        <f t="shared" si="17"/>
        <v>2.3969960547241759E-5</v>
      </c>
      <c r="I77" s="112">
        <f t="shared" si="13"/>
        <v>1.7285620914940409</v>
      </c>
      <c r="J77" s="111">
        <f t="shared" si="14"/>
        <v>3.6634557582156703E-2</v>
      </c>
      <c r="K77" s="111">
        <f t="shared" si="15"/>
        <v>3.5339896122702136E-2</v>
      </c>
      <c r="CM77"/>
      <c r="CN77"/>
      <c r="CO77"/>
      <c r="CP77"/>
      <c r="CQ77"/>
      <c r="CR77"/>
    </row>
    <row r="78" spans="2:96" x14ac:dyDescent="0.25">
      <c r="B78" s="138"/>
      <c r="C78" s="79">
        <f>+'De 3-4'!G35</f>
        <v>-2466.1</v>
      </c>
      <c r="D78" s="80">
        <f>+'De 3-4'!AP35</f>
        <v>2546.82679738563</v>
      </c>
      <c r="E78" s="107">
        <f>+'De 3-4'!AQ35</f>
        <v>2548.4422284759357</v>
      </c>
      <c r="F78" s="59">
        <v>2548.5</v>
      </c>
      <c r="G78" s="111">
        <f t="shared" si="16"/>
        <v>2.2669348129117374E-5</v>
      </c>
      <c r="H78" s="111">
        <f t="shared" si="17"/>
        <v>2.2668834241422274E-5</v>
      </c>
      <c r="I78" s="112">
        <f t="shared" si="13"/>
        <v>1.6732026143699841</v>
      </c>
      <c r="J78" s="111">
        <f t="shared" si="14"/>
        <v>3.5762295532724607E-2</v>
      </c>
      <c r="K78" s="111">
        <f t="shared" si="15"/>
        <v>3.4527512429220981E-2</v>
      </c>
      <c r="CM78"/>
      <c r="CN78"/>
      <c r="CO78"/>
      <c r="CP78"/>
      <c r="CQ78"/>
      <c r="CR78"/>
    </row>
    <row r="79" spans="2:96" x14ac:dyDescent="0.25">
      <c r="B79" s="138"/>
      <c r="C79" s="79">
        <f>+'De 3-4'!G36</f>
        <v>-2516.1</v>
      </c>
      <c r="D79" s="80">
        <f>+'De 3-4'!AP36</f>
        <v>2546.8921568627543</v>
      </c>
      <c r="E79" s="107">
        <f>+'De 3-4'!AQ36</f>
        <v>2548.459700387768</v>
      </c>
      <c r="F79" s="59">
        <v>2548.5100000000002</v>
      </c>
      <c r="G79" s="111">
        <f t="shared" si="16"/>
        <v>1.9737260206473804E-5</v>
      </c>
      <c r="H79" s="111">
        <f t="shared" si="17"/>
        <v>1.973687065472203E-5</v>
      </c>
      <c r="I79" s="112">
        <f t="shared" si="13"/>
        <v>1.6178431372459272</v>
      </c>
      <c r="J79" s="111">
        <f t="shared" si="14"/>
        <v>3.2088175817527792E-2</v>
      </c>
      <c r="K79" s="111">
        <f t="shared" si="15"/>
        <v>3.1090537193792005E-2</v>
      </c>
      <c r="CM79"/>
      <c r="CN79"/>
      <c r="CO79"/>
      <c r="CP79"/>
      <c r="CQ79"/>
      <c r="CR79"/>
    </row>
    <row r="80" spans="2:96" x14ac:dyDescent="0.25">
      <c r="B80" s="138"/>
      <c r="C80" s="79">
        <f>+'De 3-4'!G37</f>
        <v>-2566.1</v>
      </c>
      <c r="D80" s="80">
        <f>+'De 3-4'!AP37</f>
        <v>2546.9575163398786</v>
      </c>
      <c r="E80" s="107">
        <f>+'De 3-4'!AQ37</f>
        <v>2548.4831139674452</v>
      </c>
      <c r="F80" s="59">
        <v>2548.52</v>
      </c>
      <c r="G80" s="111">
        <f t="shared" si="16"/>
        <v>1.4473720603685714E-5</v>
      </c>
      <c r="H80" s="111">
        <f t="shared" si="17"/>
        <v>1.4473511118129635E-5</v>
      </c>
      <c r="I80" s="112">
        <f t="shared" si="13"/>
        <v>1.5624836601214156</v>
      </c>
      <c r="J80" s="111">
        <f t="shared" si="14"/>
        <v>2.4178087254638519E-2</v>
      </c>
      <c r="K80" s="111">
        <f t="shared" si="15"/>
        <v>2.3607307709003142E-2</v>
      </c>
      <c r="CM80"/>
      <c r="CN80"/>
      <c r="CO80"/>
      <c r="CP80"/>
      <c r="CQ80"/>
      <c r="CR80"/>
    </row>
    <row r="81" spans="2:96" x14ac:dyDescent="0.25">
      <c r="B81" s="138"/>
      <c r="C81" s="79">
        <f>+'De 3-4'!G38</f>
        <v>-2616.1</v>
      </c>
      <c r="D81" s="80">
        <f>+'De 3-4'!AP38</f>
        <v>2547.0228758170028</v>
      </c>
      <c r="E81" s="107">
        <f>+'De 3-4'!AQ38</f>
        <v>2548.5150709170016</v>
      </c>
      <c r="F81" s="59">
        <v>2548.54</v>
      </c>
      <c r="G81" s="111">
        <f t="shared" si="16"/>
        <v>9.781807171891409E-6</v>
      </c>
      <c r="H81" s="111">
        <f t="shared" si="17"/>
        <v>9.7817114890758107E-6</v>
      </c>
      <c r="I81" s="112">
        <f t="shared" si="13"/>
        <v>1.5171241829971223</v>
      </c>
      <c r="J81" s="111">
        <f t="shared" si="14"/>
        <v>1.6706316083191869E-2</v>
      </c>
      <c r="K81" s="111">
        <f t="shared" si="15"/>
        <v>1.6431801218224042E-2</v>
      </c>
      <c r="CM81"/>
      <c r="CN81"/>
      <c r="CO81"/>
      <c r="CP81"/>
      <c r="CQ81"/>
      <c r="CR81"/>
    </row>
    <row r="82" spans="2:96" x14ac:dyDescent="0.25">
      <c r="B82" s="138"/>
      <c r="C82" s="79">
        <f>+'De 3-4'!G39</f>
        <v>-2659.7999999999997</v>
      </c>
      <c r="D82" s="80">
        <f>+'De 3-4'!AP39</f>
        <v>2547.0800000000095</v>
      </c>
      <c r="E82" s="107">
        <f>+'De 3-4'!AQ39</f>
        <v>2548.552379642992</v>
      </c>
      <c r="F82" s="59">
        <v>2548.5500000000002</v>
      </c>
      <c r="G82" s="111">
        <f t="shared" si="16"/>
        <v>9.3372339955128834E-7</v>
      </c>
      <c r="H82" s="111">
        <f t="shared" si="17"/>
        <v>9.3372427139148921E-7</v>
      </c>
      <c r="I82" s="112">
        <f t="shared" si="13"/>
        <v>1.469999999990705</v>
      </c>
      <c r="J82" s="111">
        <f t="shared" si="14"/>
        <v>1.6161884628032492E-3</v>
      </c>
      <c r="K82" s="111">
        <f t="shared" si="15"/>
        <v>1.6188047563740319E-3</v>
      </c>
      <c r="CM82"/>
      <c r="CN82"/>
      <c r="CO82"/>
      <c r="CP82"/>
      <c r="CQ82"/>
      <c r="CR82"/>
    </row>
    <row r="83" spans="2:96" x14ac:dyDescent="0.25">
      <c r="B83" s="138" t="s">
        <v>113</v>
      </c>
      <c r="C83" s="75">
        <f>+'De 4-5'!G30</f>
        <v>-2659.7999999999997</v>
      </c>
      <c r="D83" s="76">
        <f>+'De 4-5'!AP30</f>
        <v>2547.0800000000095</v>
      </c>
      <c r="E83" s="108">
        <f>+'De 4-5'!AQ30</f>
        <v>2548.552379642992</v>
      </c>
      <c r="F83" s="132"/>
      <c r="G83" s="133"/>
      <c r="H83" s="133"/>
      <c r="I83" s="133"/>
      <c r="J83" s="133"/>
      <c r="K83" s="134"/>
      <c r="CM83"/>
      <c r="CN83"/>
      <c r="CO83"/>
      <c r="CP83"/>
      <c r="CQ83"/>
      <c r="CR83"/>
    </row>
    <row r="84" spans="2:96" x14ac:dyDescent="0.25">
      <c r="B84" s="138"/>
      <c r="C84" s="75">
        <f>+'De 4-5'!G31</f>
        <v>-2709.7999999999997</v>
      </c>
      <c r="D84" s="76">
        <f>+'De 4-5'!AP31</f>
        <v>2547.098678160929</v>
      </c>
      <c r="E84" s="108">
        <f>+'De 4-5'!AQ31</f>
        <v>2548.6212384267083</v>
      </c>
      <c r="F84" s="59">
        <v>2548.67</v>
      </c>
      <c r="G84" s="111">
        <f>ABS(E84-F84)/E84</f>
        <v>1.9132530388043858E-5</v>
      </c>
      <c r="H84" s="111">
        <f>ABS(E84-F84)/F84</f>
        <v>1.9132164341328207E-5</v>
      </c>
      <c r="I84" s="112">
        <f t="shared" ref="I84:I90" si="18">+F84-D84</f>
        <v>1.5713218390710608</v>
      </c>
      <c r="J84" s="111">
        <f t="shared" ref="J84:J90" si="19">ABS((E84-D84)-I84)/(E84-D84)</f>
        <v>3.2026038238201854E-2</v>
      </c>
      <c r="K84" s="111">
        <f t="shared" ref="K84:K90" si="20">ABS((E84-D84)-I84)/I84</f>
        <v>3.1032199820146326E-2</v>
      </c>
      <c r="CM84"/>
      <c r="CN84"/>
      <c r="CO84"/>
      <c r="CP84"/>
      <c r="CQ84"/>
      <c r="CR84"/>
    </row>
    <row r="85" spans="2:96" x14ac:dyDescent="0.25">
      <c r="B85" s="138"/>
      <c r="C85" s="75">
        <f>+'De 4-5'!G32</f>
        <v>-2759.7999999999997</v>
      </c>
      <c r="D85" s="76">
        <f>+'De 4-5'!AP32</f>
        <v>2547.1173563218485</v>
      </c>
      <c r="E85" s="108">
        <f>+'De 4-5'!AQ32</f>
        <v>2548.67912412649</v>
      </c>
      <c r="F85" s="59">
        <v>2548.7199999999998</v>
      </c>
      <c r="G85" s="111">
        <f t="shared" ref="G85:G89" si="21">ABS(E85-F85)/E85</f>
        <v>1.6038061881872122E-5</v>
      </c>
      <c r="H85" s="111">
        <f t="shared" ref="H85:H89" si="22">ABS(E85-F85)/F85</f>
        <v>1.6037804666568429E-5</v>
      </c>
      <c r="I85" s="112">
        <f t="shared" si="18"/>
        <v>1.602643678151253</v>
      </c>
      <c r="J85" s="111">
        <f t="shared" si="19"/>
        <v>2.6172823763107252E-2</v>
      </c>
      <c r="K85" s="111">
        <f t="shared" si="20"/>
        <v>2.5505278601247839E-2</v>
      </c>
      <c r="CM85"/>
      <c r="CN85"/>
      <c r="CO85"/>
      <c r="CP85"/>
      <c r="CQ85"/>
      <c r="CR85"/>
    </row>
    <row r="86" spans="2:96" x14ac:dyDescent="0.25">
      <c r="B86" s="138"/>
      <c r="C86" s="75">
        <f>+'De 4-5'!G33</f>
        <v>-2809.7999999999997</v>
      </c>
      <c r="D86" s="76">
        <f>+'De 4-5'!AP33</f>
        <v>2547.1360344827681</v>
      </c>
      <c r="E86" s="108">
        <f>+'De 4-5'!AQ33</f>
        <v>2548.7300226857019</v>
      </c>
      <c r="F86" s="59">
        <v>2548.7600000000002</v>
      </c>
      <c r="G86" s="111">
        <f t="shared" si="21"/>
        <v>1.1761667195622767E-5</v>
      </c>
      <c r="H86" s="111">
        <f t="shared" si="22"/>
        <v>1.1761528860434598E-5</v>
      </c>
      <c r="I86" s="112">
        <f t="shared" si="18"/>
        <v>1.6239655172321363</v>
      </c>
      <c r="J86" s="111">
        <f t="shared" si="19"/>
        <v>1.8806484416350473E-2</v>
      </c>
      <c r="K86" s="111">
        <f t="shared" si="20"/>
        <v>1.8459329327025487E-2</v>
      </c>
      <c r="CM86"/>
      <c r="CN86"/>
      <c r="CO86"/>
      <c r="CP86"/>
      <c r="CQ86"/>
      <c r="CR86"/>
    </row>
    <row r="87" spans="2:96" x14ac:dyDescent="0.25">
      <c r="B87" s="138"/>
      <c r="C87" s="75">
        <f>+'De 4-5'!G34</f>
        <v>-2859.7999999999997</v>
      </c>
      <c r="D87" s="76">
        <f>+'De 4-5'!AP34</f>
        <v>2547.1547126436876</v>
      </c>
      <c r="E87" s="108">
        <f>+'De 4-5'!AQ34</f>
        <v>2548.7760107539384</v>
      </c>
      <c r="F87" s="59">
        <v>2548.8000000000002</v>
      </c>
      <c r="G87" s="111">
        <f t="shared" si="21"/>
        <v>9.4120652268214677E-6</v>
      </c>
      <c r="H87" s="111">
        <f t="shared" si="22"/>
        <v>9.4119766406834122E-6</v>
      </c>
      <c r="I87" s="112">
        <f t="shared" si="18"/>
        <v>1.645287356312565</v>
      </c>
      <c r="J87" s="111">
        <f t="shared" si="19"/>
        <v>1.4796320251099965E-2</v>
      </c>
      <c r="K87" s="111">
        <f t="shared" si="20"/>
        <v>1.4580581300727206E-2</v>
      </c>
      <c r="CM87"/>
      <c r="CN87"/>
      <c r="CO87"/>
      <c r="CP87"/>
      <c r="CQ87"/>
      <c r="CR87"/>
    </row>
    <row r="88" spans="2:96" x14ac:dyDescent="0.25">
      <c r="B88" s="138"/>
      <c r="C88" s="75">
        <f>+'De 4-5'!G35</f>
        <v>-2909.7999999999997</v>
      </c>
      <c r="D88" s="76">
        <f>+'De 4-5'!AP35</f>
        <v>2547.1733908046072</v>
      </c>
      <c r="E88" s="108">
        <f>+'De 4-5'!AQ35</f>
        <v>2548.8183282952268</v>
      </c>
      <c r="F88" s="59">
        <v>2548.84</v>
      </c>
      <c r="G88" s="111">
        <f t="shared" si="21"/>
        <v>8.5026478869604481E-6</v>
      </c>
      <c r="H88" s="111">
        <f t="shared" si="22"/>
        <v>8.502575592554052E-6</v>
      </c>
      <c r="I88" s="112">
        <f t="shared" si="18"/>
        <v>1.6666091953929936</v>
      </c>
      <c r="J88" s="111">
        <f t="shared" si="19"/>
        <v>1.3174789253032027E-2</v>
      </c>
      <c r="K88" s="111">
        <f t="shared" si="20"/>
        <v>1.3003471259628561E-2</v>
      </c>
      <c r="CM88"/>
      <c r="CN88"/>
      <c r="CO88"/>
      <c r="CP88"/>
      <c r="CQ88"/>
      <c r="CR88"/>
    </row>
    <row r="89" spans="2:96" x14ac:dyDescent="0.25">
      <c r="B89" s="138"/>
      <c r="C89" s="75">
        <f>+'De 4-5'!G36</f>
        <v>-2959.7999999999997</v>
      </c>
      <c r="D89" s="76">
        <f>+'De 4-5'!AP36</f>
        <v>2547.1920689655267</v>
      </c>
      <c r="E89" s="108">
        <f>+'De 4-5'!AQ36</f>
        <v>2548.8577833353747</v>
      </c>
      <c r="F89" s="59">
        <v>2548.88</v>
      </c>
      <c r="G89" s="111">
        <f t="shared" si="21"/>
        <v>8.7163217856365508E-6</v>
      </c>
      <c r="H89" s="111">
        <f t="shared" si="22"/>
        <v>8.7162458120332912E-6</v>
      </c>
      <c r="I89" s="112">
        <f t="shared" si="18"/>
        <v>1.6879310344734222</v>
      </c>
      <c r="J89" s="111">
        <f t="shared" si="19"/>
        <v>1.3337619598852419E-2</v>
      </c>
      <c r="K89" s="111">
        <f t="shared" si="20"/>
        <v>1.3162068930325859E-2</v>
      </c>
      <c r="CM89"/>
      <c r="CN89"/>
      <c r="CO89"/>
      <c r="CP89"/>
      <c r="CQ89"/>
      <c r="CR89"/>
    </row>
    <row r="90" spans="2:96" x14ac:dyDescent="0.25">
      <c r="B90" s="138"/>
      <c r="C90" s="75">
        <f>+'De 4-5'!G37</f>
        <v>-3007.7999999999997</v>
      </c>
      <c r="D90" s="76">
        <f>+'De 4-5'!AP37</f>
        <v>2547.2100000000096</v>
      </c>
      <c r="E90" s="108">
        <f>+'De 4-5'!AQ37</f>
        <v>2548.8934883601996</v>
      </c>
      <c r="F90" s="59">
        <v>2548.91</v>
      </c>
      <c r="G90" s="111">
        <f>ABS(E90-F90)/E90</f>
        <v>6.4779638206266757E-6</v>
      </c>
      <c r="H90" s="111">
        <f>ABS(E90-F90)/F90</f>
        <v>6.4779218568832545E-6</v>
      </c>
      <c r="I90" s="112">
        <f t="shared" si="18"/>
        <v>1.6999999999902684</v>
      </c>
      <c r="J90" s="111">
        <f t="shared" si="19"/>
        <v>9.8079916622437376E-3</v>
      </c>
      <c r="K90" s="111">
        <f t="shared" si="20"/>
        <v>9.7127292943075382E-3</v>
      </c>
      <c r="CM90"/>
      <c r="CN90"/>
      <c r="CO90"/>
      <c r="CP90"/>
      <c r="CQ90"/>
      <c r="CR90"/>
    </row>
    <row r="91" spans="2:96" x14ac:dyDescent="0.25">
      <c r="B91" s="135" t="s">
        <v>114</v>
      </c>
      <c r="C91" s="81">
        <f>+'De 5-6'!G30</f>
        <v>-3007.7999999999997</v>
      </c>
      <c r="D91" s="82">
        <f>+'De 5-6'!AP30</f>
        <v>2547.2100000000096</v>
      </c>
      <c r="E91" s="109">
        <f>+'De 5-6'!AQ30</f>
        <v>2548.8934883601996</v>
      </c>
      <c r="F91" s="132"/>
      <c r="G91" s="133"/>
      <c r="H91" s="133"/>
      <c r="I91" s="133"/>
      <c r="J91" s="133"/>
      <c r="K91" s="134"/>
      <c r="CM91"/>
      <c r="CN91"/>
      <c r="CO91"/>
      <c r="CP91"/>
      <c r="CQ91"/>
      <c r="CR91"/>
    </row>
    <row r="92" spans="2:96" x14ac:dyDescent="0.25">
      <c r="B92" s="135"/>
      <c r="C92" s="81">
        <f>+'De 5-6'!G31</f>
        <v>-3027.7999999999997</v>
      </c>
      <c r="D92" s="82">
        <f>+'De 5-6'!AP31</f>
        <v>2547.2128208744807</v>
      </c>
      <c r="E92" s="109">
        <f>+'De 5-6'!AQ31</f>
        <v>2548.9009948350099</v>
      </c>
      <c r="F92" s="59">
        <v>2549.0300000000002</v>
      </c>
      <c r="G92" s="111">
        <f>ABS(E92-F92)/E92</f>
        <v>5.0612073694393906E-5</v>
      </c>
      <c r="H92" s="111">
        <f>ABS(E92-F92)/F92</f>
        <v>5.0609512242030676E-5</v>
      </c>
      <c r="I92" s="112">
        <f t="shared" ref="I92:I102" si="23">+F92-D92</f>
        <v>1.8171791255194876</v>
      </c>
      <c r="J92" s="111">
        <f t="shared" ref="J92:J102" si="24">ABS((E92-D92)-I92)/(E92-D92)</f>
        <v>7.6416985456797829E-2</v>
      </c>
      <c r="K92" s="111">
        <f t="shared" ref="K92:K102" si="25">ABS((E92-D92)-I92)/I92</f>
        <v>7.0991991476582694E-2</v>
      </c>
      <c r="CM92"/>
      <c r="CN92"/>
      <c r="CO92"/>
      <c r="CP92"/>
      <c r="CQ92"/>
      <c r="CR92"/>
    </row>
    <row r="93" spans="2:96" x14ac:dyDescent="0.25">
      <c r="B93" s="135"/>
      <c r="C93" s="81">
        <f>+'De 5-6'!G32</f>
        <v>-3047.7999999999997</v>
      </c>
      <c r="D93" s="82">
        <f>+'De 5-6'!AP32</f>
        <v>2547.2156417489518</v>
      </c>
      <c r="E93" s="109">
        <f>+'De 5-6'!AQ32</f>
        <v>2548.908413716249</v>
      </c>
      <c r="F93" s="59">
        <v>2549.04</v>
      </c>
      <c r="G93" s="111">
        <f>ABS(E93-F93)/E93</f>
        <v>5.1624563300451727E-5</v>
      </c>
      <c r="H93" s="111">
        <f t="shared" ref="H93:H99" si="26">ABS(E93-F93)/F93</f>
        <v>5.1621898342493058E-5</v>
      </c>
      <c r="I93" s="112">
        <f t="shared" si="23"/>
        <v>1.8243582510481247</v>
      </c>
      <c r="J93" s="111">
        <f t="shared" si="24"/>
        <v>7.773420537028998E-2</v>
      </c>
      <c r="K93" s="111">
        <f t="shared" si="25"/>
        <v>7.2127436415161311E-2</v>
      </c>
      <c r="CM93"/>
      <c r="CN93"/>
      <c r="CO93"/>
      <c r="CP93"/>
      <c r="CQ93"/>
      <c r="CR93"/>
    </row>
    <row r="94" spans="2:96" x14ac:dyDescent="0.25">
      <c r="B94" s="135"/>
      <c r="C94" s="81">
        <f>+'De 5-6'!G33</f>
        <v>-3067.7999999999997</v>
      </c>
      <c r="D94" s="82">
        <f>+'De 5-6'!AP33</f>
        <v>2547.218462623423</v>
      </c>
      <c r="E94" s="109">
        <f>+'De 5-6'!AQ33</f>
        <v>2548.9157479640312</v>
      </c>
      <c r="F94" s="59">
        <v>2549.04</v>
      </c>
      <c r="G94" s="111">
        <f t="shared" ref="G94:G102" si="27">ABS(E94-F94)/E94</f>
        <v>4.8747015694031238E-5</v>
      </c>
      <c r="H94" s="111">
        <f t="shared" si="26"/>
        <v>4.8744639538322663E-5</v>
      </c>
      <c r="I94" s="112">
        <f t="shared" si="23"/>
        <v>1.8215373765769982</v>
      </c>
      <c r="J94" s="111">
        <f t="shared" si="24"/>
        <v>7.3206333075521379E-2</v>
      </c>
      <c r="K94" s="111">
        <f t="shared" si="25"/>
        <v>6.8212729294777522E-2</v>
      </c>
      <c r="CM94"/>
      <c r="CN94"/>
      <c r="CO94"/>
      <c r="CP94"/>
      <c r="CQ94"/>
      <c r="CR94"/>
    </row>
    <row r="95" spans="2:96" x14ac:dyDescent="0.25">
      <c r="B95" s="135"/>
      <c r="C95" s="81">
        <f>+'De 5-6'!G34</f>
        <v>-3087.7999999999997</v>
      </c>
      <c r="D95" s="82">
        <f>+'De 5-6'!AP34</f>
        <v>2547.2212834978941</v>
      </c>
      <c r="E95" s="109">
        <f>+'De 5-6'!AQ34</f>
        <v>2548.9230003853822</v>
      </c>
      <c r="F95" s="59">
        <v>2549.0500000000002</v>
      </c>
      <c r="G95" s="111">
        <f t="shared" si="27"/>
        <v>4.9824814087652761E-5</v>
      </c>
      <c r="H95" s="111">
        <f t="shared" si="26"/>
        <v>4.9822331699238434E-5</v>
      </c>
      <c r="I95" s="112">
        <f t="shared" si="23"/>
        <v>1.82871650210609</v>
      </c>
      <c r="J95" s="111">
        <f t="shared" si="24"/>
        <v>7.4630284010052977E-2</v>
      </c>
      <c r="K95" s="111">
        <f t="shared" si="25"/>
        <v>6.9447404489258582E-2</v>
      </c>
      <c r="CM95"/>
      <c r="CN95"/>
      <c r="CO95"/>
      <c r="CP95"/>
      <c r="CQ95"/>
      <c r="CR95"/>
    </row>
    <row r="96" spans="2:96" x14ac:dyDescent="0.25">
      <c r="B96" s="135"/>
      <c r="C96" s="81">
        <f>+'De 5-6'!G35</f>
        <v>-3107.7999999999997</v>
      </c>
      <c r="D96" s="82">
        <f>+'De 5-6'!AP35</f>
        <v>2547.2241043723652</v>
      </c>
      <c r="E96" s="109">
        <f>+'De 5-6'!AQ35</f>
        <v>2548.9301736448938</v>
      </c>
      <c r="F96" s="59">
        <v>2549.0500000000002</v>
      </c>
      <c r="G96" s="111">
        <f t="shared" si="27"/>
        <v>4.7010450245111768E-5</v>
      </c>
      <c r="H96" s="111">
        <f t="shared" si="26"/>
        <v>4.7008240366566909E-5</v>
      </c>
      <c r="I96" s="112">
        <f t="shared" si="23"/>
        <v>1.8258956276349636</v>
      </c>
      <c r="J96" s="111">
        <f t="shared" si="24"/>
        <v>7.0235339816420633E-2</v>
      </c>
      <c r="K96" s="111">
        <f t="shared" si="25"/>
        <v>6.562607045705314E-2</v>
      </c>
      <c r="CM96"/>
      <c r="CN96"/>
      <c r="CO96"/>
      <c r="CP96"/>
      <c r="CQ96"/>
      <c r="CR96"/>
    </row>
    <row r="97" spans="2:96" x14ac:dyDescent="0.25">
      <c r="B97" s="135"/>
      <c r="C97" s="81">
        <f>+'De 5-6'!G36</f>
        <v>-3127.7999999999997</v>
      </c>
      <c r="D97" s="82">
        <f>+'De 5-6'!AP36</f>
        <v>2547.2269252468363</v>
      </c>
      <c r="E97" s="109">
        <f>+'De 5-6'!AQ36</f>
        <v>2548.9372702744486</v>
      </c>
      <c r="F97" s="59">
        <v>2549.06</v>
      </c>
      <c r="G97" s="111">
        <f t="shared" si="27"/>
        <v>4.8149370713295689E-5</v>
      </c>
      <c r="H97" s="111">
        <f t="shared" si="26"/>
        <v>4.8147052463017896E-5</v>
      </c>
      <c r="I97" s="112">
        <f t="shared" si="23"/>
        <v>1.8330747531636007</v>
      </c>
      <c r="J97" s="111">
        <f t="shared" si="24"/>
        <v>7.1757290821443789E-2</v>
      </c>
      <c r="K97" s="111">
        <f t="shared" si="25"/>
        <v>6.6952929955294005E-2</v>
      </c>
      <c r="CM97"/>
      <c r="CN97"/>
      <c r="CO97"/>
      <c r="CP97"/>
      <c r="CQ97"/>
      <c r="CR97"/>
    </row>
    <row r="98" spans="2:96" x14ac:dyDescent="0.25">
      <c r="B98" s="135"/>
      <c r="C98" s="81">
        <f>+'De 5-6'!G37</f>
        <v>-3147.7999999999997</v>
      </c>
      <c r="D98" s="82">
        <f>+'De 5-6'!AP37</f>
        <v>2547.2297461213075</v>
      </c>
      <c r="E98" s="109">
        <f>+'De 5-6'!AQ37</f>
        <v>2548.944292682123</v>
      </c>
      <c r="F98" s="59">
        <v>2549.06</v>
      </c>
      <c r="G98" s="111">
        <f t="shared" si="27"/>
        <v>4.5394212109365092E-5</v>
      </c>
      <c r="H98" s="111">
        <f t="shared" si="26"/>
        <v>4.5392151568408691E-5</v>
      </c>
      <c r="I98" s="112">
        <f t="shared" si="23"/>
        <v>1.8302538786924742</v>
      </c>
      <c r="J98" s="111">
        <f t="shared" si="24"/>
        <v>6.7485666777070713E-2</v>
      </c>
      <c r="K98" s="111">
        <f t="shared" si="25"/>
        <v>6.3219272049639744E-2</v>
      </c>
      <c r="CM98"/>
      <c r="CN98"/>
      <c r="CO98"/>
      <c r="CP98"/>
      <c r="CQ98"/>
      <c r="CR98"/>
    </row>
    <row r="99" spans="2:96" x14ac:dyDescent="0.25">
      <c r="B99" s="135"/>
      <c r="C99" s="81">
        <f>+'De 5-6'!G38</f>
        <v>-3167.7999999999997</v>
      </c>
      <c r="D99" s="82">
        <f>+'De 5-6'!AP38</f>
        <v>2547.2325669957786</v>
      </c>
      <c r="E99" s="109">
        <f>+'De 5-6'!AQ38</f>
        <v>2548.9512431603348</v>
      </c>
      <c r="F99" s="59">
        <v>2549.0700000000002</v>
      </c>
      <c r="G99" s="111">
        <f t="shared" si="27"/>
        <v>4.6590471270891987E-5</v>
      </c>
      <c r="H99" s="111">
        <f t="shared" si="26"/>
        <v>4.6588300700006658E-5</v>
      </c>
      <c r="I99" s="112">
        <f t="shared" si="23"/>
        <v>1.8374330042215661</v>
      </c>
      <c r="J99" s="111">
        <f t="shared" si="24"/>
        <v>6.9097856893844581E-2</v>
      </c>
      <c r="K99" s="111">
        <f t="shared" si="25"/>
        <v>6.4631929105724142E-2</v>
      </c>
      <c r="CM99"/>
      <c r="CN99"/>
      <c r="CO99"/>
      <c r="CP99"/>
      <c r="CQ99"/>
      <c r="CR99"/>
    </row>
    <row r="100" spans="2:96" x14ac:dyDescent="0.25">
      <c r="B100" s="135"/>
      <c r="C100" s="81">
        <f>+'De 5-6'!G39</f>
        <v>-3187.7999999999997</v>
      </c>
      <c r="D100" s="82">
        <f>+'De 5-6'!AP39</f>
        <v>2547.2353878702497</v>
      </c>
      <c r="E100" s="109">
        <f>+'De 5-6'!AQ39</f>
        <v>2548.9581238933288</v>
      </c>
      <c r="F100" s="59">
        <v>2549.0700000000002</v>
      </c>
      <c r="G100" s="111">
        <f t="shared" si="27"/>
        <v>4.3890915909009492E-5</v>
      </c>
      <c r="H100" s="111">
        <f>ABS(E100-F100)/F100</f>
        <v>4.3888989581058458E-5</v>
      </c>
      <c r="I100" s="112">
        <f t="shared" si="23"/>
        <v>1.8346121297504396</v>
      </c>
      <c r="J100" s="111">
        <f t="shared" si="24"/>
        <v>6.4940945781949935E-2</v>
      </c>
      <c r="K100" s="111">
        <f t="shared" si="25"/>
        <v>6.0980795263033113E-2</v>
      </c>
      <c r="CM100"/>
      <c r="CN100"/>
      <c r="CO100"/>
      <c r="CP100"/>
      <c r="CQ100"/>
      <c r="CR100"/>
    </row>
    <row r="101" spans="2:96" x14ac:dyDescent="0.25">
      <c r="B101" s="135"/>
      <c r="C101" s="81">
        <f>+'De 5-6'!G40</f>
        <v>-3207.7999999999997</v>
      </c>
      <c r="D101" s="82">
        <f>+'De 5-6'!AP40</f>
        <v>2547.2382087447209</v>
      </c>
      <c r="E101" s="109">
        <f>+'De 5-6'!AQ40</f>
        <v>2548.9649369640497</v>
      </c>
      <c r="F101" s="59">
        <v>2549.08</v>
      </c>
      <c r="G101" s="111">
        <f t="shared" si="27"/>
        <v>4.5141082280750789E-5</v>
      </c>
      <c r="H101" s="111">
        <f t="shared" ref="H101:H102" si="28">ABS(E101-F101)/F101</f>
        <v>4.5139044655421927E-5</v>
      </c>
      <c r="I101" s="112">
        <f t="shared" si="23"/>
        <v>1.8417912552790767</v>
      </c>
      <c r="J101" s="111">
        <f t="shared" si="24"/>
        <v>6.6636448435971621E-2</v>
      </c>
      <c r="K101" s="111">
        <f t="shared" si="25"/>
        <v>6.2473440255751481E-2</v>
      </c>
      <c r="CM101"/>
      <c r="CN101"/>
      <c r="CO101"/>
      <c r="CP101"/>
      <c r="CQ101"/>
      <c r="CR101"/>
    </row>
    <row r="102" spans="2:96" x14ac:dyDescent="0.25">
      <c r="B102" s="135"/>
      <c r="C102" s="81">
        <f>+'De 5-6'!G41</f>
        <v>-3220.4999999999995</v>
      </c>
      <c r="D102" s="82">
        <f>+'De 5-6'!AP41</f>
        <v>2547.2400000000098</v>
      </c>
      <c r="E102" s="109">
        <f>+'De 5-6'!AQ41</f>
        <v>2548.9692290498224</v>
      </c>
      <c r="F102" s="59">
        <v>2549.08</v>
      </c>
      <c r="G102" s="111">
        <f t="shared" si="27"/>
        <v>4.3457154725571528E-5</v>
      </c>
      <c r="H102" s="111">
        <f t="shared" si="28"/>
        <v>4.3455266283341016E-5</v>
      </c>
      <c r="I102" s="112">
        <f t="shared" si="23"/>
        <v>1.8399999999901411</v>
      </c>
      <c r="J102" s="111">
        <f t="shared" si="24"/>
        <v>6.4057997516027879E-2</v>
      </c>
      <c r="K102" s="111">
        <f t="shared" si="25"/>
        <v>6.0201603357680669E-2</v>
      </c>
      <c r="CM102"/>
      <c r="CN102"/>
      <c r="CO102"/>
      <c r="CP102"/>
      <c r="CQ102"/>
      <c r="CR102"/>
    </row>
    <row r="103" spans="2:96" x14ac:dyDescent="0.25">
      <c r="B103" s="142" t="s">
        <v>115</v>
      </c>
      <c r="C103" s="73">
        <f>+'De 6-7'!G30</f>
        <v>-3220.4999999999995</v>
      </c>
      <c r="D103" s="74">
        <f>+'De 6-7'!AP30</f>
        <v>2547.2400000000098</v>
      </c>
      <c r="E103" s="105">
        <f>+'De 6-7'!AQ30</f>
        <v>2548.9692290498224</v>
      </c>
      <c r="F103" s="132"/>
      <c r="G103" s="133"/>
      <c r="H103" s="133"/>
      <c r="I103" s="133"/>
      <c r="J103" s="133"/>
      <c r="K103" s="134"/>
      <c r="CM103"/>
      <c r="CN103"/>
      <c r="CO103"/>
      <c r="CP103"/>
      <c r="CQ103"/>
      <c r="CR103"/>
    </row>
    <row r="104" spans="2:96" x14ac:dyDescent="0.25">
      <c r="B104" s="142"/>
      <c r="C104" s="73">
        <f>+'De 6-7'!G31</f>
        <v>-3270.4999999999995</v>
      </c>
      <c r="D104" s="74">
        <f>+'De 6-7'!AP31</f>
        <v>2547.3232945014079</v>
      </c>
      <c r="E104" s="105">
        <f>+'De 6-7'!AQ31</f>
        <v>2548.9690978371709</v>
      </c>
      <c r="F104" s="59">
        <v>2549.11</v>
      </c>
      <c r="G104" s="111">
        <f>ABS(E104-F104)/E104</f>
        <v>5.5278097701837074E-5</v>
      </c>
      <c r="H104" s="111">
        <f>ABS(E104-F104)/F104</f>
        <v>5.5275042202653727E-5</v>
      </c>
      <c r="I104" s="112">
        <f t="shared" ref="I104:I121" si="29">+F104-D104</f>
        <v>1.786705498592255</v>
      </c>
      <c r="J104" s="111">
        <f t="shared" ref="J104:J121" si="30">ABS((E104-D104)-I104)/(E104-D104)</f>
        <v>8.5613001120744353E-2</v>
      </c>
      <c r="K104" s="111">
        <f t="shared" ref="K104:K121" si="31">ABS((E104-D104)-I104)/I104</f>
        <v>7.886143684016389E-2</v>
      </c>
      <c r="CM104"/>
      <c r="CN104"/>
      <c r="CO104"/>
      <c r="CP104"/>
      <c r="CQ104"/>
      <c r="CR104"/>
    </row>
    <row r="105" spans="2:96" x14ac:dyDescent="0.25">
      <c r="B105" s="142"/>
      <c r="C105" s="73">
        <f>+'De 6-7'!G32</f>
        <v>-3320.4999999999995</v>
      </c>
      <c r="D105" s="74">
        <f>+'De 6-7'!AP32</f>
        <v>2547.406589002806</v>
      </c>
      <c r="E105" s="105">
        <f>+'De 6-7'!AQ32</f>
        <v>2548.9691510630369</v>
      </c>
      <c r="F105" s="59">
        <v>2549.11</v>
      </c>
      <c r="G105" s="111">
        <f t="shared" ref="G105:G106" si="32">ABS(E105-F105)/E105</f>
        <v>5.5257215217581471E-5</v>
      </c>
      <c r="H105" s="111">
        <f t="shared" ref="H105:H121" si="33">ABS(E105-F105)/F105</f>
        <v>5.5254162026458707E-5</v>
      </c>
      <c r="I105" s="112">
        <f t="shared" si="29"/>
        <v>1.7034109971941689</v>
      </c>
      <c r="J105" s="111">
        <f t="shared" si="30"/>
        <v>9.0139739436942853E-2</v>
      </c>
      <c r="K105" s="111">
        <f t="shared" si="31"/>
        <v>8.2686408151215571E-2</v>
      </c>
      <c r="CM105"/>
      <c r="CN105"/>
      <c r="CO105"/>
      <c r="CP105"/>
      <c r="CQ105"/>
      <c r="CR105"/>
    </row>
    <row r="106" spans="2:96" x14ac:dyDescent="0.25">
      <c r="B106" s="142"/>
      <c r="C106" s="73">
        <f>+'De 6-7'!G33</f>
        <v>-3370.4999999999995</v>
      </c>
      <c r="D106" s="74">
        <f>+'De 6-7'!AP33</f>
        <v>2547.489883504204</v>
      </c>
      <c r="E106" s="105">
        <f>+'De 6-7'!AQ33</f>
        <v>2548.9695322580483</v>
      </c>
      <c r="F106" s="59">
        <v>2549.11</v>
      </c>
      <c r="G106" s="111">
        <f t="shared" si="32"/>
        <v>5.5107658280801938E-5</v>
      </c>
      <c r="H106" s="111">
        <f t="shared" si="33"/>
        <v>5.5104621594145432E-5</v>
      </c>
      <c r="I106" s="112">
        <f t="shared" si="29"/>
        <v>1.6201164957960827</v>
      </c>
      <c r="J106" s="111">
        <f t="shared" si="30"/>
        <v>9.4933166798476382E-2</v>
      </c>
      <c r="K106" s="111">
        <f t="shared" si="31"/>
        <v>8.6702247842263908E-2</v>
      </c>
      <c r="CM106"/>
      <c r="CN106"/>
      <c r="CO106"/>
      <c r="CP106"/>
      <c r="CQ106"/>
      <c r="CR106"/>
    </row>
    <row r="107" spans="2:96" x14ac:dyDescent="0.25">
      <c r="B107" s="142"/>
      <c r="C107" s="73">
        <f>+'De 6-7'!G34</f>
        <v>-3420.4999999999995</v>
      </c>
      <c r="D107" s="74">
        <f>+'De 6-7'!AP34</f>
        <v>2547.5731780056021</v>
      </c>
      <c r="E107" s="105">
        <f>+'De 6-7'!AQ34</f>
        <v>2548.9704900787256</v>
      </c>
      <c r="F107" s="59">
        <v>2549.11</v>
      </c>
      <c r="G107" s="111">
        <f>ABS(E107-F107)/E107</f>
        <v>5.4731869912804485E-5</v>
      </c>
      <c r="H107" s="111">
        <f t="shared" si="33"/>
        <v>5.4728874499164918E-5</v>
      </c>
      <c r="I107" s="112">
        <f t="shared" si="29"/>
        <v>1.5368219943979966</v>
      </c>
      <c r="J107" s="111">
        <f t="shared" si="30"/>
        <v>9.9841634490939385E-2</v>
      </c>
      <c r="K107" s="111">
        <f t="shared" si="31"/>
        <v>9.0778191477676684E-2</v>
      </c>
      <c r="CM107"/>
      <c r="CN107"/>
      <c r="CO107"/>
      <c r="CP107"/>
      <c r="CQ107"/>
      <c r="CR107"/>
    </row>
    <row r="108" spans="2:96" x14ac:dyDescent="0.25">
      <c r="B108" s="142"/>
      <c r="C108" s="73">
        <f>+'De 6-7'!G35</f>
        <v>-3470.4999999999995</v>
      </c>
      <c r="D108" s="74">
        <f>+'De 6-7'!AP35</f>
        <v>2547.6564725070002</v>
      </c>
      <c r="E108" s="105">
        <f>+'De 6-7'!AQ35</f>
        <v>2548.9724729559916</v>
      </c>
      <c r="F108" s="59">
        <v>2549.11</v>
      </c>
      <c r="G108" s="111">
        <f t="shared" ref="G108:G121" si="34">ABS(E108-F108)/E108</f>
        <v>5.3953914947149636E-5</v>
      </c>
      <c r="H108" s="111">
        <f t="shared" si="33"/>
        <v>5.3951004079264228E-5</v>
      </c>
      <c r="I108" s="112">
        <f t="shared" si="29"/>
        <v>1.4535274929999105</v>
      </c>
      <c r="J108" s="111">
        <f t="shared" si="30"/>
        <v>0.10450379717871219</v>
      </c>
      <c r="K108" s="111">
        <f t="shared" si="31"/>
        <v>9.4616059669193828E-2</v>
      </c>
      <c r="CM108"/>
      <c r="CN108"/>
      <c r="CO108"/>
      <c r="CP108"/>
      <c r="CQ108"/>
      <c r="CR108"/>
    </row>
    <row r="109" spans="2:96" x14ac:dyDescent="0.25">
      <c r="B109" s="142"/>
      <c r="C109" s="73">
        <f>+'De 6-7'!G36</f>
        <v>-3520.4999999999995</v>
      </c>
      <c r="D109" s="74">
        <f>+'De 6-7'!AP36</f>
        <v>2547.7397670083983</v>
      </c>
      <c r="E109" s="105">
        <f>+'De 6-7'!AQ36</f>
        <v>2548.9763391979545</v>
      </c>
      <c r="F109" s="59">
        <v>2549.11</v>
      </c>
      <c r="G109" s="111">
        <f t="shared" si="34"/>
        <v>5.2437050901639138E-5</v>
      </c>
      <c r="H109" s="111">
        <f t="shared" si="33"/>
        <v>5.2434301401507559E-5</v>
      </c>
      <c r="I109" s="112">
        <f t="shared" si="29"/>
        <v>1.3702329916018243</v>
      </c>
      <c r="J109" s="111">
        <f t="shared" si="30"/>
        <v>0.10808976877732</v>
      </c>
      <c r="K109" s="111">
        <f t="shared" si="31"/>
        <v>9.754603988139661E-2</v>
      </c>
      <c r="CM109"/>
      <c r="CN109"/>
      <c r="CO109"/>
      <c r="CP109"/>
      <c r="CQ109"/>
      <c r="CR109"/>
    </row>
    <row r="110" spans="2:96" x14ac:dyDescent="0.25">
      <c r="B110" s="142"/>
      <c r="C110" s="73">
        <f>+'De 6-7'!G37</f>
        <v>-3570.4999999999995</v>
      </c>
      <c r="D110" s="74">
        <f>+'De 6-7'!AP37</f>
        <v>2547.8230615097964</v>
      </c>
      <c r="E110" s="105">
        <f>+'De 6-7'!AQ37</f>
        <v>2548.9838792572973</v>
      </c>
      <c r="F110" s="59">
        <v>2549.12</v>
      </c>
      <c r="G110" s="111">
        <f t="shared" si="34"/>
        <v>5.3401962958765054E-5</v>
      </c>
      <c r="H110" s="111">
        <f t="shared" si="33"/>
        <v>5.3399111341399169E-5</v>
      </c>
      <c r="I110" s="112">
        <f t="shared" si="29"/>
        <v>1.2969384902035017</v>
      </c>
      <c r="J110" s="111">
        <f t="shared" si="30"/>
        <v>0.11726280287808939</v>
      </c>
      <c r="K110" s="111">
        <f t="shared" si="31"/>
        <v>0.10495543445643968</v>
      </c>
      <c r="CM110"/>
      <c r="CN110"/>
      <c r="CO110"/>
      <c r="CP110"/>
      <c r="CQ110"/>
      <c r="CR110"/>
    </row>
    <row r="111" spans="2:96" x14ac:dyDescent="0.25">
      <c r="B111" s="142"/>
      <c r="C111" s="73">
        <f>+'De 6-7'!G38</f>
        <v>-3620.4999999999995</v>
      </c>
      <c r="D111" s="74">
        <f>+'De 6-7'!AP38</f>
        <v>2547.9063560111945</v>
      </c>
      <c r="E111" s="105">
        <f>+'De 6-7'!AQ38</f>
        <v>2548.9992862478225</v>
      </c>
      <c r="F111" s="59">
        <v>2549.12</v>
      </c>
      <c r="G111" s="111">
        <f t="shared" si="34"/>
        <v>4.7357311094062038E-5</v>
      </c>
      <c r="H111" s="111">
        <f t="shared" si="33"/>
        <v>4.7355068485351901E-5</v>
      </c>
      <c r="I111" s="112">
        <f t="shared" si="29"/>
        <v>1.2136439888054156</v>
      </c>
      <c r="J111" s="111">
        <f t="shared" si="30"/>
        <v>0.11044964091195109</v>
      </c>
      <c r="K111" s="111">
        <f t="shared" si="31"/>
        <v>9.9463889979958822E-2</v>
      </c>
      <c r="CM111"/>
      <c r="CN111"/>
      <c r="CO111"/>
      <c r="CP111"/>
      <c r="CQ111"/>
      <c r="CR111"/>
    </row>
    <row r="112" spans="2:96" x14ac:dyDescent="0.25">
      <c r="B112" s="142"/>
      <c r="C112" s="73">
        <f>+'De 6-7'!G39</f>
        <v>-3670.4999999999995</v>
      </c>
      <c r="D112" s="74">
        <f>+'De 6-7'!AP39</f>
        <v>2547.9896505125926</v>
      </c>
      <c r="E112" s="105">
        <f>+'De 6-7'!AQ39</f>
        <v>2549.033238791435</v>
      </c>
      <c r="F112" s="59">
        <v>2549.14</v>
      </c>
      <c r="G112" s="111">
        <f t="shared" si="34"/>
        <v>4.1883019389537067E-5</v>
      </c>
      <c r="H112" s="111">
        <f t="shared" si="33"/>
        <v>4.188126527569147E-5</v>
      </c>
      <c r="I112" s="112">
        <f t="shared" si="29"/>
        <v>1.1503494874073112</v>
      </c>
      <c r="J112" s="111">
        <f t="shared" si="30"/>
        <v>0.102302038772702</v>
      </c>
      <c r="K112" s="111">
        <f t="shared" si="31"/>
        <v>9.2807629101915312E-2</v>
      </c>
      <c r="CM112"/>
      <c r="CN112"/>
      <c r="CO112"/>
      <c r="CP112"/>
      <c r="CQ112"/>
      <c r="CR112"/>
    </row>
    <row r="113" spans="2:96" x14ac:dyDescent="0.25">
      <c r="B113" s="142"/>
      <c r="C113" s="73">
        <f>+'De 6-7'!G40</f>
        <v>-3720.4999999999995</v>
      </c>
      <c r="D113" s="74">
        <f>+'De 6-7'!AP40</f>
        <v>2548.0729450139906</v>
      </c>
      <c r="E113" s="105">
        <f>+'De 6-7'!AQ40</f>
        <v>2549.1033141559669</v>
      </c>
      <c r="F113" s="59">
        <v>2549.16</v>
      </c>
      <c r="G113" s="111">
        <f t="shared" si="34"/>
        <v>2.2237562407978045E-5</v>
      </c>
      <c r="H113" s="111">
        <f t="shared" si="33"/>
        <v>2.2237067909792631E-5</v>
      </c>
      <c r="I113" s="112">
        <f t="shared" si="29"/>
        <v>1.0870549860092069</v>
      </c>
      <c r="J113" s="111">
        <f t="shared" si="30"/>
        <v>5.5015083161556816E-2</v>
      </c>
      <c r="K113" s="111">
        <f t="shared" si="31"/>
        <v>5.2146252730997433E-2</v>
      </c>
      <c r="CM113"/>
      <c r="CN113"/>
      <c r="CO113"/>
      <c r="CP113"/>
      <c r="CQ113"/>
      <c r="CR113"/>
    </row>
    <row r="114" spans="2:96" x14ac:dyDescent="0.25">
      <c r="B114" s="142"/>
      <c r="C114" s="73">
        <f>+'De 6-7'!G41</f>
        <v>-3770.4999999999995</v>
      </c>
      <c r="D114" s="74">
        <f>+'De 6-7'!AP41</f>
        <v>2548.1562395153887</v>
      </c>
      <c r="E114" s="105">
        <f>+'De 6-7'!AQ41</f>
        <v>2549.1994676609152</v>
      </c>
      <c r="F114" s="59">
        <v>2549.19</v>
      </c>
      <c r="G114" s="111">
        <f t="shared" si="34"/>
        <v>3.7139741456928184E-6</v>
      </c>
      <c r="H114" s="111">
        <f t="shared" si="33"/>
        <v>3.7139879393480025E-6</v>
      </c>
      <c r="I114" s="112">
        <f t="shared" si="29"/>
        <v>1.0337604846113209</v>
      </c>
      <c r="J114" s="111">
        <f t="shared" si="30"/>
        <v>9.0753503494952412E-3</v>
      </c>
      <c r="K114" s="111">
        <f t="shared" si="31"/>
        <v>9.1584666429441238E-3</v>
      </c>
      <c r="CM114"/>
      <c r="CN114"/>
      <c r="CO114"/>
      <c r="CP114"/>
      <c r="CQ114"/>
      <c r="CR114"/>
    </row>
    <row r="115" spans="2:96" x14ac:dyDescent="0.25">
      <c r="B115" s="142"/>
      <c r="C115" s="73">
        <f>+'De 6-7'!G42</f>
        <v>-3820.4999999999995</v>
      </c>
      <c r="D115" s="74">
        <f>+'De 6-7'!AP42</f>
        <v>2548.2395340167868</v>
      </c>
      <c r="E115" s="105">
        <f>+'De 6-7'!AQ42</f>
        <v>2549.3070444055197</v>
      </c>
      <c r="F115" s="59">
        <v>2549.25</v>
      </c>
      <c r="G115" s="111">
        <f t="shared" si="34"/>
        <v>2.2376435841615508E-5</v>
      </c>
      <c r="H115" s="111">
        <f t="shared" si="33"/>
        <v>2.2376936557700724E-5</v>
      </c>
      <c r="I115" s="112">
        <f t="shared" si="29"/>
        <v>1.0104659832131802</v>
      </c>
      <c r="J115" s="111">
        <f t="shared" si="30"/>
        <v>5.343686218119946E-2</v>
      </c>
      <c r="K115" s="111">
        <f t="shared" si="31"/>
        <v>5.6453563472095417E-2</v>
      </c>
      <c r="CM115"/>
      <c r="CN115"/>
      <c r="CO115"/>
      <c r="CP115"/>
      <c r="CQ115"/>
      <c r="CR115"/>
    </row>
    <row r="116" spans="2:96" ht="15.75" x14ac:dyDescent="0.25">
      <c r="B116" s="142"/>
      <c r="C116" s="73">
        <f>+'De 6-7'!G43</f>
        <v>-3870.4999999999995</v>
      </c>
      <c r="D116" s="74">
        <f>+'De 6-7'!AP43</f>
        <v>2548.3228285181849</v>
      </c>
      <c r="E116" s="105">
        <f>+'De 6-7'!AQ43</f>
        <v>2549.4122251633776</v>
      </c>
      <c r="F116" s="59">
        <v>2549.34</v>
      </c>
      <c r="G116" s="111">
        <f t="shared" si="34"/>
        <v>2.833012357301158E-5</v>
      </c>
      <c r="H116" s="111">
        <f t="shared" si="33"/>
        <v>2.8330926191651526E-5</v>
      </c>
      <c r="I116" s="112">
        <f t="shared" si="29"/>
        <v>1.0171714818152395</v>
      </c>
      <c r="J116" s="111">
        <f t="shared" si="30"/>
        <v>6.6298316316782471E-2</v>
      </c>
      <c r="K116" s="111">
        <f t="shared" si="31"/>
        <v>7.1005887078678429E-2</v>
      </c>
      <c r="O116" s="94" t="s">
        <v>152</v>
      </c>
      <c r="P116" s="95" t="s">
        <v>102</v>
      </c>
      <c r="Q116" s="95" t="s">
        <v>103</v>
      </c>
      <c r="CM116"/>
      <c r="CN116"/>
      <c r="CO116"/>
      <c r="CP116"/>
      <c r="CQ116"/>
      <c r="CR116"/>
    </row>
    <row r="117" spans="2:96" ht="15.75" x14ac:dyDescent="0.25">
      <c r="B117" s="142"/>
      <c r="C117" s="73">
        <f>+'De 6-7'!G44</f>
        <v>-3920.4999999999995</v>
      </c>
      <c r="D117" s="74">
        <f>+'De 6-7'!AP44</f>
        <v>2548.406123019583</v>
      </c>
      <c r="E117" s="105">
        <f>+'De 6-7'!AQ44</f>
        <v>2549.521869345529</v>
      </c>
      <c r="F117" s="59">
        <v>2549.44</v>
      </c>
      <c r="G117" s="111">
        <f t="shared" si="34"/>
        <v>3.2111646702592822E-5</v>
      </c>
      <c r="H117" s="111">
        <f t="shared" si="33"/>
        <v>3.2112677893560012E-5</v>
      </c>
      <c r="I117" s="112">
        <f t="shared" si="29"/>
        <v>1.0338769804170624</v>
      </c>
      <c r="J117" s="111">
        <f t="shared" si="30"/>
        <v>7.3376307521821477E-2</v>
      </c>
      <c r="K117" s="111">
        <f t="shared" si="31"/>
        <v>7.9186737957867889E-2</v>
      </c>
      <c r="O117" s="96" t="s">
        <v>48</v>
      </c>
      <c r="P117" s="97" t="s">
        <v>105</v>
      </c>
      <c r="Q117" s="97" t="s">
        <v>105</v>
      </c>
      <c r="CM117"/>
      <c r="CN117"/>
      <c r="CO117"/>
      <c r="CP117"/>
      <c r="CQ117"/>
      <c r="CR117"/>
    </row>
    <row r="118" spans="2:96" x14ac:dyDescent="0.25">
      <c r="B118" s="142"/>
      <c r="C118" s="73">
        <f>+'De 6-7'!G45</f>
        <v>-3970.4999999999995</v>
      </c>
      <c r="D118" s="74">
        <f>+'De 6-7'!AP45</f>
        <v>2548.4894175209811</v>
      </c>
      <c r="E118" s="105">
        <f>+'De 6-7'!AQ45</f>
        <v>2549.6342511946118</v>
      </c>
      <c r="F118" s="59">
        <v>2549.54</v>
      </c>
      <c r="G118" s="111">
        <f t="shared" si="34"/>
        <v>3.696655493535289E-5</v>
      </c>
      <c r="H118" s="111">
        <f t="shared" si="33"/>
        <v>3.6967921512054313E-5</v>
      </c>
      <c r="I118" s="112">
        <f t="shared" si="29"/>
        <v>1.0505824790188854</v>
      </c>
      <c r="J118" s="111">
        <f t="shared" si="30"/>
        <v>8.232741295330219E-2</v>
      </c>
      <c r="K118" s="111">
        <f t="shared" si="31"/>
        <v>8.9713274772925927E-2</v>
      </c>
      <c r="N118" s="131" t="s">
        <v>40</v>
      </c>
      <c r="O118" s="60">
        <f>+'De 1-2'!AK16</f>
        <v>0</v>
      </c>
      <c r="P118" s="60">
        <f>+'De 1-2'!AL16</f>
        <v>2547.4143221481395</v>
      </c>
      <c r="Q118" s="60">
        <f>+'De 1-2'!AM16</f>
        <v>2546.7434853898094</v>
      </c>
      <c r="CM118"/>
      <c r="CN118"/>
      <c r="CO118"/>
      <c r="CP118"/>
      <c r="CQ118"/>
      <c r="CR118"/>
    </row>
    <row r="119" spans="2:96" x14ac:dyDescent="0.25">
      <c r="B119" s="142"/>
      <c r="C119" s="73">
        <f>+'De 6-7'!G46</f>
        <v>-4020.4999999999995</v>
      </c>
      <c r="D119" s="74">
        <f>+'De 6-7'!AP46</f>
        <v>2548.5727120223792</v>
      </c>
      <c r="E119" s="105">
        <f>+'De 6-7'!AQ46</f>
        <v>2549.7503334235098</v>
      </c>
      <c r="F119" s="59">
        <v>2549.65</v>
      </c>
      <c r="G119" s="111">
        <f t="shared" si="34"/>
        <v>3.9350293318716369E-5</v>
      </c>
      <c r="H119" s="111">
        <f t="shared" si="33"/>
        <v>3.9351841825234822E-5</v>
      </c>
      <c r="I119" s="112">
        <f t="shared" si="29"/>
        <v>1.0772879776209265</v>
      </c>
      <c r="J119" s="111">
        <f t="shared" si="30"/>
        <v>8.5200068046810004E-2</v>
      </c>
      <c r="K119" s="111">
        <f t="shared" si="31"/>
        <v>9.3135192811940076E-2</v>
      </c>
      <c r="N119" s="131"/>
      <c r="O119" s="60">
        <f>+'De 1-2'!AK17</f>
        <v>-1677.8</v>
      </c>
      <c r="P119" s="60">
        <f>+'De 1-2'!AL17</f>
        <v>2548.374130166646</v>
      </c>
      <c r="Q119" s="60">
        <f>+'De 1-2'!AM17</f>
        <v>2547.6206145502451</v>
      </c>
      <c r="CM119"/>
      <c r="CN119"/>
      <c r="CO119"/>
      <c r="CP119"/>
      <c r="CQ119"/>
      <c r="CR119"/>
    </row>
    <row r="120" spans="2:96" x14ac:dyDescent="0.25">
      <c r="B120" s="142"/>
      <c r="C120" s="73">
        <f>+'De 6-7'!G47</f>
        <v>-4070.4999999999995</v>
      </c>
      <c r="D120" s="74">
        <f>+'De 6-7'!AP47</f>
        <v>2548.6560065237773</v>
      </c>
      <c r="E120" s="105">
        <f>+'De 6-7'!AQ47</f>
        <v>2549.8707203674103</v>
      </c>
      <c r="F120" s="59">
        <v>2549.7600000000002</v>
      </c>
      <c r="G120" s="111">
        <f t="shared" si="34"/>
        <v>4.3421953327152893E-5</v>
      </c>
      <c r="H120" s="111">
        <f t="shared" si="33"/>
        <v>4.3423838875057811E-5</v>
      </c>
      <c r="I120" s="112">
        <f t="shared" si="29"/>
        <v>1.1039934762229677</v>
      </c>
      <c r="J120" s="111">
        <f t="shared" si="30"/>
        <v>9.114934187208952E-2</v>
      </c>
      <c r="K120" s="111">
        <f t="shared" si="31"/>
        <v>0.10029078051155603</v>
      </c>
      <c r="N120" s="131" t="s">
        <v>126</v>
      </c>
      <c r="O120" s="60">
        <f>+'De 2-3'!AK16</f>
        <v>-1677.8</v>
      </c>
      <c r="P120" s="60">
        <f>+'De 2-3'!AL16</f>
        <v>2548.3133792444555</v>
      </c>
      <c r="Q120" s="60">
        <f>+'De 2-3'!AM16</f>
        <v>2547.5109119900158</v>
      </c>
      <c r="CM120"/>
      <c r="CN120"/>
      <c r="CO120"/>
      <c r="CP120"/>
      <c r="CQ120"/>
      <c r="CR120"/>
    </row>
    <row r="121" spans="2:96" x14ac:dyDescent="0.25">
      <c r="B121" s="142"/>
      <c r="C121" s="73">
        <f>+'De 6-7'!G48</f>
        <v>-4078.8999999999996</v>
      </c>
      <c r="D121" s="74">
        <f>+'De 6-7'!AP48</f>
        <v>2548.6700000000119</v>
      </c>
      <c r="E121" s="105">
        <f>+'De 6-7'!AQ48</f>
        <v>2549.8888388588698</v>
      </c>
      <c r="F121" s="59">
        <v>2549.77</v>
      </c>
      <c r="G121" s="111">
        <f t="shared" si="34"/>
        <v>4.6605505721968905E-5</v>
      </c>
      <c r="H121" s="111">
        <f t="shared" si="33"/>
        <v>4.6607677896367793E-5</v>
      </c>
      <c r="I121" s="112">
        <f t="shared" si="29"/>
        <v>1.0999999999880856</v>
      </c>
      <c r="J121" s="111">
        <f t="shared" si="30"/>
        <v>9.7501698445336474E-2</v>
      </c>
      <c r="K121" s="111">
        <f t="shared" si="31"/>
        <v>0.10803532624646262</v>
      </c>
      <c r="N121" s="131"/>
      <c r="O121" s="60">
        <f>+'De 2-3'!AK17</f>
        <v>-2216.1</v>
      </c>
      <c r="P121" s="60">
        <f>+'De 2-3'!AL17</f>
        <v>2548.2059493842389</v>
      </c>
      <c r="Q121" s="60">
        <f>+'De 2-3'!AM17</f>
        <v>2547.4256832138567</v>
      </c>
      <c r="CM121"/>
      <c r="CN121"/>
      <c r="CO121"/>
      <c r="CP121"/>
      <c r="CQ121"/>
      <c r="CR121"/>
    </row>
    <row r="122" spans="2:96" x14ac:dyDescent="0.25">
      <c r="B122" s="136" t="s">
        <v>121</v>
      </c>
      <c r="C122" s="77">
        <f>+'De 7-8'!G30</f>
        <v>-4078.8999999999996</v>
      </c>
      <c r="D122" s="78">
        <f>+'De 7-8'!AP30</f>
        <v>2548.6700000000119</v>
      </c>
      <c r="E122" s="106">
        <f>+'De 7-8'!AQ30</f>
        <v>2549.8888388588698</v>
      </c>
      <c r="F122" s="132"/>
      <c r="G122" s="133"/>
      <c r="H122" s="133"/>
      <c r="I122" s="133"/>
      <c r="J122" s="133"/>
      <c r="K122" s="134"/>
      <c r="N122" s="131" t="s">
        <v>127</v>
      </c>
      <c r="O122" s="60">
        <f>+'De 3-4'!AK16</f>
        <v>-2216.1</v>
      </c>
      <c r="P122" s="60">
        <f>+'De 3-4'!AL16</f>
        <v>2547.5939591526703</v>
      </c>
      <c r="Q122" s="60">
        <f>+'De 3-4'!AM16</f>
        <v>2547.388337970036</v>
      </c>
      <c r="CM122"/>
      <c r="CN122"/>
      <c r="CO122"/>
      <c r="CP122"/>
      <c r="CQ122"/>
      <c r="CR122"/>
    </row>
    <row r="123" spans="2:96" x14ac:dyDescent="0.25">
      <c r="B123" s="136"/>
      <c r="C123" s="77">
        <f>+'De 7-8'!G31</f>
        <v>-4128.8999999999996</v>
      </c>
      <c r="D123" s="78">
        <f>+'De 7-8'!AP31</f>
        <v>2548.6994117647178</v>
      </c>
      <c r="E123" s="106">
        <f>+'De 7-8'!AQ31</f>
        <v>2550.0149020169169</v>
      </c>
      <c r="F123" s="59">
        <v>2550.19</v>
      </c>
      <c r="G123" s="111">
        <f>ABS(E123-F123)/E123</f>
        <v>6.8665474442762306E-5</v>
      </c>
      <c r="H123" s="111">
        <f>ABS(E123-F123)/F123</f>
        <v>6.8660759819113724E-5</v>
      </c>
      <c r="I123" s="112">
        <f t="shared" ref="I123:I136" si="35">+F123-D123</f>
        <v>1.4905882352823028</v>
      </c>
      <c r="J123" s="111">
        <f t="shared" ref="J123:J136" si="36">ABS((E123-D123)-I123)/(E123-D123)</f>
        <v>0.13310473626876526</v>
      </c>
      <c r="K123" s="111">
        <f t="shared" ref="K123:K136" si="37">ABS((E123-D123)-I123)/I123</f>
        <v>0.11746904942527191</v>
      </c>
      <c r="N123" s="131"/>
      <c r="O123" s="60">
        <f>+'De 3-4'!AK17</f>
        <v>-2659.7999999999997</v>
      </c>
      <c r="P123" s="60">
        <f>+'De 3-4'!AL17</f>
        <v>2548.4811518316528</v>
      </c>
      <c r="Q123" s="60">
        <f>+'De 3-4'!AM17</f>
        <v>2548.2642997054786</v>
      </c>
      <c r="CM123"/>
      <c r="CN123"/>
      <c r="CO123"/>
      <c r="CP123"/>
      <c r="CQ123"/>
      <c r="CR123"/>
    </row>
    <row r="124" spans="2:96" x14ac:dyDescent="0.25">
      <c r="B124" s="136"/>
      <c r="C124" s="77">
        <f>+'De 7-8'!G32</f>
        <v>-4178.8999999999996</v>
      </c>
      <c r="D124" s="78">
        <f>+'De 7-8'!AP32</f>
        <v>2548.7288235294236</v>
      </c>
      <c r="E124" s="106">
        <f>+'De 7-8'!AQ32</f>
        <v>2550.0779866760618</v>
      </c>
      <c r="F124" s="59">
        <v>2550.3000000000002</v>
      </c>
      <c r="G124" s="111">
        <f t="shared" ref="G124:G136" si="38">ABS(E124-F124)/E124</f>
        <v>8.7061386004046664E-5</v>
      </c>
      <c r="H124" s="111">
        <f t="shared" ref="H124:H136" si="39">ABS(E124-F124)/F124</f>
        <v>8.7053806978954141E-5</v>
      </c>
      <c r="I124" s="112">
        <f t="shared" si="35"/>
        <v>1.5711764705765745</v>
      </c>
      <c r="J124" s="111">
        <f t="shared" si="36"/>
        <v>0.16455632107328222</v>
      </c>
      <c r="K124" s="111">
        <f t="shared" si="37"/>
        <v>0.1413038752145738</v>
      </c>
      <c r="N124" s="131" t="s">
        <v>128</v>
      </c>
      <c r="O124" s="60">
        <f>+'De 4-5'!AK16</f>
        <v>-2659.7999999999997</v>
      </c>
      <c r="P124" s="60">
        <f>+'De 4-5'!AL16</f>
        <v>2549.0172485525381</v>
      </c>
      <c r="Q124" s="60">
        <f>+'De 4-5'!AM16</f>
        <v>2548.2361664356381</v>
      </c>
      <c r="CM124"/>
      <c r="CN124"/>
      <c r="CO124"/>
      <c r="CP124"/>
      <c r="CQ124"/>
      <c r="CR124"/>
    </row>
    <row r="125" spans="2:96" x14ac:dyDescent="0.25">
      <c r="B125" s="136"/>
      <c r="C125" s="77">
        <f>+'De 7-8'!G33</f>
        <v>-4228.8999999999996</v>
      </c>
      <c r="D125" s="78">
        <f>+'De 7-8'!AP33</f>
        <v>2548.7582352941295</v>
      </c>
      <c r="E125" s="106">
        <f>+'De 7-8'!AQ33</f>
        <v>2550.1199092724319</v>
      </c>
      <c r="F125" s="59">
        <v>2550.36</v>
      </c>
      <c r="G125" s="111">
        <f t="shared" si="38"/>
        <v>9.4148799315385182E-5</v>
      </c>
      <c r="H125" s="111">
        <f t="shared" si="39"/>
        <v>9.4139936153428704E-5</v>
      </c>
      <c r="I125" s="112">
        <f t="shared" si="35"/>
        <v>1.6017647058706643</v>
      </c>
      <c r="J125" s="111">
        <f t="shared" si="36"/>
        <v>0.17632027298309594</v>
      </c>
      <c r="K125" s="111">
        <f t="shared" si="37"/>
        <v>0.14989138335255886</v>
      </c>
      <c r="N125" s="131"/>
      <c r="O125" s="60">
        <f>+'De 4-5'!AK17</f>
        <v>-3007.7999999999997</v>
      </c>
      <c r="P125" s="60">
        <f>+'De 4-5'!AL17</f>
        <v>2549.1472482201593</v>
      </c>
      <c r="Q125" s="60">
        <f>+'De 4-5'!AM17</f>
        <v>2548.3661293626933</v>
      </c>
      <c r="CM125"/>
      <c r="CN125"/>
      <c r="CO125"/>
      <c r="CP125"/>
      <c r="CQ125"/>
      <c r="CR125"/>
    </row>
    <row r="126" spans="2:96" x14ac:dyDescent="0.25">
      <c r="B126" s="136"/>
      <c r="C126" s="77">
        <f>+'De 7-8'!G34</f>
        <v>-4278.8999999999996</v>
      </c>
      <c r="D126" s="78">
        <f>+'De 7-8'!AP34</f>
        <v>2548.7876470588353</v>
      </c>
      <c r="E126" s="106">
        <f>+'De 7-8'!AQ34</f>
        <v>2550.1509722763994</v>
      </c>
      <c r="F126" s="59">
        <v>2550.41</v>
      </c>
      <c r="G126" s="111">
        <f t="shared" si="38"/>
        <v>1.0157348581177899E-4</v>
      </c>
      <c r="H126" s="111">
        <f t="shared" si="39"/>
        <v>1.0156316968660383E-4</v>
      </c>
      <c r="I126" s="112">
        <f t="shared" si="35"/>
        <v>1.6223529411645359</v>
      </c>
      <c r="J126" s="111">
        <f t="shared" si="36"/>
        <v>0.18999701631223423</v>
      </c>
      <c r="K126" s="111">
        <f t="shared" si="37"/>
        <v>0.15966175856560497</v>
      </c>
      <c r="N126" s="131" t="s">
        <v>129</v>
      </c>
      <c r="O126" s="60">
        <f>+'De 5-6'!AK16</f>
        <v>-3007.7999999999997</v>
      </c>
      <c r="P126" s="60">
        <f>+'De 5-6'!AL16</f>
        <v>2549.3502713516191</v>
      </c>
      <c r="Q126" s="60">
        <f>+'De 5-6'!AM16</f>
        <v>2548.1702721489478</v>
      </c>
      <c r="CM126"/>
      <c r="CN126"/>
      <c r="CO126"/>
      <c r="CP126"/>
      <c r="CQ126"/>
      <c r="CR126"/>
    </row>
    <row r="127" spans="2:96" x14ac:dyDescent="0.25">
      <c r="B127" s="136"/>
      <c r="C127" s="77">
        <f>+'De 7-8'!G35</f>
        <v>-4328.8999999999996</v>
      </c>
      <c r="D127" s="78">
        <f>+'De 7-8'!AP35</f>
        <v>2548.8170588235412</v>
      </c>
      <c r="E127" s="106">
        <f>+'De 7-8'!AQ35</f>
        <v>2550.1755116182962</v>
      </c>
      <c r="F127" s="59">
        <v>2550.44</v>
      </c>
      <c r="G127" s="111">
        <f t="shared" si="38"/>
        <v>1.0371379557949478E-4</v>
      </c>
      <c r="H127" s="111">
        <f t="shared" si="39"/>
        <v>1.0370304014358836E-4</v>
      </c>
      <c r="I127" s="112">
        <f t="shared" si="35"/>
        <v>1.6229411764588804</v>
      </c>
      <c r="J127" s="111">
        <f t="shared" si="36"/>
        <v>0.19469824989502235</v>
      </c>
      <c r="K127" s="111">
        <f t="shared" si="37"/>
        <v>0.16296855704955657</v>
      </c>
      <c r="N127" s="131"/>
      <c r="O127" s="60">
        <f>+'De 5-6'!AK17</f>
        <v>-3220.4999999999995</v>
      </c>
      <c r="P127" s="60">
        <f>+'De 5-6'!AL17</f>
        <v>2549.380271351612</v>
      </c>
      <c r="Q127" s="60">
        <f>+'De 5-6'!AM17</f>
        <v>2548.2002720824125</v>
      </c>
      <c r="CM127"/>
      <c r="CN127"/>
      <c r="CO127"/>
      <c r="CP127"/>
      <c r="CQ127"/>
      <c r="CR127"/>
    </row>
    <row r="128" spans="2:96" x14ac:dyDescent="0.25">
      <c r="B128" s="136"/>
      <c r="C128" s="77">
        <f>+'De 7-8'!G36</f>
        <v>-4378.8999999999996</v>
      </c>
      <c r="D128" s="78">
        <f>+'De 7-8'!AP36</f>
        <v>2548.846470588247</v>
      </c>
      <c r="E128" s="106">
        <f>+'De 7-8'!AQ36</f>
        <v>2550.1957689038131</v>
      </c>
      <c r="F128" s="59">
        <v>2550.4699999999998</v>
      </c>
      <c r="G128" s="111">
        <f t="shared" si="38"/>
        <v>1.0753335078449467E-4</v>
      </c>
      <c r="H128" s="111">
        <f t="shared" si="39"/>
        <v>1.0752178860628349E-4</v>
      </c>
      <c r="I128" s="112">
        <f t="shared" si="35"/>
        <v>1.6235294117527701</v>
      </c>
      <c r="J128" s="111">
        <f t="shared" si="36"/>
        <v>0.20323978250251751</v>
      </c>
      <c r="K128" s="111">
        <f t="shared" si="37"/>
        <v>0.16891045779737779</v>
      </c>
      <c r="N128" s="131" t="s">
        <v>130</v>
      </c>
      <c r="O128" s="60">
        <f>+'De 6-7'!AK16</f>
        <v>-3220.4999999999995</v>
      </c>
      <c r="P128" s="60">
        <f>+'De 6-7'!AL16</f>
        <v>2548.1256902633208</v>
      </c>
      <c r="Q128" s="60">
        <f>+'De 6-7'!AM16</f>
        <v>2548.0877313685537</v>
      </c>
      <c r="CM128"/>
      <c r="CN128"/>
      <c r="CO128"/>
      <c r="CP128"/>
      <c r="CQ128"/>
      <c r="CR128"/>
    </row>
    <row r="129" spans="2:96" x14ac:dyDescent="0.25">
      <c r="B129" s="136"/>
      <c r="C129" s="77">
        <f>+'De 7-8'!G37</f>
        <v>-4428.8999999999996</v>
      </c>
      <c r="D129" s="78">
        <f>+'De 7-8'!AP37</f>
        <v>2548.8758823529529</v>
      </c>
      <c r="E129" s="106">
        <f>+'De 7-8'!AQ37</f>
        <v>2550.2130472871627</v>
      </c>
      <c r="F129" s="59">
        <v>2550.4899999999998</v>
      </c>
      <c r="G129" s="111">
        <f t="shared" si="38"/>
        <v>1.0859983370084106E-4</v>
      </c>
      <c r="H129" s="111">
        <f t="shared" si="39"/>
        <v>1.085880410576403E-4</v>
      </c>
      <c r="I129" s="112">
        <f t="shared" si="35"/>
        <v>1.6141176470468963</v>
      </c>
      <c r="J129" s="111">
        <f t="shared" si="36"/>
        <v>0.20711933565679963</v>
      </c>
      <c r="K129" s="111">
        <f t="shared" si="37"/>
        <v>0.17158149119043392</v>
      </c>
      <c r="N129" s="131"/>
      <c r="O129" s="60">
        <f>+'De 6-7'!AK17</f>
        <v>-4078.8999999999996</v>
      </c>
      <c r="P129" s="60">
        <f>+'De 6-7'!AL17</f>
        <v>2549.9183447577993</v>
      </c>
      <c r="Q129" s="60">
        <f>+'De 6-7'!AM17</f>
        <v>2549.7677756052067</v>
      </c>
      <c r="CM129"/>
      <c r="CN129"/>
      <c r="CO129"/>
      <c r="CP129"/>
      <c r="CQ129"/>
      <c r="CR129"/>
    </row>
    <row r="130" spans="2:96" x14ac:dyDescent="0.25">
      <c r="B130" s="136"/>
      <c r="C130" s="77">
        <f>+'De 7-8'!G38</f>
        <v>-4478.8999999999996</v>
      </c>
      <c r="D130" s="78">
        <f>+'De 7-8'!AP38</f>
        <v>2548.9052941176587</v>
      </c>
      <c r="E130" s="106">
        <f>+'De 7-8'!AQ38</f>
        <v>2550.2281660865601</v>
      </c>
      <c r="F130" s="59">
        <v>2550.5100000000002</v>
      </c>
      <c r="G130" s="111">
        <f t="shared" si="38"/>
        <v>1.1051321493032625E-4</v>
      </c>
      <c r="H130" s="111">
        <f t="shared" si="39"/>
        <v>1.1050100310921963E-4</v>
      </c>
      <c r="I130" s="112">
        <f t="shared" si="35"/>
        <v>1.6047058823414773</v>
      </c>
      <c r="J130" s="111">
        <f t="shared" si="36"/>
        <v>0.21304700686503561</v>
      </c>
      <c r="K130" s="111">
        <f t="shared" si="37"/>
        <v>0.17562963814207683</v>
      </c>
      <c r="N130" s="131" t="s">
        <v>131</v>
      </c>
      <c r="O130" s="60">
        <f>+'De 7-8'!AK16</f>
        <v>-4078.8999999999996</v>
      </c>
      <c r="P130" s="60">
        <f>+'De 7-8'!AL16</f>
        <v>2550.6353173930102</v>
      </c>
      <c r="Q130" s="60">
        <f>+'De 7-8'!AM16</f>
        <v>2549.7595155141698</v>
      </c>
      <c r="CM130"/>
      <c r="CN130"/>
      <c r="CO130"/>
      <c r="CP130"/>
      <c r="CQ130"/>
      <c r="CR130"/>
    </row>
    <row r="131" spans="2:96" x14ac:dyDescent="0.25">
      <c r="B131" s="136"/>
      <c r="C131" s="77">
        <f>+'De 7-8'!G39</f>
        <v>-4528.8999999999996</v>
      </c>
      <c r="D131" s="78">
        <f>+'De 7-8'!AP39</f>
        <v>2548.9347058823646</v>
      </c>
      <c r="E131" s="106">
        <f>+'De 7-8'!AQ39</f>
        <v>2550.2416708466644</v>
      </c>
      <c r="F131" s="59">
        <v>2550.5300000000002</v>
      </c>
      <c r="G131" s="111">
        <f t="shared" si="38"/>
        <v>1.130595412316579E-4</v>
      </c>
      <c r="H131" s="111">
        <f t="shared" si="39"/>
        <v>1.1304676021681005E-4</v>
      </c>
      <c r="I131" s="112">
        <f t="shared" si="35"/>
        <v>1.5952941176356035</v>
      </c>
      <c r="J131" s="111">
        <f t="shared" si="36"/>
        <v>0.22060970355869214</v>
      </c>
      <c r="K131" s="111">
        <f t="shared" si="37"/>
        <v>0.18073730113360867</v>
      </c>
      <c r="N131" s="131"/>
      <c r="O131" s="60">
        <f>+'De 7-8'!AK17</f>
        <v>-4775.8999999999996</v>
      </c>
      <c r="P131" s="60">
        <f>+'De 7-8'!AL17</f>
        <v>2550.0062777836274</v>
      </c>
      <c r="Q131" s="60">
        <f>+'De 7-8'!AM17</f>
        <v>2549.6624535724404</v>
      </c>
      <c r="CM131"/>
      <c r="CN131"/>
      <c r="CO131"/>
      <c r="CP131"/>
      <c r="CQ131"/>
      <c r="CR131"/>
    </row>
    <row r="132" spans="2:96" x14ac:dyDescent="0.25">
      <c r="B132" s="136"/>
      <c r="C132" s="77">
        <f>+'De 7-8'!G40</f>
        <v>-4578.8999999999996</v>
      </c>
      <c r="D132" s="78">
        <f>+'De 7-8'!AP40</f>
        <v>2548.9641176470705</v>
      </c>
      <c r="E132" s="106">
        <f>+'De 7-8'!AQ40</f>
        <v>2550.2539414522148</v>
      </c>
      <c r="F132" s="59">
        <v>2550.54</v>
      </c>
      <c r="G132" s="111">
        <f t="shared" si="38"/>
        <v>1.1216865235870082E-4</v>
      </c>
      <c r="H132" s="111">
        <f t="shared" si="39"/>
        <v>1.1215607196325486E-4</v>
      </c>
      <c r="I132" s="112">
        <f t="shared" si="35"/>
        <v>1.5758823529295114</v>
      </c>
      <c r="J132" s="111">
        <f t="shared" si="36"/>
        <v>0.22178110424403716</v>
      </c>
      <c r="K132" s="111">
        <f t="shared" si="37"/>
        <v>0.1815227813506427</v>
      </c>
      <c r="N132" s="131" t="s">
        <v>132</v>
      </c>
      <c r="O132" s="60">
        <f>+'De 8-9'!AK16</f>
        <v>-4775.8999999999996</v>
      </c>
      <c r="P132" s="60">
        <f>+'De 8-9'!AL16</f>
        <v>2549.927343095309</v>
      </c>
      <c r="Q132" s="60">
        <f>+'De 8-9'!AM16</f>
        <v>2549.6533521052879</v>
      </c>
      <c r="CM132"/>
      <c r="CN132"/>
      <c r="CO132"/>
      <c r="CP132"/>
      <c r="CQ132"/>
      <c r="CR132"/>
    </row>
    <row r="133" spans="2:96" x14ac:dyDescent="0.25">
      <c r="B133" s="136"/>
      <c r="C133" s="77">
        <f>+'De 7-8'!G41</f>
        <v>-4628.8999999999996</v>
      </c>
      <c r="D133" s="78">
        <f>+'De 7-8'!AP41</f>
        <v>2548.9935294117763</v>
      </c>
      <c r="E133" s="106">
        <f>+'De 7-8'!AQ41</f>
        <v>2550.2652522953931</v>
      </c>
      <c r="F133" s="59">
        <v>2550.5500000000002</v>
      </c>
      <c r="G133" s="111">
        <f t="shared" si="38"/>
        <v>1.1165415219094587E-4</v>
      </c>
      <c r="H133" s="111">
        <f t="shared" si="39"/>
        <v>1.1164168693304218E-4</v>
      </c>
      <c r="I133" s="112">
        <f t="shared" si="35"/>
        <v>1.5564705882238741</v>
      </c>
      <c r="J133" s="111">
        <f t="shared" si="36"/>
        <v>0.22390703845577037</v>
      </c>
      <c r="K133" s="111">
        <f t="shared" si="37"/>
        <v>0.18294448141933939</v>
      </c>
      <c r="N133" s="131"/>
      <c r="O133" s="60">
        <f>+'De 8-9'!AK17</f>
        <v>-4868.5999999999995</v>
      </c>
      <c r="P133" s="60">
        <f>+'De 8-9'!AL17</f>
        <v>2549.9973383542156</v>
      </c>
      <c r="Q133" s="60">
        <f>+'De 8-9'!AM17</f>
        <v>2549.7231158708641</v>
      </c>
      <c r="CM133"/>
      <c r="CN133"/>
      <c r="CO133"/>
      <c r="CP133"/>
      <c r="CQ133"/>
      <c r="CR133"/>
    </row>
    <row r="134" spans="2:96" x14ac:dyDescent="0.25">
      <c r="B134" s="136"/>
      <c r="C134" s="77">
        <f>+'De 7-8'!G42</f>
        <v>-4678.8999999999996</v>
      </c>
      <c r="D134" s="78">
        <f>+'De 7-8'!AP42</f>
        <v>2549.0229411764822</v>
      </c>
      <c r="E134" s="106">
        <f>+'De 7-8'!AQ42</f>
        <v>2550.2758078251677</v>
      </c>
      <c r="F134" s="59">
        <v>2550.56</v>
      </c>
      <c r="G134" s="111">
        <f t="shared" si="38"/>
        <v>1.1143585880407043E-4</v>
      </c>
      <c r="H134" s="111">
        <f t="shared" si="39"/>
        <v>1.1142344223709382E-4</v>
      </c>
      <c r="I134" s="112">
        <f t="shared" si="35"/>
        <v>1.537058823517782</v>
      </c>
      <c r="J134" s="111">
        <f t="shared" si="36"/>
        <v>0.2268335382144665</v>
      </c>
      <c r="K134" s="111">
        <f t="shared" si="37"/>
        <v>0.18489349300362298</v>
      </c>
      <c r="N134" s="131" t="s">
        <v>133</v>
      </c>
      <c r="O134" s="60">
        <f>+'De 9-10'!AK16</f>
        <v>-4868.5999999999995</v>
      </c>
      <c r="P134" s="60">
        <f>+'De 9-10'!AL16</f>
        <v>2550.0038892312423</v>
      </c>
      <c r="Q134" s="60">
        <f>+'De 9-10'!AM16</f>
        <v>2549.7112383060467</v>
      </c>
      <c r="CM134"/>
      <c r="CN134"/>
      <c r="CO134"/>
      <c r="CP134"/>
      <c r="CQ134"/>
      <c r="CR134"/>
    </row>
    <row r="135" spans="2:96" x14ac:dyDescent="0.25">
      <c r="B135" s="136"/>
      <c r="C135" s="77">
        <f>+'De 7-8'!G43</f>
        <v>-4728.8999999999996</v>
      </c>
      <c r="D135" s="78">
        <f>+'De 7-8'!AP43</f>
        <v>2549.052352941188</v>
      </c>
      <c r="E135" s="106">
        <f>+'De 7-8'!AQ43</f>
        <v>2550.285764577563</v>
      </c>
      <c r="F135" s="59">
        <v>2550.5700000000002</v>
      </c>
      <c r="G135" s="111">
        <f t="shared" si="38"/>
        <v>1.1145238168408124E-4</v>
      </c>
      <c r="H135" s="111">
        <f t="shared" si="39"/>
        <v>1.1143996143496452E-4</v>
      </c>
      <c r="I135" s="112">
        <f t="shared" si="35"/>
        <v>1.5176470588121447</v>
      </c>
      <c r="J135" s="111">
        <f t="shared" si="36"/>
        <v>0.2304465225190786</v>
      </c>
      <c r="K135" s="111">
        <f t="shared" si="37"/>
        <v>0.18728690625845987</v>
      </c>
      <c r="N135" s="131"/>
      <c r="O135" s="60">
        <f>+'De 9-10'!AK17</f>
        <v>-5157.7</v>
      </c>
      <c r="P135" s="60">
        <f>+'De 9-10'!AL17</f>
        <v>2550.179099322821</v>
      </c>
      <c r="Q135" s="60">
        <f>+'De 9-10'!AM17</f>
        <v>2549.8824979927776</v>
      </c>
      <c r="CM135"/>
      <c r="CN135"/>
      <c r="CO135"/>
      <c r="CP135"/>
      <c r="CQ135"/>
      <c r="CR135"/>
    </row>
    <row r="136" spans="2:96" x14ac:dyDescent="0.25">
      <c r="B136" s="136"/>
      <c r="C136" s="77">
        <f>+'De 7-8'!G44</f>
        <v>-4775.8999999999996</v>
      </c>
      <c r="D136" s="78">
        <f>+'De 7-8'!AP44</f>
        <v>2549.0800000000118</v>
      </c>
      <c r="E136" s="106">
        <f>+'De 7-8'!AQ44</f>
        <v>2550.2947162062273</v>
      </c>
      <c r="F136" s="59">
        <v>2550.58</v>
      </c>
      <c r="G136" s="111">
        <f t="shared" si="38"/>
        <v>1.1186306898559596E-4</v>
      </c>
      <c r="H136" s="111">
        <f t="shared" si="39"/>
        <v>1.1185055703901783E-4</v>
      </c>
      <c r="I136" s="112">
        <f t="shared" si="35"/>
        <v>1.4999999999881766</v>
      </c>
      <c r="J136" s="111">
        <f t="shared" si="36"/>
        <v>0.23485633295481315</v>
      </c>
      <c r="K136" s="111">
        <f t="shared" si="37"/>
        <v>0.1901891958498845</v>
      </c>
      <c r="N136" s="131" t="s">
        <v>134</v>
      </c>
      <c r="O136" s="60">
        <f>+'De 10-11'!AK16</f>
        <v>-5157.7</v>
      </c>
      <c r="P136" s="60">
        <f>+'De 10-11'!AL16</f>
        <v>2549.9097346786466</v>
      </c>
      <c r="Q136" s="60">
        <f>+'De 10-11'!AM16</f>
        <v>2549.7664281550137</v>
      </c>
      <c r="CM136"/>
      <c r="CN136"/>
      <c r="CO136"/>
      <c r="CP136"/>
      <c r="CQ136"/>
      <c r="CR136"/>
    </row>
    <row r="137" spans="2:96" x14ac:dyDescent="0.25">
      <c r="B137" s="135" t="s">
        <v>116</v>
      </c>
      <c r="C137" s="79">
        <f>+'De 8-9'!G30</f>
        <v>-4775.8999999999996</v>
      </c>
      <c r="D137" s="80">
        <f>+'De 8-9'!AP30</f>
        <v>2549.0800000000118</v>
      </c>
      <c r="E137" s="107">
        <f>+'De 8-9'!AQ30</f>
        <v>2550.2947162062273</v>
      </c>
      <c r="F137" s="132"/>
      <c r="G137" s="133"/>
      <c r="H137" s="133"/>
      <c r="I137" s="133"/>
      <c r="J137" s="133"/>
      <c r="K137" s="134"/>
      <c r="N137" s="131"/>
      <c r="O137" s="60">
        <f>+'De 10-11'!AK17</f>
        <v>-5401.3</v>
      </c>
      <c r="P137" s="60">
        <f>+'De 10-11'!AL17</f>
        <v>2550.3714998825922</v>
      </c>
      <c r="Q137" s="60">
        <f>+'De 10-11'!AM17</f>
        <v>2550.1851459972495</v>
      </c>
      <c r="CM137"/>
      <c r="CN137"/>
      <c r="CO137"/>
      <c r="CP137"/>
      <c r="CQ137"/>
      <c r="CR137"/>
    </row>
    <row r="138" spans="2:96" x14ac:dyDescent="0.25">
      <c r="B138" s="135"/>
      <c r="C138" s="79">
        <f>+'De 8-9'!G31</f>
        <v>-4785.8999999999996</v>
      </c>
      <c r="D138" s="80">
        <f>+'De 8-9'!AP31</f>
        <v>2549.0875512405728</v>
      </c>
      <c r="E138" s="107">
        <f>+'De 8-9'!AQ31</f>
        <v>2550.2964050337196</v>
      </c>
      <c r="F138" s="59">
        <v>2550.58</v>
      </c>
      <c r="G138" s="111">
        <f>ABS(E138-F138)/E138</f>
        <v>1.1120078659116165E-4</v>
      </c>
      <c r="H138" s="111">
        <f>ABS(E138-F138)/F138</f>
        <v>1.1118842235113637E-4</v>
      </c>
      <c r="I138" s="112">
        <f t="shared" ref="I138:I147" si="40">+F138-D138</f>
        <v>1.4924487594271341</v>
      </c>
      <c r="J138" s="111">
        <f t="shared" ref="J138:J147" si="41">ABS((E138-D138)-I138)/(E138-D138)</f>
        <v>0.23459823502901381</v>
      </c>
      <c r="K138" s="111">
        <f t="shared" ref="K138:K147" si="42">ABS((E138-D138)-I138)/I138</f>
        <v>0.19001990151354833</v>
      </c>
      <c r="N138" s="131" t="s">
        <v>135</v>
      </c>
      <c r="O138" s="60">
        <f>+'De 11-12'!AK16</f>
        <v>-5401.3</v>
      </c>
      <c r="P138" s="60"/>
      <c r="Q138" s="60">
        <f>+'De 11-12'!AM16</f>
        <v>2550.1449886475043</v>
      </c>
      <c r="CM138"/>
      <c r="CN138"/>
      <c r="CO138"/>
      <c r="CP138"/>
      <c r="CQ138"/>
      <c r="CR138"/>
    </row>
    <row r="139" spans="2:96" x14ac:dyDescent="0.25">
      <c r="B139" s="135"/>
      <c r="C139" s="79">
        <f>+'De 8-9'!G32</f>
        <v>-4795.8999999999996</v>
      </c>
      <c r="D139" s="80">
        <f>+'De 8-9'!AP32</f>
        <v>2549.0951024811338</v>
      </c>
      <c r="E139" s="107">
        <f>+'De 8-9'!AQ32</f>
        <v>2550.2981254838355</v>
      </c>
      <c r="F139" s="59">
        <v>2550.58</v>
      </c>
      <c r="G139" s="111">
        <f t="shared" ref="G139:G147" si="43">ABS(E139-F139)/E139</f>
        <v>1.1052610412397608E-4</v>
      </c>
      <c r="H139" s="111">
        <f t="shared" ref="H139:H147" si="44">ABS(E139-F139)/F139</f>
        <v>1.1051388945432309E-4</v>
      </c>
      <c r="I139" s="112">
        <f t="shared" si="40"/>
        <v>1.4848975188660916</v>
      </c>
      <c r="J139" s="111">
        <f t="shared" si="41"/>
        <v>0.2343051758207356</v>
      </c>
      <c r="K139" s="111">
        <f t="shared" si="42"/>
        <v>0.18982758916565132</v>
      </c>
      <c r="N139" s="131"/>
      <c r="O139" s="60">
        <f>+'De 11-12'!AK17</f>
        <v>-5602.7</v>
      </c>
      <c r="P139" s="60"/>
      <c r="Q139" s="60">
        <f>+'De 11-12'!AM17</f>
        <v>2550.1963798760157</v>
      </c>
      <c r="CM139"/>
      <c r="CN139"/>
      <c r="CO139"/>
      <c r="CP139"/>
      <c r="CQ139"/>
      <c r="CR139"/>
    </row>
    <row r="140" spans="2:96" x14ac:dyDescent="0.25">
      <c r="B140" s="135"/>
      <c r="C140" s="79">
        <f>+'De 8-9'!G33</f>
        <v>-4805.8999999999996</v>
      </c>
      <c r="D140" s="80">
        <f>+'De 8-9'!AP33</f>
        <v>2549.1026537216949</v>
      </c>
      <c r="E140" s="107">
        <f>+'De 8-9'!AQ33</f>
        <v>2550.2998781739539</v>
      </c>
      <c r="F140" s="59">
        <v>2550.58</v>
      </c>
      <c r="G140" s="111">
        <f t="shared" si="43"/>
        <v>1.0983877952683773E-4</v>
      </c>
      <c r="H140" s="111">
        <f t="shared" si="44"/>
        <v>1.0982671629436052E-4</v>
      </c>
      <c r="I140" s="112">
        <f t="shared" si="40"/>
        <v>1.4773462783050491</v>
      </c>
      <c r="J140" s="111">
        <f t="shared" si="41"/>
        <v>0.23397603140958498</v>
      </c>
      <c r="K140" s="111">
        <f t="shared" si="42"/>
        <v>0.18961148794949564</v>
      </c>
      <c r="N140" s="131" t="s">
        <v>136</v>
      </c>
      <c r="O140" s="60">
        <f>+'De 12-13'!AK16</f>
        <v>-5602.7</v>
      </c>
      <c r="P140" s="60">
        <f>+'De 12-13'!AL16</f>
        <v>2550.2661615123411</v>
      </c>
      <c r="Q140" s="60">
        <f>+'De 12-13'!AM16</f>
        <v>2550.0567832311258</v>
      </c>
      <c r="CM140"/>
      <c r="CN140"/>
      <c r="CO140"/>
      <c r="CP140"/>
      <c r="CQ140"/>
      <c r="CR140"/>
    </row>
    <row r="141" spans="2:96" x14ac:dyDescent="0.25">
      <c r="B141" s="135"/>
      <c r="C141" s="79">
        <f>+'De 8-9'!G34</f>
        <v>-4815.8999999999996</v>
      </c>
      <c r="D141" s="80">
        <f>+'De 8-9'!AP34</f>
        <v>2549.1102049622559</v>
      </c>
      <c r="E141" s="107">
        <f>+'De 8-9'!AQ34</f>
        <v>2550.3016637301344</v>
      </c>
      <c r="F141" s="59">
        <v>2550.58</v>
      </c>
      <c r="G141" s="111">
        <f t="shared" si="43"/>
        <v>1.091385673404906E-4</v>
      </c>
      <c r="H141" s="111">
        <f t="shared" si="44"/>
        <v>1.0912665741344184E-4</v>
      </c>
      <c r="I141" s="112">
        <f t="shared" si="40"/>
        <v>1.4697950377440065</v>
      </c>
      <c r="J141" s="111">
        <f t="shared" si="41"/>
        <v>0.23360965345128618</v>
      </c>
      <c r="K141" s="111">
        <f t="shared" si="42"/>
        <v>0.18937080526057276</v>
      </c>
      <c r="N141" s="131"/>
      <c r="O141" s="60">
        <f>+'De 12-13'!AK17</f>
        <v>-6589.3</v>
      </c>
      <c r="P141" s="60">
        <f>+'De 12-13'!AL17</f>
        <v>2551.8143643483972</v>
      </c>
      <c r="Q141" s="60">
        <f>+'De 12-13'!AM17</f>
        <v>2551.3976932159512</v>
      </c>
      <c r="CM141"/>
      <c r="CN141"/>
      <c r="CO141"/>
      <c r="CP141"/>
      <c r="CQ141"/>
      <c r="CR141"/>
    </row>
    <row r="142" spans="2:96" x14ac:dyDescent="0.25">
      <c r="B142" s="135"/>
      <c r="C142" s="79">
        <f>+'De 8-9'!G35</f>
        <v>-4825.8999999999996</v>
      </c>
      <c r="D142" s="80">
        <f>+'De 8-9'!AP35</f>
        <v>2549.117756202817</v>
      </c>
      <c r="E142" s="107">
        <f>+'De 8-9'!AQ35</f>
        <v>2550.3034827869428</v>
      </c>
      <c r="F142" s="59">
        <v>2550.59</v>
      </c>
      <c r="G142" s="111">
        <f t="shared" si="43"/>
        <v>1.1234632073835387E-4</v>
      </c>
      <c r="H142" s="111">
        <f t="shared" si="44"/>
        <v>1.1233370046041222E-4</v>
      </c>
      <c r="I142" s="112">
        <f t="shared" si="40"/>
        <v>1.4722437971831823</v>
      </c>
      <c r="J142" s="111">
        <f t="shared" si="41"/>
        <v>0.24163851674840267</v>
      </c>
      <c r="K142" s="111">
        <f t="shared" si="42"/>
        <v>0.19461261348528761</v>
      </c>
      <c r="CM142"/>
      <c r="CN142"/>
      <c r="CO142"/>
      <c r="CP142"/>
      <c r="CQ142"/>
      <c r="CR142"/>
    </row>
    <row r="143" spans="2:96" x14ac:dyDescent="0.25">
      <c r="B143" s="135"/>
      <c r="C143" s="79">
        <f>+'De 8-9'!G36</f>
        <v>-4835.8999999999996</v>
      </c>
      <c r="D143" s="80">
        <f>+'De 8-9'!AP36</f>
        <v>2549.125307443378</v>
      </c>
      <c r="E143" s="107">
        <f>+'De 8-9'!AQ36</f>
        <v>2550.3053359872547</v>
      </c>
      <c r="F143" s="59">
        <v>2550.59</v>
      </c>
      <c r="G143" s="111">
        <f t="shared" si="43"/>
        <v>1.1161958089040154E-4</v>
      </c>
      <c r="H143" s="111">
        <f t="shared" si="44"/>
        <v>1.1160712335006882E-4</v>
      </c>
      <c r="I143" s="112">
        <f t="shared" si="40"/>
        <v>1.4646925566221398</v>
      </c>
      <c r="J143" s="111">
        <f t="shared" si="41"/>
        <v>0.24123485336232617</v>
      </c>
      <c r="K143" s="111">
        <f t="shared" si="42"/>
        <v>0.19435069254529533</v>
      </c>
      <c r="CM143"/>
      <c r="CN143"/>
      <c r="CO143"/>
      <c r="CP143"/>
      <c r="CQ143"/>
      <c r="CR143"/>
    </row>
    <row r="144" spans="2:96" x14ac:dyDescent="0.25">
      <c r="B144" s="135"/>
      <c r="C144" s="79">
        <f>+'De 8-9'!G37</f>
        <v>-4845.8999999999996</v>
      </c>
      <c r="D144" s="80">
        <f>+'De 8-9'!AP37</f>
        <v>2549.132858683939</v>
      </c>
      <c r="E144" s="107">
        <f>+'De 8-9'!AQ37</f>
        <v>2550.3072239820294</v>
      </c>
      <c r="F144" s="59">
        <v>2550.59</v>
      </c>
      <c r="G144" s="111">
        <f t="shared" si="43"/>
        <v>1.1087919734203401E-4</v>
      </c>
      <c r="H144" s="111">
        <f t="shared" si="44"/>
        <v>1.108669045086503E-4</v>
      </c>
      <c r="I144" s="112">
        <f t="shared" si="40"/>
        <v>1.4571413160610973</v>
      </c>
      <c r="J144" s="111">
        <f t="shared" si="41"/>
        <v>0.24079050907799901</v>
      </c>
      <c r="K144" s="111">
        <f t="shared" si="42"/>
        <v>0.19406217835831491</v>
      </c>
      <c r="CM144"/>
      <c r="CN144"/>
      <c r="CO144"/>
      <c r="CP144"/>
      <c r="CQ144"/>
      <c r="CR144"/>
    </row>
    <row r="145" spans="2:96" x14ac:dyDescent="0.25">
      <c r="B145" s="135"/>
      <c r="C145" s="79">
        <f>+'De 8-9'!G38</f>
        <v>-4855.8999999999996</v>
      </c>
      <c r="D145" s="80">
        <f>+'De 8-9'!AP38</f>
        <v>2549.1404099245001</v>
      </c>
      <c r="E145" s="107">
        <f>+'De 8-9'!AQ38</f>
        <v>2550.3091474300577</v>
      </c>
      <c r="F145" s="59">
        <v>2550.59</v>
      </c>
      <c r="G145" s="111">
        <f t="shared" si="43"/>
        <v>1.1012491180744429E-4</v>
      </c>
      <c r="H145" s="111">
        <f t="shared" si="44"/>
        <v>1.1011278564663609E-4</v>
      </c>
      <c r="I145" s="112">
        <f t="shared" si="40"/>
        <v>1.4495900755000548</v>
      </c>
      <c r="J145" s="111">
        <f t="shared" si="41"/>
        <v>0.24030423307794818</v>
      </c>
      <c r="K145" s="111">
        <f t="shared" si="42"/>
        <v>0.19374620086686908</v>
      </c>
      <c r="CM145"/>
      <c r="CN145"/>
      <c r="CO145"/>
      <c r="CP145"/>
      <c r="CQ145"/>
      <c r="CR145"/>
    </row>
    <row r="146" spans="2:96" x14ac:dyDescent="0.25">
      <c r="B146" s="135"/>
      <c r="C146" s="79">
        <f>+'De 8-9'!G39</f>
        <v>-4865.8999999999996</v>
      </c>
      <c r="D146" s="80">
        <f>+'De 8-9'!AP39</f>
        <v>2549.1479611650611</v>
      </c>
      <c r="E146" s="107">
        <f>+'De 8-9'!AQ39</f>
        <v>2550.3111069976821</v>
      </c>
      <c r="F146" s="59">
        <v>2550.59</v>
      </c>
      <c r="G146" s="111">
        <f t="shared" si="43"/>
        <v>1.0935646304200233E-4</v>
      </c>
      <c r="H146" s="111">
        <f t="shared" si="44"/>
        <v>1.0934450551362628E-4</v>
      </c>
      <c r="I146" s="112">
        <f t="shared" si="40"/>
        <v>1.4420388349390123</v>
      </c>
      <c r="J146" s="111">
        <f t="shared" si="41"/>
        <v>0.23977475093518369</v>
      </c>
      <c r="K146" s="111">
        <f t="shared" si="42"/>
        <v>0.19340186655222444</v>
      </c>
      <c r="CM146"/>
      <c r="CN146"/>
      <c r="CO146"/>
      <c r="CP146"/>
      <c r="CQ146"/>
      <c r="CR146"/>
    </row>
    <row r="147" spans="2:96" x14ac:dyDescent="0.25">
      <c r="B147" s="135"/>
      <c r="C147" s="79">
        <f>+'De 8-9'!G40</f>
        <v>-4868.5999999999995</v>
      </c>
      <c r="D147" s="80">
        <f>+'De 8-9'!AP40</f>
        <v>2549.1500000000124</v>
      </c>
      <c r="E147" s="107">
        <f>+'De 8-9'!AQ40</f>
        <v>2550.3116423608626</v>
      </c>
      <c r="F147" s="59">
        <v>2550.59</v>
      </c>
      <c r="G147" s="111">
        <f t="shared" si="43"/>
        <v>1.0914651939551165E-4</v>
      </c>
      <c r="H147" s="111">
        <f t="shared" si="44"/>
        <v>1.0913460773293201E-4</v>
      </c>
      <c r="I147" s="112">
        <f t="shared" si="40"/>
        <v>1.4399999999877764</v>
      </c>
      <c r="J147" s="111">
        <f t="shared" si="41"/>
        <v>0.23962421526518854</v>
      </c>
      <c r="K147" s="111">
        <f t="shared" si="42"/>
        <v>0.19330391606937636</v>
      </c>
      <c r="CM147"/>
      <c r="CN147"/>
      <c r="CO147"/>
      <c r="CP147"/>
      <c r="CQ147"/>
      <c r="CR147"/>
    </row>
    <row r="148" spans="2:96" x14ac:dyDescent="0.25">
      <c r="B148" s="136" t="s">
        <v>117</v>
      </c>
      <c r="C148" s="75">
        <f>+'De 9-10'!G30</f>
        <v>-4868.5999999999995</v>
      </c>
      <c r="D148" s="76">
        <f>+'De 9-10'!AP30</f>
        <v>2549.1500000000124</v>
      </c>
      <c r="E148" s="108">
        <f>+'De 9-10'!AQ30</f>
        <v>2550.3116423608626</v>
      </c>
      <c r="F148" s="132"/>
      <c r="G148" s="133"/>
      <c r="H148" s="133"/>
      <c r="I148" s="133"/>
      <c r="J148" s="133"/>
      <c r="K148" s="134"/>
      <c r="CM148"/>
      <c r="CN148"/>
      <c r="CO148"/>
      <c r="CP148"/>
      <c r="CQ148"/>
      <c r="CR148"/>
    </row>
    <row r="149" spans="2:96" x14ac:dyDescent="0.25">
      <c r="B149" s="136"/>
      <c r="C149" s="75">
        <f>+'De 9-10'!G31</f>
        <v>-4888.5999999999995</v>
      </c>
      <c r="D149" s="76">
        <f>+'De 9-10'!AP31</f>
        <v>2549.1603770321813</v>
      </c>
      <c r="E149" s="108">
        <f>+'De 9-10'!AQ31</f>
        <v>2550.3145929759676</v>
      </c>
      <c r="F149" s="59">
        <v>2550.59</v>
      </c>
      <c r="G149" s="111">
        <f>ABS(E149-F149)/E149</f>
        <v>1.0798943188855831E-4</v>
      </c>
      <c r="H149" s="111">
        <f>ABS(E149-F149)/F149</f>
        <v>1.0797777143036495E-4</v>
      </c>
      <c r="I149" s="112">
        <f t="shared" ref="I149:I163" si="45">+F149-D149</f>
        <v>1.4296229678188865</v>
      </c>
      <c r="J149" s="111">
        <f t="shared" ref="J149:J163" si="46">ABS((E149-D149)-I149)/(E149-D149)</f>
        <v>0.23860961678377454</v>
      </c>
      <c r="K149" s="111">
        <f t="shared" ref="K149:K163" si="47">ABS((E149-D149)-I149)/I149</f>
        <v>0.19264311656432817</v>
      </c>
      <c r="CM149"/>
      <c r="CN149"/>
      <c r="CO149"/>
      <c r="CP149"/>
      <c r="CQ149"/>
      <c r="CR149"/>
    </row>
    <row r="150" spans="2:96" x14ac:dyDescent="0.25">
      <c r="B150" s="136"/>
      <c r="C150" s="75">
        <f>+'De 9-10'!G32</f>
        <v>-4908.5999999999995</v>
      </c>
      <c r="D150" s="76">
        <f>+'De 9-10'!AP32</f>
        <v>2549.1707540643501</v>
      </c>
      <c r="E150" s="108">
        <f>+'De 9-10'!AQ32</f>
        <v>2550.3176355617684</v>
      </c>
      <c r="F150" s="59">
        <v>2550.6</v>
      </c>
      <c r="G150" s="111">
        <f t="shared" ref="G150:G153" si="48">ABS(E150-F150)/E150</f>
        <v>1.1071736096485394E-4</v>
      </c>
      <c r="H150" s="111">
        <f t="shared" ref="H150:H153" si="49">ABS(E150-F150)/F150</f>
        <v>1.1070510398789505E-4</v>
      </c>
      <c r="I150" s="112">
        <f t="shared" si="45"/>
        <v>1.4292459356497602</v>
      </c>
      <c r="J150" s="111">
        <f t="shared" si="46"/>
        <v>0.24620193007486879</v>
      </c>
      <c r="K150" s="111">
        <f t="shared" si="47"/>
        <v>0.19756182696657962</v>
      </c>
      <c r="CM150"/>
      <c r="CN150"/>
      <c r="CO150"/>
      <c r="CP150"/>
      <c r="CQ150"/>
      <c r="CR150"/>
    </row>
    <row r="151" spans="2:96" x14ac:dyDescent="0.25">
      <c r="B151" s="136"/>
      <c r="C151" s="75">
        <f>+'De 9-10'!G33</f>
        <v>-4928.5999999999995</v>
      </c>
      <c r="D151" s="76">
        <f>+'De 9-10'!AP33</f>
        <v>2549.181131096519</v>
      </c>
      <c r="E151" s="108">
        <f>+'De 9-10'!AQ33</f>
        <v>2550.3207732188966</v>
      </c>
      <c r="F151" s="59">
        <v>2550.6</v>
      </c>
      <c r="G151" s="111">
        <f t="shared" si="48"/>
        <v>1.0948692573712384E-4</v>
      </c>
      <c r="H151" s="111">
        <f t="shared" si="49"/>
        <v>1.0947493966253493E-4</v>
      </c>
      <c r="I151" s="112">
        <f t="shared" si="45"/>
        <v>1.4188689034808704</v>
      </c>
      <c r="J151" s="111">
        <f t="shared" si="46"/>
        <v>0.24501268917712279</v>
      </c>
      <c r="K151" s="111">
        <f t="shared" si="47"/>
        <v>0.19679533494478774</v>
      </c>
      <c r="CM151"/>
      <c r="CN151"/>
      <c r="CO151"/>
      <c r="CP151"/>
      <c r="CQ151"/>
      <c r="CR151"/>
    </row>
    <row r="152" spans="2:96" x14ac:dyDescent="0.25">
      <c r="B152" s="136"/>
      <c r="C152" s="75">
        <f>+'De 9-10'!G34</f>
        <v>-4948.5999999999995</v>
      </c>
      <c r="D152" s="76">
        <f>+'De 9-10'!AP34</f>
        <v>2549.1915081286879</v>
      </c>
      <c r="E152" s="108">
        <f>+'De 9-10'!AQ34</f>
        <v>2550.324009102957</v>
      </c>
      <c r="F152" s="59">
        <v>2550.6</v>
      </c>
      <c r="G152" s="111">
        <f t="shared" si="48"/>
        <v>1.0821797389578689E-4</v>
      </c>
      <c r="H152" s="111">
        <f t="shared" si="49"/>
        <v>1.0820626403313039E-4</v>
      </c>
      <c r="I152" s="112">
        <f t="shared" si="45"/>
        <v>1.4084918713119805</v>
      </c>
      <c r="J152" s="111">
        <f t="shared" si="46"/>
        <v>0.24370036168933831</v>
      </c>
      <c r="K152" s="111">
        <f t="shared" si="47"/>
        <v>0.19594780961413902</v>
      </c>
      <c r="CM152"/>
      <c r="CN152"/>
      <c r="CO152"/>
      <c r="CP152"/>
      <c r="CQ152"/>
      <c r="CR152"/>
    </row>
    <row r="153" spans="2:96" x14ac:dyDescent="0.25">
      <c r="B153" s="136"/>
      <c r="C153" s="75">
        <f>+'De 9-10'!G35</f>
        <v>-4968.5999999999995</v>
      </c>
      <c r="D153" s="76">
        <f>+'De 9-10'!AP35</f>
        <v>2549.2018851608568</v>
      </c>
      <c r="E153" s="108">
        <f>+'De 9-10'!AQ35</f>
        <v>2550.3273464203926</v>
      </c>
      <c r="F153" s="59">
        <v>2550.6</v>
      </c>
      <c r="G153" s="111">
        <f t="shared" si="48"/>
        <v>1.0690924833238184E-4</v>
      </c>
      <c r="H153" s="111">
        <f t="shared" si="49"/>
        <v>1.0689781996680083E-4</v>
      </c>
      <c r="I153" s="112">
        <f t="shared" si="45"/>
        <v>1.3981148391430906</v>
      </c>
      <c r="J153" s="111">
        <f t="shared" si="46"/>
        <v>0.24225940901758505</v>
      </c>
      <c r="K153" s="111">
        <f t="shared" si="47"/>
        <v>0.19501515324337196</v>
      </c>
      <c r="CM153"/>
      <c r="CN153"/>
      <c r="CO153"/>
      <c r="CP153"/>
      <c r="CQ153"/>
      <c r="CR153"/>
    </row>
    <row r="154" spans="2:96" x14ac:dyDescent="0.25">
      <c r="B154" s="136"/>
      <c r="C154" s="75">
        <f>+'De 9-10'!G36</f>
        <v>-4988.5999999999995</v>
      </c>
      <c r="D154" s="76">
        <f>+'De 9-10'!AP36</f>
        <v>2549.2122621930257</v>
      </c>
      <c r="E154" s="108">
        <f>+'De 9-10'!AQ36</f>
        <v>2550.3307884236442</v>
      </c>
      <c r="F154" s="59">
        <v>2550.61</v>
      </c>
      <c r="G154" s="111">
        <f>ABS(E154-F154)/E154</f>
        <v>1.0948053390693676E-4</v>
      </c>
      <c r="H154" s="111">
        <f>ABS(E154-F154)/F154</f>
        <v>1.0946854923172086E-4</v>
      </c>
      <c r="I154" s="112">
        <f t="shared" si="45"/>
        <v>1.3977378069744191</v>
      </c>
      <c r="J154" s="111">
        <f t="shared" si="46"/>
        <v>0.24962452261984672</v>
      </c>
      <c r="K154" s="111">
        <f t="shared" si="47"/>
        <v>0.19975962227158214</v>
      </c>
      <c r="CM154"/>
      <c r="CN154"/>
      <c r="CO154"/>
      <c r="CP154"/>
      <c r="CQ154"/>
      <c r="CR154"/>
    </row>
    <row r="155" spans="2:96" x14ac:dyDescent="0.25">
      <c r="B155" s="136"/>
      <c r="C155" s="75">
        <f>+'De 9-10'!G37</f>
        <v>-5008.5999999999995</v>
      </c>
      <c r="D155" s="76">
        <f>+'De 9-10'!AP37</f>
        <v>2549.2226392251946</v>
      </c>
      <c r="E155" s="108">
        <f>+'De 9-10'!AQ37</f>
        <v>2550.3343384055697</v>
      </c>
      <c r="F155" s="59">
        <v>2550.61</v>
      </c>
      <c r="G155" s="111">
        <f t="shared" ref="G155:G163" si="50">ABS(E155-F155)/E155</f>
        <v>1.0808841424404868E-4</v>
      </c>
      <c r="H155" s="111">
        <f t="shared" ref="H155:H163" si="51">ABS(E155-F155)/F155</f>
        <v>1.0807673240142674E-4</v>
      </c>
      <c r="I155" s="112">
        <f t="shared" si="45"/>
        <v>1.3873607748055292</v>
      </c>
      <c r="J155" s="111">
        <f t="shared" si="46"/>
        <v>0.24796419687687923</v>
      </c>
      <c r="K155" s="111">
        <f t="shared" si="47"/>
        <v>0.19869496055850608</v>
      </c>
      <c r="CM155"/>
      <c r="CN155"/>
      <c r="CO155"/>
      <c r="CP155"/>
      <c r="CQ155"/>
      <c r="CR155"/>
    </row>
    <row r="156" spans="2:96" x14ac:dyDescent="0.25">
      <c r="B156" s="136"/>
      <c r="C156" s="75">
        <f>+'De 9-10'!G38</f>
        <v>-5028.5999999999995</v>
      </c>
      <c r="D156" s="76">
        <f>+'De 9-10'!AP38</f>
        <v>2549.2330162573635</v>
      </c>
      <c r="E156" s="108">
        <f>+'De 9-10'!AQ38</f>
        <v>2550.3379996930748</v>
      </c>
      <c r="F156" s="59">
        <v>2550.61</v>
      </c>
      <c r="G156" s="111">
        <f t="shared" si="50"/>
        <v>1.066526503381226E-4</v>
      </c>
      <c r="H156" s="111">
        <f t="shared" si="51"/>
        <v>1.0664127676332035E-4</v>
      </c>
      <c r="I156" s="112">
        <f t="shared" si="45"/>
        <v>1.3769837426366394</v>
      </c>
      <c r="J156" s="111">
        <f t="shared" si="46"/>
        <v>0.24615781389536301</v>
      </c>
      <c r="K156" s="111">
        <f t="shared" si="47"/>
        <v>0.19753341924318449</v>
      </c>
      <c r="CM156"/>
      <c r="CN156"/>
      <c r="CO156"/>
      <c r="CP156"/>
      <c r="CQ156"/>
      <c r="CR156"/>
    </row>
    <row r="157" spans="2:96" x14ac:dyDescent="0.25">
      <c r="B157" s="136"/>
      <c r="C157" s="75">
        <f>+'De 9-10'!G39</f>
        <v>-5048.5999999999995</v>
      </c>
      <c r="D157" s="76">
        <f>+'De 9-10'!AP39</f>
        <v>2549.2433932895324</v>
      </c>
      <c r="E157" s="108">
        <f>+'De 9-10'!AQ39</f>
        <v>2550.3417756399153</v>
      </c>
      <c r="F157" s="59">
        <v>2550.61</v>
      </c>
      <c r="G157" s="111">
        <f t="shared" si="50"/>
        <v>1.0517192740470472E-4</v>
      </c>
      <c r="H157" s="111">
        <f t="shared" si="51"/>
        <v>1.0516086743358917E-4</v>
      </c>
      <c r="I157" s="112">
        <f t="shared" si="45"/>
        <v>1.3666067104677495</v>
      </c>
      <c r="J157" s="111">
        <f t="shared" si="46"/>
        <v>0.24419944474824057</v>
      </c>
      <c r="K157" s="111">
        <f t="shared" si="47"/>
        <v>0.1962703373474447</v>
      </c>
      <c r="CM157"/>
      <c r="CN157"/>
      <c r="CO157"/>
      <c r="CP157"/>
      <c r="CQ157"/>
      <c r="CR157"/>
    </row>
    <row r="158" spans="2:96" x14ac:dyDescent="0.25">
      <c r="B158" s="136"/>
      <c r="C158" s="75">
        <f>+'De 9-10'!G40</f>
        <v>-5068.5999999999995</v>
      </c>
      <c r="D158" s="76">
        <f>+'De 9-10'!AP40</f>
        <v>2549.2537703217013</v>
      </c>
      <c r="E158" s="108">
        <f>+'De 9-10'!AQ40</f>
        <v>2550.3456696186422</v>
      </c>
      <c r="F158" s="59">
        <v>2550.62</v>
      </c>
      <c r="G158" s="111">
        <f t="shared" si="50"/>
        <v>1.075659604208503E-4</v>
      </c>
      <c r="H158" s="111">
        <f t="shared" si="51"/>
        <v>1.0755439122946023E-4</v>
      </c>
      <c r="I158" s="112">
        <f t="shared" si="45"/>
        <v>1.3662296782986232</v>
      </c>
      <c r="J158" s="111">
        <f t="shared" si="46"/>
        <v>0.25124146716299683</v>
      </c>
      <c r="K158" s="111">
        <f t="shared" si="47"/>
        <v>0.2007937506520219</v>
      </c>
      <c r="CM158"/>
      <c r="CN158"/>
      <c r="CO158"/>
      <c r="CP158"/>
      <c r="CQ158"/>
      <c r="CR158"/>
    </row>
    <row r="159" spans="2:96" x14ac:dyDescent="0.25">
      <c r="B159" s="136"/>
      <c r="C159" s="75">
        <f>+'De 9-10'!G41</f>
        <v>-5088.5999999999995</v>
      </c>
      <c r="D159" s="76">
        <f>+'De 9-10'!AP41</f>
        <v>2549.2641473538702</v>
      </c>
      <c r="E159" s="108">
        <f>+'De 9-10'!AQ41</f>
        <v>2550.3496850116571</v>
      </c>
      <c r="F159" s="59">
        <v>2550.62</v>
      </c>
      <c r="G159" s="111">
        <f t="shared" si="50"/>
        <v>1.0599134304264076E-4</v>
      </c>
      <c r="H159" s="111">
        <f t="shared" si="51"/>
        <v>1.0598011006843879E-4</v>
      </c>
      <c r="I159" s="112">
        <f t="shared" si="45"/>
        <v>1.3558526461297333</v>
      </c>
      <c r="J159" s="111">
        <f t="shared" si="46"/>
        <v>0.24901484200358207</v>
      </c>
      <c r="K159" s="111">
        <f t="shared" si="47"/>
        <v>0.19936900157577783</v>
      </c>
      <c r="CM159"/>
      <c r="CN159"/>
      <c r="CO159"/>
      <c r="CP159"/>
      <c r="CQ159"/>
      <c r="CR159"/>
    </row>
    <row r="160" spans="2:96" x14ac:dyDescent="0.25">
      <c r="B160" s="136"/>
      <c r="C160" s="75">
        <f>+'De 9-10'!G42</f>
        <v>-5108.5999999999995</v>
      </c>
      <c r="D160" s="76">
        <f>+'De 9-10'!AP42</f>
        <v>2549.274524386039</v>
      </c>
      <c r="E160" s="108">
        <f>+'De 9-10'!AQ42</f>
        <v>2550.3538252013605</v>
      </c>
      <c r="F160" s="59">
        <v>2550.62</v>
      </c>
      <c r="G160" s="111">
        <f t="shared" si="50"/>
        <v>1.0436779242520388E-4</v>
      </c>
      <c r="H160" s="111">
        <f t="shared" si="51"/>
        <v>1.0435690092582991E-4</v>
      </c>
      <c r="I160" s="112">
        <f t="shared" si="45"/>
        <v>1.3454756139608435</v>
      </c>
      <c r="J160" s="111">
        <f t="shared" si="46"/>
        <v>0.24661780558386451</v>
      </c>
      <c r="K160" s="111">
        <f t="shared" si="47"/>
        <v>0.19782952279296129</v>
      </c>
      <c r="CM160"/>
      <c r="CN160"/>
      <c r="CO160"/>
      <c r="CP160"/>
      <c r="CQ160"/>
      <c r="CR160"/>
    </row>
    <row r="161" spans="2:96" x14ac:dyDescent="0.25">
      <c r="B161" s="136"/>
      <c r="C161" s="75">
        <f>+'De 9-10'!G43</f>
        <v>-5128.5999999999995</v>
      </c>
      <c r="D161" s="76">
        <f>+'De 9-10'!AP43</f>
        <v>2549.2849014182079</v>
      </c>
      <c r="E161" s="108">
        <f>+'De 9-10'!AQ43</f>
        <v>2550.3580935593782</v>
      </c>
      <c r="F161" s="59">
        <v>2550.63</v>
      </c>
      <c r="G161" s="111">
        <f t="shared" si="50"/>
        <v>1.0661500489229339E-4</v>
      </c>
      <c r="H161" s="111">
        <f t="shared" si="51"/>
        <v>1.0660363934476311E-4</v>
      </c>
      <c r="I161" s="112">
        <f t="shared" si="45"/>
        <v>1.3450985817921719</v>
      </c>
      <c r="J161" s="111">
        <f t="shared" si="46"/>
        <v>0.25336231061610154</v>
      </c>
      <c r="K161" s="111">
        <f t="shared" si="47"/>
        <v>0.20214610609406231</v>
      </c>
      <c r="CM161"/>
      <c r="CN161"/>
      <c r="CO161"/>
      <c r="CP161"/>
      <c r="CQ161"/>
      <c r="CR161"/>
    </row>
    <row r="162" spans="2:96" x14ac:dyDescent="0.25">
      <c r="B162" s="136"/>
      <c r="C162" s="75">
        <f>+'De 9-10'!G44</f>
        <v>-5148.5999999999995</v>
      </c>
      <c r="D162" s="76">
        <f>+'De 9-10'!AP44</f>
        <v>2549.2952784503768</v>
      </c>
      <c r="E162" s="108">
        <f>+'De 9-10'!AQ44</f>
        <v>2550.3624934348709</v>
      </c>
      <c r="F162" s="59">
        <v>2550.63</v>
      </c>
      <c r="G162" s="111">
        <f t="shared" si="50"/>
        <v>1.0488962483483751E-4</v>
      </c>
      <c r="H162" s="111">
        <f t="shared" si="51"/>
        <v>1.0487862415529666E-4</v>
      </c>
      <c r="I162" s="112">
        <f t="shared" si="45"/>
        <v>1.334721549623282</v>
      </c>
      <c r="J162" s="111">
        <f t="shared" si="46"/>
        <v>0.25065855428936196</v>
      </c>
      <c r="K162" s="111">
        <f t="shared" si="47"/>
        <v>0.20042125281091522</v>
      </c>
      <c r="CM162"/>
      <c r="CN162"/>
      <c r="CO162"/>
      <c r="CP162"/>
      <c r="CQ162"/>
      <c r="CR162"/>
    </row>
    <row r="163" spans="2:96" x14ac:dyDescent="0.25">
      <c r="B163" s="136"/>
      <c r="C163" s="75">
        <f>+'De 9-10'!G45</f>
        <v>-5157.7</v>
      </c>
      <c r="D163" s="76">
        <f>+'De 9-10'!AP45</f>
        <v>2549.3000000000138</v>
      </c>
      <c r="E163" s="108">
        <f>+'De 9-10'!AQ45</f>
        <v>2550.364535665813</v>
      </c>
      <c r="F163" s="59">
        <v>2550.63</v>
      </c>
      <c r="G163" s="111">
        <f t="shared" si="50"/>
        <v>1.0408878043693809E-4</v>
      </c>
      <c r="H163" s="111">
        <f t="shared" si="51"/>
        <v>1.0407794709035507E-4</v>
      </c>
      <c r="I163" s="112">
        <f t="shared" si="45"/>
        <v>1.3299999999862848</v>
      </c>
      <c r="J163" s="111">
        <f t="shared" si="46"/>
        <v>0.24937101002414228</v>
      </c>
      <c r="K163" s="111">
        <f t="shared" si="47"/>
        <v>0.19959724375173676</v>
      </c>
      <c r="CM163"/>
      <c r="CN163"/>
      <c r="CO163"/>
      <c r="CP163"/>
      <c r="CQ163"/>
      <c r="CR163"/>
    </row>
    <row r="164" spans="2:96" x14ac:dyDescent="0.25">
      <c r="B164" s="137" t="s">
        <v>118</v>
      </c>
      <c r="C164" s="73">
        <f>+'De 10-11'!G30</f>
        <v>-5157.7</v>
      </c>
      <c r="D164" s="74">
        <f>+'De 10-11'!AP30</f>
        <v>2549.3000000000138</v>
      </c>
      <c r="E164" s="105">
        <f>+'De 10-11'!AQ30</f>
        <v>2550.364535665813</v>
      </c>
      <c r="F164" s="132"/>
      <c r="G164" s="133"/>
      <c r="H164" s="133"/>
      <c r="I164" s="133"/>
      <c r="J164" s="133"/>
      <c r="K164" s="134"/>
      <c r="CM164"/>
      <c r="CN164"/>
      <c r="CO164"/>
      <c r="CP164"/>
      <c r="CQ164"/>
      <c r="CR164"/>
    </row>
    <row r="165" spans="2:96" x14ac:dyDescent="0.25">
      <c r="B165" s="137"/>
      <c r="C165" s="73">
        <f>+'De 10-11'!G31</f>
        <v>-5167.7</v>
      </c>
      <c r="D165" s="74">
        <f>+'De 10-11'!AP31</f>
        <v>2549.3090311987003</v>
      </c>
      <c r="E165" s="105">
        <f>+'De 10-11'!AQ31</f>
        <v>2550.3652989017401</v>
      </c>
      <c r="F165" s="59">
        <v>2550.65</v>
      </c>
      <c r="G165" s="111">
        <f>ABS(E165-F165)/E165</f>
        <v>1.1163149780254222E-4</v>
      </c>
      <c r="H165" s="111">
        <f>ABS(E165-F165)/F165</f>
        <v>1.1161903760219141E-4</v>
      </c>
      <c r="I165" s="112">
        <f t="shared" ref="I165:I189" si="52">+F165-D165</f>
        <v>1.3409688012998231</v>
      </c>
      <c r="J165" s="111">
        <f t="shared" ref="J165:J189" si="53">ABS((E165-D165)-I165)/(E165-D165)</f>
        <v>0.26953498383099173</v>
      </c>
      <c r="K165" s="111">
        <f t="shared" ref="K165:K189" si="54">ABS((E165-D165)-I165)/I165</f>
        <v>0.21231000899056271</v>
      </c>
      <c r="CM165"/>
      <c r="CN165"/>
      <c r="CO165"/>
      <c r="CP165"/>
      <c r="CQ165"/>
      <c r="CR165"/>
    </row>
    <row r="166" spans="2:96" x14ac:dyDescent="0.25">
      <c r="B166" s="137"/>
      <c r="C166" s="73">
        <f>+'De 10-11'!G32</f>
        <v>-5177.7</v>
      </c>
      <c r="D166" s="74">
        <f>+'De 10-11'!AP32</f>
        <v>2549.3180623973867</v>
      </c>
      <c r="E166" s="105">
        <f>+'De 10-11'!AQ32</f>
        <v>2550.3661190853904</v>
      </c>
      <c r="F166" s="59">
        <v>2550.65</v>
      </c>
      <c r="G166" s="111">
        <f t="shared" ref="G166:G189" si="55">ABS(E166-F166)/E166</f>
        <v>1.1130986742854738E-4</v>
      </c>
      <c r="H166" s="111">
        <f t="shared" ref="H166:H189" si="56">ABS(E166-F166)/F166</f>
        <v>1.1129747892092356E-4</v>
      </c>
      <c r="I166" s="112">
        <f t="shared" si="52"/>
        <v>1.3319376026133796</v>
      </c>
      <c r="J166" s="111">
        <f t="shared" si="53"/>
        <v>0.27086408384108751</v>
      </c>
      <c r="K166" s="111">
        <f t="shared" si="54"/>
        <v>0.21313379399504467</v>
      </c>
      <c r="CM166"/>
      <c r="CN166"/>
      <c r="CO166"/>
      <c r="CP166"/>
      <c r="CQ166"/>
      <c r="CR166"/>
    </row>
    <row r="167" spans="2:96" x14ac:dyDescent="0.25">
      <c r="B167" s="137"/>
      <c r="C167" s="73">
        <f>+'De 10-11'!G33</f>
        <v>-5187.7</v>
      </c>
      <c r="D167" s="74">
        <f>+'De 10-11'!AP33</f>
        <v>2549.3270935960732</v>
      </c>
      <c r="E167" s="105">
        <f>+'De 10-11'!AQ33</f>
        <v>2550.3670014643726</v>
      </c>
      <c r="F167" s="59">
        <v>2550.65</v>
      </c>
      <c r="G167" s="111">
        <f t="shared" si="55"/>
        <v>1.1096384773838128E-4</v>
      </c>
      <c r="H167" s="111">
        <f t="shared" si="56"/>
        <v>1.1095153612901992E-4</v>
      </c>
      <c r="I167" s="112">
        <f t="shared" si="52"/>
        <v>1.322906403926936</v>
      </c>
      <c r="J167" s="111">
        <f t="shared" si="53"/>
        <v>0.27213808478078805</v>
      </c>
      <c r="K167" s="111">
        <f t="shared" si="54"/>
        <v>0.21392181244827857</v>
      </c>
      <c r="CM167"/>
      <c r="CN167"/>
      <c r="CO167"/>
      <c r="CP167"/>
      <c r="CQ167"/>
      <c r="CR167"/>
    </row>
    <row r="168" spans="2:96" x14ac:dyDescent="0.25">
      <c r="B168" s="137"/>
      <c r="C168" s="73">
        <f>+'De 10-11'!G34</f>
        <v>-5197.7</v>
      </c>
      <c r="D168" s="74">
        <f>+'De 10-11'!AP34</f>
        <v>2549.3361247947596</v>
      </c>
      <c r="E168" s="105">
        <f>+'De 10-11'!AQ34</f>
        <v>2550.3679518750223</v>
      </c>
      <c r="F168" s="59">
        <v>2550.65</v>
      </c>
      <c r="G168" s="111">
        <f t="shared" si="55"/>
        <v>1.1059115010068663E-4</v>
      </c>
      <c r="H168" s="111">
        <f t="shared" si="56"/>
        <v>1.1057892105063074E-4</v>
      </c>
      <c r="I168" s="112">
        <f t="shared" si="52"/>
        <v>1.3138752052404925</v>
      </c>
      <c r="J168" s="111">
        <f t="shared" si="53"/>
        <v>0.27334824833826071</v>
      </c>
      <c r="K168" s="111">
        <f t="shared" si="54"/>
        <v>0.21466888472574916</v>
      </c>
      <c r="CM168"/>
      <c r="CN168"/>
      <c r="CO168"/>
      <c r="CP168"/>
      <c r="CQ168"/>
      <c r="CR168"/>
    </row>
    <row r="169" spans="2:96" x14ac:dyDescent="0.25">
      <c r="B169" s="137"/>
      <c r="C169" s="73">
        <f>+'De 10-11'!G35</f>
        <v>-5207.7</v>
      </c>
      <c r="D169" s="74">
        <f>+'De 10-11'!AP35</f>
        <v>2549.345155993446</v>
      </c>
      <c r="E169" s="105">
        <f>+'De 10-11'!AQ35</f>
        <v>2550.3689768217632</v>
      </c>
      <c r="F169" s="59">
        <v>2550.65</v>
      </c>
      <c r="G169" s="111">
        <f t="shared" si="55"/>
        <v>1.1018922390871931E-4</v>
      </c>
      <c r="H169" s="111">
        <f t="shared" si="56"/>
        <v>1.1017708358138694E-4</v>
      </c>
      <c r="I169" s="112">
        <f t="shared" si="52"/>
        <v>1.304844006554049</v>
      </c>
      <c r="J169" s="111">
        <f t="shared" si="53"/>
        <v>0.27448472473330299</v>
      </c>
      <c r="K169" s="111">
        <f t="shared" si="54"/>
        <v>0.21536917579827511</v>
      </c>
      <c r="CM169"/>
      <c r="CN169"/>
      <c r="CO169"/>
      <c r="CP169"/>
      <c r="CQ169"/>
      <c r="CR169"/>
    </row>
    <row r="170" spans="2:96" x14ac:dyDescent="0.25">
      <c r="B170" s="137"/>
      <c r="C170" s="73">
        <f>+'De 10-11'!G36</f>
        <v>-5217.7</v>
      </c>
      <c r="D170" s="74">
        <f>+'De 10-11'!AP36</f>
        <v>2549.3541871921325</v>
      </c>
      <c r="E170" s="105">
        <f>+'De 10-11'!AQ36</f>
        <v>2550.3700835691293</v>
      </c>
      <c r="F170" s="59">
        <v>2550.65</v>
      </c>
      <c r="G170" s="111">
        <f t="shared" si="55"/>
        <v>1.0975522049688886E-4</v>
      </c>
      <c r="H170" s="111">
        <f t="shared" si="56"/>
        <v>1.097431756104517E-4</v>
      </c>
      <c r="I170" s="112">
        <f t="shared" si="52"/>
        <v>1.2958128078676054</v>
      </c>
      <c r="J170" s="111">
        <f t="shared" si="53"/>
        <v>0.2755364003741087</v>
      </c>
      <c r="K170" s="111">
        <f t="shared" si="54"/>
        <v>0.21601610137765978</v>
      </c>
      <c r="CM170"/>
      <c r="CN170"/>
      <c r="CO170"/>
      <c r="CP170"/>
      <c r="CQ170"/>
      <c r="CR170"/>
    </row>
    <row r="171" spans="2:96" x14ac:dyDescent="0.25">
      <c r="B171" s="137"/>
      <c r="C171" s="73">
        <f>+'De 10-11'!G37</f>
        <v>-5227.7</v>
      </c>
      <c r="D171" s="74">
        <f>+'De 10-11'!AP37</f>
        <v>2549.3632183908189</v>
      </c>
      <c r="E171" s="105">
        <f>+'De 10-11'!AQ37</f>
        <v>2550.3712802488076</v>
      </c>
      <c r="F171" s="59">
        <v>2550.65</v>
      </c>
      <c r="G171" s="111">
        <f t="shared" si="55"/>
        <v>1.0928595116759638E-4</v>
      </c>
      <c r="H171" s="111">
        <f t="shared" si="56"/>
        <v>1.0927400905357906E-4</v>
      </c>
      <c r="I171" s="112">
        <f t="shared" si="52"/>
        <v>1.2867816091811619</v>
      </c>
      <c r="J171" s="111">
        <f t="shared" si="53"/>
        <v>0.27649072225451615</v>
      </c>
      <c r="K171" s="111">
        <f t="shared" si="54"/>
        <v>0.21660221843695265</v>
      </c>
      <c r="CM171"/>
      <c r="CN171"/>
      <c r="CO171"/>
      <c r="CP171"/>
      <c r="CQ171"/>
      <c r="CR171"/>
    </row>
    <row r="172" spans="2:96" x14ac:dyDescent="0.25">
      <c r="B172" s="137"/>
      <c r="C172" s="73">
        <f>+'De 10-11'!G38</f>
        <v>-5237.7</v>
      </c>
      <c r="D172" s="74">
        <f>+'De 10-11'!AP38</f>
        <v>2549.3722495895054</v>
      </c>
      <c r="E172" s="105">
        <f>+'De 10-11'!AQ38</f>
        <v>2550.372575984542</v>
      </c>
      <c r="F172" s="59">
        <v>2550.65</v>
      </c>
      <c r="G172" s="111">
        <f t="shared" si="55"/>
        <v>1.0877783821487847E-4</v>
      </c>
      <c r="H172" s="111">
        <f t="shared" si="56"/>
        <v>1.0876600688377839E-4</v>
      </c>
      <c r="I172" s="112">
        <f t="shared" si="52"/>
        <v>1.2777504104947184</v>
      </c>
      <c r="J172" s="111">
        <f t="shared" si="53"/>
        <v>0.27733349518179656</v>
      </c>
      <c r="K172" s="111">
        <f t="shared" si="54"/>
        <v>0.21711909710965896</v>
      </c>
      <c r="CM172"/>
      <c r="CN172"/>
      <c r="CO172"/>
      <c r="CP172"/>
      <c r="CQ172"/>
      <c r="CR172"/>
    </row>
    <row r="173" spans="2:96" x14ac:dyDescent="0.25">
      <c r="B173" s="137"/>
      <c r="C173" s="73">
        <f>+'De 10-11'!G39</f>
        <v>-5247.7</v>
      </c>
      <c r="D173" s="74">
        <f>+'De 10-11'!AP39</f>
        <v>2549.3812807881918</v>
      </c>
      <c r="E173" s="105">
        <f>+'De 10-11'!AQ39</f>
        <v>2550.3739810383595</v>
      </c>
      <c r="F173" s="59">
        <v>2550.65</v>
      </c>
      <c r="G173" s="111">
        <f t="shared" si="55"/>
        <v>1.0822685758746016E-4</v>
      </c>
      <c r="H173" s="111">
        <f t="shared" si="56"/>
        <v>1.0821514580228661E-4</v>
      </c>
      <c r="I173" s="112">
        <f t="shared" si="52"/>
        <v>1.2687192118082748</v>
      </c>
      <c r="J173" s="111">
        <f t="shared" si="53"/>
        <v>0.27804864720642636</v>
      </c>
      <c r="K173" s="111">
        <f t="shared" si="54"/>
        <v>0.21755717031130883</v>
      </c>
      <c r="CM173"/>
      <c r="CN173"/>
      <c r="CO173"/>
      <c r="CP173"/>
      <c r="CQ173"/>
      <c r="CR173"/>
    </row>
    <row r="174" spans="2:96" x14ac:dyDescent="0.25">
      <c r="B174" s="137"/>
      <c r="C174" s="73">
        <f>+'De 10-11'!G40</f>
        <v>-5257.7</v>
      </c>
      <c r="D174" s="74">
        <f>+'De 10-11'!AP40</f>
        <v>2549.3903119868783</v>
      </c>
      <c r="E174" s="105">
        <f>+'De 10-11'!AQ40</f>
        <v>2550.3755069823342</v>
      </c>
      <c r="F174" s="59">
        <v>2550.65</v>
      </c>
      <c r="G174" s="111">
        <f t="shared" si="55"/>
        <v>1.0762847153857156E-4</v>
      </c>
      <c r="H174" s="111">
        <f t="shared" si="56"/>
        <v>1.0761688889730781E-4</v>
      </c>
      <c r="I174" s="112">
        <f t="shared" si="52"/>
        <v>1.2596880131218313</v>
      </c>
      <c r="J174" s="111">
        <f t="shared" si="53"/>
        <v>0.27861795779716947</v>
      </c>
      <c r="K174" s="111">
        <f t="shared" si="54"/>
        <v>0.21790555661925667</v>
      </c>
      <c r="CM174"/>
      <c r="CN174"/>
      <c r="CO174"/>
      <c r="CP174"/>
      <c r="CQ174"/>
      <c r="CR174"/>
    </row>
    <row r="175" spans="2:96" x14ac:dyDescent="0.25">
      <c r="B175" s="137"/>
      <c r="C175" s="73">
        <f>+'De 10-11'!G41</f>
        <v>-5267.7</v>
      </c>
      <c r="D175" s="74">
        <f>+'De 10-11'!AP41</f>
        <v>2549.3993431855647</v>
      </c>
      <c r="E175" s="105">
        <f>+'De 10-11'!AQ41</f>
        <v>2550.3771669010375</v>
      </c>
      <c r="F175" s="59">
        <v>2550.65</v>
      </c>
      <c r="G175" s="111">
        <f t="shared" si="55"/>
        <v>1.0697754924385717E-4</v>
      </c>
      <c r="H175" s="111">
        <f t="shared" si="56"/>
        <v>1.0696610627195604E-4</v>
      </c>
      <c r="I175" s="112">
        <f t="shared" si="52"/>
        <v>1.2506568144353878</v>
      </c>
      <c r="J175" s="111">
        <f t="shared" si="53"/>
        <v>0.27902074233353735</v>
      </c>
      <c r="K175" s="111">
        <f t="shared" si="54"/>
        <v>0.21815185094220743</v>
      </c>
      <c r="CM175"/>
      <c r="CN175"/>
      <c r="CO175"/>
      <c r="CP175"/>
      <c r="CQ175"/>
      <c r="CR175"/>
    </row>
    <row r="176" spans="2:96" x14ac:dyDescent="0.25">
      <c r="B176" s="137"/>
      <c r="C176" s="73">
        <f>+'De 10-11'!G42</f>
        <v>-5277.7</v>
      </c>
      <c r="D176" s="74">
        <f>+'De 10-11'!AP42</f>
        <v>2549.4083743842511</v>
      </c>
      <c r="E176" s="105">
        <f>+'De 10-11'!AQ42</f>
        <v>2550.3789756309875</v>
      </c>
      <c r="F176" s="59">
        <v>2550.65</v>
      </c>
      <c r="G176" s="111">
        <f t="shared" si="55"/>
        <v>1.0626827291247552E-4</v>
      </c>
      <c r="H176" s="111">
        <f t="shared" si="56"/>
        <v>1.0625698116660205E-4</v>
      </c>
      <c r="I176" s="112">
        <f t="shared" si="52"/>
        <v>1.2416256157489443</v>
      </c>
      <c r="J176" s="111">
        <f t="shared" si="53"/>
        <v>0.27923348535138781</v>
      </c>
      <c r="K176" s="111">
        <f t="shared" si="54"/>
        <v>0.21828187625551893</v>
      </c>
      <c r="CM176"/>
      <c r="CN176"/>
      <c r="CO176"/>
      <c r="CP176"/>
      <c r="CQ176"/>
      <c r="CR176"/>
    </row>
    <row r="177" spans="2:96" x14ac:dyDescent="0.25">
      <c r="B177" s="137"/>
      <c r="C177" s="73">
        <f>+'De 10-11'!G43</f>
        <v>-5287.7</v>
      </c>
      <c r="D177" s="74">
        <f>+'De 10-11'!AP43</f>
        <v>2549.4174055829376</v>
      </c>
      <c r="E177" s="105">
        <f>+'De 10-11'!AQ43</f>
        <v>2550.3809500448347</v>
      </c>
      <c r="F177" s="59">
        <v>2550.65</v>
      </c>
      <c r="G177" s="111">
        <f t="shared" si="55"/>
        <v>1.0549402635739521E-4</v>
      </c>
      <c r="H177" s="111">
        <f t="shared" si="56"/>
        <v>1.0548289854171619E-4</v>
      </c>
      <c r="I177" s="112">
        <f t="shared" si="52"/>
        <v>1.2325944170625007</v>
      </c>
      <c r="J177" s="111">
        <f t="shared" si="53"/>
        <v>0.27922941369587656</v>
      </c>
      <c r="K177" s="111">
        <f t="shared" si="54"/>
        <v>0.21827938812721864</v>
      </c>
      <c r="CM177"/>
      <c r="CN177"/>
      <c r="CO177"/>
      <c r="CP177"/>
      <c r="CQ177"/>
      <c r="CR177"/>
    </row>
    <row r="178" spans="2:96" x14ac:dyDescent="0.25">
      <c r="B178" s="137"/>
      <c r="C178" s="73">
        <f>+'De 10-11'!G44</f>
        <v>-5297.7</v>
      </c>
      <c r="D178" s="74">
        <f>+'De 10-11'!AP44</f>
        <v>2549.426436781624</v>
      </c>
      <c r="E178" s="105">
        <f>+'De 10-11'!AQ44</f>
        <v>2550.3831093898093</v>
      </c>
      <c r="F178" s="59">
        <v>2550.65</v>
      </c>
      <c r="G178" s="111">
        <f t="shared" si="55"/>
        <v>1.0464726229097395E-4</v>
      </c>
      <c r="H178" s="111">
        <f t="shared" si="56"/>
        <v>1.046363123873464E-4</v>
      </c>
      <c r="I178" s="112">
        <f t="shared" si="52"/>
        <v>1.2235632183760572</v>
      </c>
      <c r="J178" s="111">
        <f t="shared" si="53"/>
        <v>0.27897799927297412</v>
      </c>
      <c r="K178" s="111">
        <f t="shared" si="54"/>
        <v>0.21812572181191323</v>
      </c>
      <c r="CM178"/>
      <c r="CN178"/>
      <c r="CO178"/>
      <c r="CP178"/>
      <c r="CQ178"/>
      <c r="CR178"/>
    </row>
    <row r="179" spans="2:96" x14ac:dyDescent="0.25">
      <c r="B179" s="137"/>
      <c r="C179" s="73">
        <f>+'De 10-11'!G45</f>
        <v>-5307.7</v>
      </c>
      <c r="D179" s="74">
        <f>+'De 10-11'!AP45</f>
        <v>2549.4354679803105</v>
      </c>
      <c r="E179" s="105">
        <f>+'De 10-11'!AQ45</f>
        <v>2550.3854756921196</v>
      </c>
      <c r="F179" s="59">
        <v>2550.65</v>
      </c>
      <c r="G179" s="111">
        <f t="shared" si="55"/>
        <v>1.0371934376261542E-4</v>
      </c>
      <c r="H179" s="111">
        <f t="shared" si="56"/>
        <v>1.0370858717601098E-4</v>
      </c>
      <c r="I179" s="112">
        <f t="shared" si="52"/>
        <v>1.2145320196896137</v>
      </c>
      <c r="J179" s="111">
        <f t="shared" si="53"/>
        <v>0.27844437954798573</v>
      </c>
      <c r="K179" s="111">
        <f t="shared" si="54"/>
        <v>0.21779936929789168</v>
      </c>
      <c r="CM179"/>
      <c r="CN179"/>
      <c r="CO179"/>
      <c r="CP179"/>
      <c r="CQ179"/>
      <c r="CR179"/>
    </row>
    <row r="180" spans="2:96" x14ac:dyDescent="0.25">
      <c r="B180" s="137"/>
      <c r="C180" s="73">
        <f>+'De 10-11'!G46</f>
        <v>-5317.7</v>
      </c>
      <c r="D180" s="74">
        <f>+'De 10-11'!AP46</f>
        <v>2549.4444991789969</v>
      </c>
      <c r="E180" s="105">
        <f>+'De 10-11'!AQ46</f>
        <v>2550.38807424166</v>
      </c>
      <c r="F180" s="59">
        <v>2550.65</v>
      </c>
      <c r="G180" s="111">
        <f t="shared" si="55"/>
        <v>1.0270035410904829E-4</v>
      </c>
      <c r="H180" s="111">
        <f t="shared" si="56"/>
        <v>1.0268980782942082E-4</v>
      </c>
      <c r="I180" s="112">
        <f t="shared" si="52"/>
        <v>1.2055008210031701</v>
      </c>
      <c r="J180" s="111">
        <f t="shared" si="53"/>
        <v>0.27758868234698519</v>
      </c>
      <c r="K180" s="111">
        <f t="shared" si="54"/>
        <v>0.21727547072273909</v>
      </c>
      <c r="CM180"/>
      <c r="CN180"/>
      <c r="CO180"/>
      <c r="CP180"/>
      <c r="CQ180"/>
      <c r="CR180"/>
    </row>
    <row r="181" spans="2:96" x14ac:dyDescent="0.25">
      <c r="B181" s="137"/>
      <c r="C181" s="73">
        <f>+'De 10-11'!G47</f>
        <v>-5327.7</v>
      </c>
      <c r="D181" s="74">
        <f>+'De 10-11'!AP47</f>
        <v>2549.4535303776834</v>
      </c>
      <c r="E181" s="105">
        <f>+'De 10-11'!AQ47</f>
        <v>2550.3909341745893</v>
      </c>
      <c r="F181" s="59">
        <v>2550.65</v>
      </c>
      <c r="G181" s="111">
        <f t="shared" si="55"/>
        <v>1.0157886853318357E-4</v>
      </c>
      <c r="H181" s="111">
        <f t="shared" si="56"/>
        <v>1.0156855131466248E-4</v>
      </c>
      <c r="I181" s="112">
        <f t="shared" si="52"/>
        <v>1.1964696223167266</v>
      </c>
      <c r="J181" s="111">
        <f t="shared" si="53"/>
        <v>0.27636524010871588</v>
      </c>
      <c r="K181" s="111">
        <f t="shared" si="54"/>
        <v>0.21652520095672315</v>
      </c>
      <c r="CM181"/>
      <c r="CN181"/>
      <c r="CO181"/>
      <c r="CP181"/>
      <c r="CQ181"/>
      <c r="CR181"/>
    </row>
    <row r="182" spans="2:96" x14ac:dyDescent="0.25">
      <c r="B182" s="137"/>
      <c r="C182" s="73">
        <f>+'De 10-11'!G48</f>
        <v>-5337.7</v>
      </c>
      <c r="D182" s="74">
        <f>+'De 10-11'!AP48</f>
        <v>2549.4625615763698</v>
      </c>
      <c r="E182" s="105">
        <f>+'De 10-11'!AQ48</f>
        <v>2550.3940891751172</v>
      </c>
      <c r="F182" s="59">
        <v>2550.65</v>
      </c>
      <c r="G182" s="111">
        <f t="shared" si="55"/>
        <v>1.0034167894643825E-4</v>
      </c>
      <c r="H182" s="111">
        <f t="shared" si="56"/>
        <v>1.0033161150408852E-4</v>
      </c>
      <c r="I182" s="112">
        <f t="shared" si="52"/>
        <v>1.1874384236302831</v>
      </c>
      <c r="J182" s="111">
        <f t="shared" si="53"/>
        <v>0.27472167784081264</v>
      </c>
      <c r="K182" s="111">
        <f t="shared" si="54"/>
        <v>0.21551502780289258</v>
      </c>
      <c r="CM182"/>
      <c r="CN182"/>
      <c r="CO182"/>
      <c r="CP182"/>
      <c r="CQ182"/>
      <c r="CR182"/>
    </row>
    <row r="183" spans="2:96" x14ac:dyDescent="0.25">
      <c r="B183" s="137"/>
      <c r="C183" s="73">
        <f>+'De 10-11'!G49</f>
        <v>-5347.7</v>
      </c>
      <c r="D183" s="74">
        <f>+'De 10-11'!AP49</f>
        <v>2549.4715927750563</v>
      </c>
      <c r="E183" s="105">
        <f>+'De 10-11'!AQ49</f>
        <v>2550.3975783221272</v>
      </c>
      <c r="F183" s="59">
        <v>2550.65</v>
      </c>
      <c r="G183" s="111">
        <f t="shared" si="55"/>
        <v>9.8973462027430952E-5</v>
      </c>
      <c r="H183" s="111">
        <f t="shared" si="56"/>
        <v>9.8963667250668219E-5</v>
      </c>
      <c r="I183" s="112">
        <f t="shared" si="52"/>
        <v>1.1784072249438395</v>
      </c>
      <c r="J183" s="111">
        <f t="shared" si="53"/>
        <v>0.27259785929853564</v>
      </c>
      <c r="K183" s="111">
        <f t="shared" si="54"/>
        <v>0.2142058131771441</v>
      </c>
      <c r="CM183"/>
      <c r="CN183"/>
      <c r="CO183"/>
      <c r="CP183"/>
      <c r="CQ183"/>
      <c r="CR183"/>
    </row>
    <row r="184" spans="2:96" x14ac:dyDescent="0.25">
      <c r="B184" s="137"/>
      <c r="C184" s="73">
        <f>+'De 10-11'!G50</f>
        <v>-5357.7</v>
      </c>
      <c r="D184" s="74">
        <f>+'De 10-11'!AP50</f>
        <v>2549.4806239737427</v>
      </c>
      <c r="E184" s="105">
        <f>+'De 10-11'!AQ50</f>
        <v>2550.4014471108294</v>
      </c>
      <c r="F184" s="59">
        <v>2550.65</v>
      </c>
      <c r="G184" s="111">
        <f t="shared" si="55"/>
        <v>9.7456378662372694E-5</v>
      </c>
      <c r="H184" s="111">
        <f t="shared" si="56"/>
        <v>9.7446881842156428E-5</v>
      </c>
      <c r="I184" s="112">
        <f t="shared" si="52"/>
        <v>1.169376026257396</v>
      </c>
      <c r="J184" s="111">
        <f t="shared" si="53"/>
        <v>0.26992467843180823</v>
      </c>
      <c r="K184" s="111">
        <f t="shared" si="54"/>
        <v>0.21255172296134137</v>
      </c>
      <c r="CM184"/>
      <c r="CN184"/>
      <c r="CO184"/>
      <c r="CP184"/>
      <c r="CQ184"/>
      <c r="CR184"/>
    </row>
    <row r="185" spans="2:96" x14ac:dyDescent="0.25">
      <c r="B185" s="137"/>
      <c r="C185" s="73">
        <f>+'De 10-11'!G51</f>
        <v>-5367.7</v>
      </c>
      <c r="D185" s="74">
        <f>+'De 10-11'!AP51</f>
        <v>2549.4896551724291</v>
      </c>
      <c r="E185" s="105">
        <f>+'De 10-11'!AQ51</f>
        <v>2550.4057486838933</v>
      </c>
      <c r="F185" s="59">
        <v>2550.65</v>
      </c>
      <c r="G185" s="111">
        <f t="shared" si="55"/>
        <v>9.5769591263204545E-5</v>
      </c>
      <c r="H185" s="111">
        <f t="shared" si="56"/>
        <v>9.5760420326890648E-5</v>
      </c>
      <c r="I185" s="112">
        <f t="shared" si="52"/>
        <v>1.1603448275709525</v>
      </c>
      <c r="J185" s="111">
        <f t="shared" si="53"/>
        <v>0.2666226897693042</v>
      </c>
      <c r="K185" s="111">
        <f t="shared" si="54"/>
        <v>0.21049890541425989</v>
      </c>
      <c r="CM185"/>
      <c r="CN185"/>
      <c r="CO185"/>
      <c r="CP185"/>
      <c r="CQ185"/>
      <c r="CR185"/>
    </row>
    <row r="186" spans="2:96" x14ac:dyDescent="0.25">
      <c r="B186" s="137"/>
      <c r="C186" s="73">
        <f>+'De 10-11'!G52</f>
        <v>-5377.7</v>
      </c>
      <c r="D186" s="74">
        <f>+'De 10-11'!AP52</f>
        <v>2549.4986863711156</v>
      </c>
      <c r="E186" s="105">
        <f>+'De 10-11'!AQ52</f>
        <v>2550.4105453091724</v>
      </c>
      <c r="F186" s="59">
        <v>2550.65</v>
      </c>
      <c r="G186" s="111">
        <f t="shared" si="55"/>
        <v>9.3888684419086218E-5</v>
      </c>
      <c r="H186" s="111">
        <f t="shared" si="56"/>
        <v>9.3879870161583305E-5</v>
      </c>
      <c r="I186" s="112">
        <f t="shared" si="52"/>
        <v>1.1513136288845089</v>
      </c>
      <c r="J186" s="111">
        <f t="shared" si="53"/>
        <v>0.26260058528121738</v>
      </c>
      <c r="K186" s="111">
        <f t="shared" si="54"/>
        <v>0.20798389319828225</v>
      </c>
      <c r="CM186"/>
      <c r="CN186"/>
      <c r="CO186"/>
      <c r="CP186"/>
      <c r="CQ186"/>
      <c r="CR186"/>
    </row>
    <row r="187" spans="2:96" x14ac:dyDescent="0.25">
      <c r="B187" s="137"/>
      <c r="C187" s="73">
        <f>+'De 10-11'!G53</f>
        <v>-5387.7</v>
      </c>
      <c r="D187" s="74">
        <f>+'De 10-11'!AP53</f>
        <v>2549.507717569802</v>
      </c>
      <c r="E187" s="105">
        <f>+'De 10-11'!AQ53</f>
        <v>2550.415910139749</v>
      </c>
      <c r="F187" s="59">
        <v>2550.64</v>
      </c>
      <c r="G187" s="111">
        <f t="shared" si="55"/>
        <v>8.7864045765995632E-5</v>
      </c>
      <c r="H187" s="111">
        <f t="shared" si="56"/>
        <v>8.7856326353716058E-5</v>
      </c>
      <c r="I187" s="112">
        <f t="shared" si="52"/>
        <v>1.1322824301978471</v>
      </c>
      <c r="J187" s="111">
        <f t="shared" si="53"/>
        <v>0.24674267073547904</v>
      </c>
      <c r="K187" s="111">
        <f t="shared" si="54"/>
        <v>0.19790986265828256</v>
      </c>
      <c r="CM187"/>
      <c r="CN187"/>
      <c r="CO187"/>
      <c r="CP187"/>
      <c r="CQ187"/>
      <c r="CR187"/>
    </row>
    <row r="188" spans="2:96" x14ac:dyDescent="0.25">
      <c r="B188" s="137"/>
      <c r="C188" s="73">
        <f>+'De 10-11'!G54</f>
        <v>-5397.7</v>
      </c>
      <c r="D188" s="74">
        <f>+'De 10-11'!AP54</f>
        <v>2549.5167487684885</v>
      </c>
      <c r="E188" s="105">
        <f>+'De 10-11'!AQ54</f>
        <v>2550.4219292820635</v>
      </c>
      <c r="F188" s="59">
        <v>2550.64</v>
      </c>
      <c r="G188" s="111">
        <f t="shared" si="55"/>
        <v>8.5503780936261429E-5</v>
      </c>
      <c r="H188" s="111">
        <f t="shared" si="56"/>
        <v>8.5496470664762883E-5</v>
      </c>
      <c r="I188" s="112">
        <f t="shared" si="52"/>
        <v>1.1232512315114036</v>
      </c>
      <c r="J188" s="111">
        <f t="shared" si="53"/>
        <v>0.24091406594149392</v>
      </c>
      <c r="K188" s="111">
        <f t="shared" si="54"/>
        <v>0.19414242497018519</v>
      </c>
      <c r="CM188"/>
      <c r="CN188"/>
      <c r="CO188"/>
      <c r="CP188"/>
      <c r="CQ188"/>
      <c r="CR188"/>
    </row>
    <row r="189" spans="2:96" x14ac:dyDescent="0.25">
      <c r="B189" s="137"/>
      <c r="C189" s="73">
        <f>+'De 10-11'!G55</f>
        <v>-5401.3</v>
      </c>
      <c r="D189" s="74">
        <f>+'De 10-11'!AP55</f>
        <v>2549.5200000000154</v>
      </c>
      <c r="E189" s="105">
        <f>+'De 10-11'!AQ55</f>
        <v>2550.424202808822</v>
      </c>
      <c r="F189" s="59">
        <v>2550.64</v>
      </c>
      <c r="G189" s="111">
        <f t="shared" si="55"/>
        <v>8.4612273887707716E-5</v>
      </c>
      <c r="H189" s="111">
        <f t="shared" si="56"/>
        <v>8.4605115256523327E-5</v>
      </c>
      <c r="I189" s="112">
        <f t="shared" si="52"/>
        <v>1.1199999999844295</v>
      </c>
      <c r="J189" s="111">
        <f t="shared" si="53"/>
        <v>0.23866016459596293</v>
      </c>
      <c r="K189" s="111">
        <f t="shared" si="54"/>
        <v>0.19267606355437386</v>
      </c>
      <c r="CM189"/>
      <c r="CN189"/>
      <c r="CO189"/>
      <c r="CP189"/>
      <c r="CQ189"/>
      <c r="CR189"/>
    </row>
    <row r="190" spans="2:96" x14ac:dyDescent="0.25">
      <c r="B190" s="142" t="s">
        <v>119</v>
      </c>
      <c r="C190" s="77">
        <f>+'De 11-12'!G30</f>
        <v>-5401.3</v>
      </c>
      <c r="D190" s="78">
        <f>+'De 11-12'!AP30</f>
        <v>2549.5200000000154</v>
      </c>
      <c r="E190" s="106">
        <f>+'De 11-12'!AQ30</f>
        <v>2550.424202808822</v>
      </c>
      <c r="F190" s="132"/>
      <c r="G190" s="133"/>
      <c r="H190" s="133"/>
      <c r="I190" s="133"/>
      <c r="J190" s="133"/>
      <c r="K190" s="134"/>
      <c r="CM190"/>
      <c r="CN190"/>
      <c r="CO190"/>
      <c r="CP190"/>
      <c r="CQ190"/>
      <c r="CR190"/>
    </row>
    <row r="191" spans="2:96" x14ac:dyDescent="0.25">
      <c r="B191" s="142"/>
      <c r="C191" s="77">
        <f>+'De 11-12'!G31</f>
        <v>-5411.3</v>
      </c>
      <c r="D191" s="78">
        <f>+'De 11-12'!AP31</f>
        <v>2549.5175173783668</v>
      </c>
      <c r="E191" s="106">
        <f>+'De 11-12'!AQ31</f>
        <v>2550.4369809509244</v>
      </c>
      <c r="F191" s="59">
        <v>2550.67</v>
      </c>
      <c r="G191" s="111">
        <f>ABS(E191-F191)/E191</f>
        <v>9.1364362584165615E-5</v>
      </c>
      <c r="H191" s="111">
        <f>ABS(E191-F191)/F191</f>
        <v>9.1356015900004685E-5</v>
      </c>
      <c r="I191" s="112">
        <f t="shared" ref="I191:I211" si="57">+F191-D191</f>
        <v>1.1524826216332258</v>
      </c>
      <c r="J191" s="111">
        <f t="shared" ref="J191:J211" si="58">ABS((E191-D191)-I191)/(E191-D191)</f>
        <v>0.2534293429673391</v>
      </c>
      <c r="K191" s="111">
        <f t="shared" ref="K191:K211" si="59">ABS((E191-D191)-I191)/I191</f>
        <v>0.20218877465192928</v>
      </c>
      <c r="CM191"/>
      <c r="CN191"/>
      <c r="CO191"/>
      <c r="CP191"/>
      <c r="CQ191"/>
      <c r="CR191"/>
    </row>
    <row r="192" spans="2:96" x14ac:dyDescent="0.25">
      <c r="B192" s="142"/>
      <c r="C192" s="77">
        <f>+'De 11-12'!G32</f>
        <v>-5421.3</v>
      </c>
      <c r="D192" s="78">
        <f>+'De 11-12'!AP32</f>
        <v>2549.5150347567183</v>
      </c>
      <c r="E192" s="106">
        <f>+'De 11-12'!AQ32</f>
        <v>2550.4491513597791</v>
      </c>
      <c r="F192" s="59">
        <v>2550.67</v>
      </c>
      <c r="G192" s="111">
        <f t="shared" ref="G192:G211" si="60">ABS(E192-F192)/E192</f>
        <v>8.6592057757060853E-5</v>
      </c>
      <c r="H192" s="111">
        <f t="shared" ref="H192:H211" si="61">ABS(E192-F192)/F192</f>
        <v>8.6584560221821254E-5</v>
      </c>
      <c r="I192" s="112">
        <f t="shared" si="57"/>
        <v>1.154965243281822</v>
      </c>
      <c r="J192" s="111">
        <f t="shared" si="58"/>
        <v>0.23642513097116127</v>
      </c>
      <c r="K192" s="111">
        <f t="shared" si="59"/>
        <v>0.19121669808301214</v>
      </c>
      <c r="CM192"/>
      <c r="CN192"/>
      <c r="CO192"/>
      <c r="CP192"/>
      <c r="CQ192"/>
      <c r="CR192"/>
    </row>
    <row r="193" spans="2:96" x14ac:dyDescent="0.25">
      <c r="B193" s="142"/>
      <c r="C193" s="77">
        <f>+'De 11-12'!G33</f>
        <v>-5431.3</v>
      </c>
      <c r="D193" s="78">
        <f>+'De 11-12'!AP33</f>
        <v>2549.5125521350697</v>
      </c>
      <c r="E193" s="106">
        <f>+'De 11-12'!AQ33</f>
        <v>2550.4607972563981</v>
      </c>
      <c r="F193" s="59">
        <v>2550.67</v>
      </c>
      <c r="G193" s="111">
        <f t="shared" si="60"/>
        <v>8.2025469212076773E-5</v>
      </c>
      <c r="H193" s="111">
        <f t="shared" si="61"/>
        <v>8.2018741586313963E-5</v>
      </c>
      <c r="I193" s="112">
        <f t="shared" si="57"/>
        <v>1.1574478649304183</v>
      </c>
      <c r="J193" s="111">
        <f t="shared" si="58"/>
        <v>0.22062095432547912</v>
      </c>
      <c r="K193" s="111">
        <f t="shared" si="59"/>
        <v>0.1807448524815759</v>
      </c>
      <c r="CM193"/>
      <c r="CN193"/>
      <c r="CO193"/>
      <c r="CP193"/>
      <c r="CQ193"/>
      <c r="CR193"/>
    </row>
    <row r="194" spans="2:96" x14ac:dyDescent="0.25">
      <c r="B194" s="142"/>
      <c r="C194" s="77">
        <f>+'De 11-12'!G34</f>
        <v>-5441.3</v>
      </c>
      <c r="D194" s="78">
        <f>+'De 11-12'!AP34</f>
        <v>2549.5100695134211</v>
      </c>
      <c r="E194" s="106">
        <f>+'De 11-12'!AQ34</f>
        <v>2550.4719857967157</v>
      </c>
      <c r="F194" s="59">
        <v>2550.6799999999998</v>
      </c>
      <c r="G194" s="111">
        <f t="shared" si="60"/>
        <v>8.1559101390868855E-5</v>
      </c>
      <c r="H194" s="111">
        <f t="shared" si="61"/>
        <v>8.155245004632686E-5</v>
      </c>
      <c r="I194" s="112">
        <f t="shared" si="57"/>
        <v>1.1699304865787781</v>
      </c>
      <c r="J194" s="111">
        <f t="shared" si="58"/>
        <v>0.2162497993814031</v>
      </c>
      <c r="K194" s="111">
        <f t="shared" si="59"/>
        <v>0.17780048102897111</v>
      </c>
      <c r="CM194"/>
      <c r="CN194"/>
      <c r="CO194"/>
      <c r="CP194"/>
      <c r="CQ194"/>
      <c r="CR194"/>
    </row>
    <row r="195" spans="2:96" x14ac:dyDescent="0.25">
      <c r="B195" s="142"/>
      <c r="C195" s="77">
        <f>+'De 11-12'!G35</f>
        <v>-5451.3</v>
      </c>
      <c r="D195" s="78">
        <f>+'De 11-12'!AP35</f>
        <v>2549.5075868917725</v>
      </c>
      <c r="E195" s="106">
        <f>+'De 11-12'!AQ35</f>
        <v>2550.482772079089</v>
      </c>
      <c r="F195" s="59">
        <v>2550.6799999999998</v>
      </c>
      <c r="G195" s="111">
        <f t="shared" si="60"/>
        <v>7.7329642477849708E-5</v>
      </c>
      <c r="H195" s="111">
        <f t="shared" si="61"/>
        <v>7.7323663066629684E-5</v>
      </c>
      <c r="I195" s="112">
        <f t="shared" si="57"/>
        <v>1.1724131082273743</v>
      </c>
      <c r="J195" s="111">
        <f t="shared" si="58"/>
        <v>0.20224663323025135</v>
      </c>
      <c r="K195" s="111">
        <f t="shared" si="59"/>
        <v>0.16822391316401181</v>
      </c>
      <c r="CM195"/>
      <c r="CN195"/>
      <c r="CO195"/>
      <c r="CP195"/>
      <c r="CQ195"/>
      <c r="CR195"/>
    </row>
    <row r="196" spans="2:96" x14ac:dyDescent="0.25">
      <c r="B196" s="142"/>
      <c r="C196" s="77">
        <f>+'De 11-12'!G36</f>
        <v>-5461.3</v>
      </c>
      <c r="D196" s="78">
        <f>+'De 11-12'!AP36</f>
        <v>2549.5051042701239</v>
      </c>
      <c r="E196" s="106">
        <f>+'De 11-12'!AQ36</f>
        <v>2550.4932019566886</v>
      </c>
      <c r="F196" s="59">
        <v>2550.69</v>
      </c>
      <c r="G196" s="111">
        <f t="shared" si="60"/>
        <v>7.7160779397673597E-5</v>
      </c>
      <c r="H196" s="111">
        <f t="shared" si="61"/>
        <v>7.7154826071159665E-5</v>
      </c>
      <c r="I196" s="112">
        <f t="shared" si="57"/>
        <v>1.1848957298761889</v>
      </c>
      <c r="J196" s="111">
        <f t="shared" si="58"/>
        <v>0.19916861054056476</v>
      </c>
      <c r="K196" s="111">
        <f t="shared" si="59"/>
        <v>0.16608891259318648</v>
      </c>
      <c r="CM196"/>
      <c r="CN196"/>
      <c r="CO196"/>
      <c r="CP196"/>
      <c r="CQ196"/>
      <c r="CR196"/>
    </row>
    <row r="197" spans="2:96" x14ac:dyDescent="0.25">
      <c r="B197" s="142"/>
      <c r="C197" s="77">
        <f>+'De 11-12'!G37</f>
        <v>-5471.3</v>
      </c>
      <c r="D197" s="78">
        <f>+'De 11-12'!AP37</f>
        <v>2549.5026216484753</v>
      </c>
      <c r="E197" s="106">
        <f>+'De 11-12'!AQ37</f>
        <v>2550.5033140625687</v>
      </c>
      <c r="F197" s="59">
        <v>2550.69</v>
      </c>
      <c r="G197" s="111">
        <f t="shared" si="60"/>
        <v>7.3195724311354892E-5</v>
      </c>
      <c r="H197" s="111">
        <f t="shared" si="61"/>
        <v>7.3190367089423172E-5</v>
      </c>
      <c r="I197" s="112">
        <f t="shared" si="57"/>
        <v>1.1873783515247851</v>
      </c>
      <c r="J197" s="111">
        <f t="shared" si="58"/>
        <v>0.18655676289945811</v>
      </c>
      <c r="K197" s="111">
        <f t="shared" si="59"/>
        <v>0.15722531675904816</v>
      </c>
      <c r="CM197"/>
      <c r="CN197"/>
      <c r="CO197"/>
      <c r="CP197"/>
      <c r="CQ197"/>
      <c r="CR197"/>
    </row>
    <row r="198" spans="2:96" x14ac:dyDescent="0.25">
      <c r="B198" s="142"/>
      <c r="C198" s="77">
        <f>+'De 11-12'!G38</f>
        <v>-5481.3</v>
      </c>
      <c r="D198" s="78">
        <f>+'De 11-12'!AP38</f>
        <v>2549.5001390268267</v>
      </c>
      <c r="E198" s="106">
        <f>+'De 11-12'!AQ38</f>
        <v>2550.5131413005042</v>
      </c>
      <c r="F198" s="59">
        <v>2550.69</v>
      </c>
      <c r="G198" s="111">
        <f t="shared" si="60"/>
        <v>6.9342398842000877E-5</v>
      </c>
      <c r="H198" s="111">
        <f t="shared" si="61"/>
        <v>6.9337590807124391E-5</v>
      </c>
      <c r="I198" s="112">
        <f t="shared" si="57"/>
        <v>1.1898609731733814</v>
      </c>
      <c r="J198" s="111">
        <f t="shared" si="58"/>
        <v>0.17458865008640539</v>
      </c>
      <c r="K198" s="111">
        <f t="shared" si="59"/>
        <v>0.14863812116144853</v>
      </c>
      <c r="CM198"/>
      <c r="CN198"/>
      <c r="CO198"/>
      <c r="CP198"/>
      <c r="CQ198"/>
      <c r="CR198"/>
    </row>
    <row r="199" spans="2:96" x14ac:dyDescent="0.25">
      <c r="B199" s="142"/>
      <c r="C199" s="77">
        <f>+'De 11-12'!G39</f>
        <v>-5491.3</v>
      </c>
      <c r="D199" s="78">
        <f>+'De 11-12'!AP39</f>
        <v>2549.4976564051781</v>
      </c>
      <c r="E199" s="106">
        <f>+'De 11-12'!AQ39</f>
        <v>2550.5227119639253</v>
      </c>
      <c r="F199" s="59">
        <v>2550.6999999999998</v>
      </c>
      <c r="G199" s="111">
        <f t="shared" si="60"/>
        <v>6.9510471419406201E-5</v>
      </c>
      <c r="H199" s="111">
        <f t="shared" si="61"/>
        <v>6.9505640049600051E-5</v>
      </c>
      <c r="I199" s="112">
        <f t="shared" si="57"/>
        <v>1.2023435948217411</v>
      </c>
      <c r="J199" s="111">
        <f t="shared" si="58"/>
        <v>0.17295456286407318</v>
      </c>
      <c r="K199" s="111">
        <f t="shared" si="59"/>
        <v>0.1474520568313914</v>
      </c>
      <c r="CM199"/>
      <c r="CN199"/>
      <c r="CO199"/>
      <c r="CP199"/>
      <c r="CQ199"/>
      <c r="CR199"/>
    </row>
    <row r="200" spans="2:96" x14ac:dyDescent="0.25">
      <c r="B200" s="142"/>
      <c r="C200" s="77">
        <f>+'De 11-12'!G40</f>
        <v>-5501.3</v>
      </c>
      <c r="D200" s="78">
        <f>+'De 11-12'!AP40</f>
        <v>2549.4951737835295</v>
      </c>
      <c r="E200" s="106">
        <f>+'De 11-12'!AQ40</f>
        <v>2550.5320505901173</v>
      </c>
      <c r="F200" s="59">
        <v>2550.6999999999998</v>
      </c>
      <c r="G200" s="111">
        <f t="shared" si="60"/>
        <v>6.5848774511070591E-5</v>
      </c>
      <c r="H200" s="111">
        <f t="shared" si="61"/>
        <v>6.5844438735471498E-5</v>
      </c>
      <c r="I200" s="112">
        <f t="shared" si="57"/>
        <v>1.2048262164703374</v>
      </c>
      <c r="J200" s="111">
        <f t="shared" si="58"/>
        <v>0.1619762432870567</v>
      </c>
      <c r="K200" s="111">
        <f t="shared" si="59"/>
        <v>0.13939720732056465</v>
      </c>
      <c r="CM200"/>
      <c r="CN200"/>
      <c r="CO200"/>
      <c r="CP200"/>
      <c r="CQ200"/>
      <c r="CR200"/>
    </row>
    <row r="201" spans="2:96" x14ac:dyDescent="0.25">
      <c r="B201" s="142"/>
      <c r="C201" s="77">
        <f>+'De 11-12'!G41</f>
        <v>-5511.3</v>
      </c>
      <c r="D201" s="78">
        <f>+'De 11-12'!AP41</f>
        <v>2549.4926911618809</v>
      </c>
      <c r="E201" s="106">
        <f>+'De 11-12'!AQ41</f>
        <v>2550.5411786221975</v>
      </c>
      <c r="F201" s="59">
        <v>2550.6999999999998</v>
      </c>
      <c r="G201" s="111">
        <f t="shared" si="60"/>
        <v>6.2269677954411397E-5</v>
      </c>
      <c r="H201" s="111">
        <f t="shared" si="61"/>
        <v>6.22658006830553E-5</v>
      </c>
      <c r="I201" s="112">
        <f t="shared" si="57"/>
        <v>1.2073088381189336</v>
      </c>
      <c r="J201" s="111">
        <f t="shared" si="58"/>
        <v>0.15147665929576482</v>
      </c>
      <c r="K201" s="111">
        <f t="shared" si="59"/>
        <v>0.13154991729350979</v>
      </c>
      <c r="CM201"/>
      <c r="CN201"/>
      <c r="CO201"/>
      <c r="CP201"/>
      <c r="CQ201"/>
      <c r="CR201"/>
    </row>
    <row r="202" spans="2:96" x14ac:dyDescent="0.25">
      <c r="B202" s="142"/>
      <c r="C202" s="77">
        <f>+'De 11-12'!G42</f>
        <v>-5521.3</v>
      </c>
      <c r="D202" s="78">
        <f>+'De 11-12'!AP42</f>
        <v>2549.4902085402323</v>
      </c>
      <c r="E202" s="106">
        <f>+'De 11-12'!AQ42</f>
        <v>2550.5501149290708</v>
      </c>
      <c r="F202" s="59">
        <v>2550.71</v>
      </c>
      <c r="G202" s="111">
        <f t="shared" si="60"/>
        <v>6.2686504371507127E-5</v>
      </c>
      <c r="H202" s="111">
        <f t="shared" si="61"/>
        <v>6.2682575019994111E-5</v>
      </c>
      <c r="I202" s="112">
        <f t="shared" si="57"/>
        <v>1.2197914597677482</v>
      </c>
      <c r="J202" s="111">
        <f t="shared" si="58"/>
        <v>0.1508482943521641</v>
      </c>
      <c r="K202" s="111">
        <f t="shared" si="59"/>
        <v>0.13107574220899348</v>
      </c>
      <c r="CM202"/>
      <c r="CN202"/>
      <c r="CO202"/>
      <c r="CP202"/>
      <c r="CQ202"/>
      <c r="CR202"/>
    </row>
    <row r="203" spans="2:96" x14ac:dyDescent="0.25">
      <c r="B203" s="142"/>
      <c r="C203" s="77">
        <f>+'De 11-12'!G43</f>
        <v>-5531.3</v>
      </c>
      <c r="D203" s="78">
        <f>+'De 11-12'!AP43</f>
        <v>2549.4877259185837</v>
      </c>
      <c r="E203" s="106">
        <f>+'De 11-12'!AQ43</f>
        <v>2550.5588762187799</v>
      </c>
      <c r="F203" s="59">
        <v>2550.71</v>
      </c>
      <c r="G203" s="111">
        <f t="shared" si="60"/>
        <v>5.9251242003934286E-5</v>
      </c>
      <c r="H203" s="111">
        <f t="shared" si="61"/>
        <v>5.9247731502256863E-5</v>
      </c>
      <c r="I203" s="112">
        <f t="shared" si="57"/>
        <v>1.2222740814163444</v>
      </c>
      <c r="J203" s="111">
        <f t="shared" si="58"/>
        <v>0.14108550517367863</v>
      </c>
      <c r="K203" s="111">
        <f t="shared" si="59"/>
        <v>0.12364148395014862</v>
      </c>
      <c r="CM203"/>
      <c r="CN203"/>
      <c r="CO203"/>
      <c r="CP203"/>
      <c r="CQ203"/>
      <c r="CR203"/>
    </row>
    <row r="204" spans="2:96" x14ac:dyDescent="0.25">
      <c r="B204" s="142"/>
      <c r="C204" s="77">
        <f>+'De 11-12'!G44</f>
        <v>-5541.3</v>
      </c>
      <c r="D204" s="78">
        <f>+'De 11-12'!AP44</f>
        <v>2549.4852432969351</v>
      </c>
      <c r="E204" s="106">
        <f>+'De 11-12'!AQ44</f>
        <v>2550.5674773707096</v>
      </c>
      <c r="F204" s="59">
        <v>2550.71</v>
      </c>
      <c r="G204" s="111">
        <f t="shared" si="60"/>
        <v>5.587879189823228E-5</v>
      </c>
      <c r="H204" s="111">
        <f t="shared" si="61"/>
        <v>5.5875669633316668E-5</v>
      </c>
      <c r="I204" s="112">
        <f t="shared" si="57"/>
        <v>1.2247567030649407</v>
      </c>
      <c r="J204" s="111">
        <f t="shared" si="58"/>
        <v>0.13169297912910494</v>
      </c>
      <c r="K204" s="111">
        <f t="shared" si="59"/>
        <v>0.11636811534383587</v>
      </c>
      <c r="CM204"/>
      <c r="CN204"/>
      <c r="CO204"/>
      <c r="CP204"/>
      <c r="CQ204"/>
      <c r="CR204"/>
    </row>
    <row r="205" spans="2:96" x14ac:dyDescent="0.25">
      <c r="B205" s="142"/>
      <c r="C205" s="77">
        <f>+'De 11-12'!G45</f>
        <v>-5551.3</v>
      </c>
      <c r="D205" s="78">
        <f>+'De 11-12'!AP45</f>
        <v>2549.4827606752865</v>
      </c>
      <c r="E205" s="106">
        <f>+'De 11-12'!AQ45</f>
        <v>2550.5759317052175</v>
      </c>
      <c r="F205" s="59">
        <v>2550.7199999999998</v>
      </c>
      <c r="G205" s="111">
        <f t="shared" si="60"/>
        <v>5.6484613138328368E-5</v>
      </c>
      <c r="H205" s="111">
        <f t="shared" si="61"/>
        <v>5.6481422807011614E-5</v>
      </c>
      <c r="I205" s="112">
        <f t="shared" si="57"/>
        <v>1.2372393247133004</v>
      </c>
      <c r="J205" s="111">
        <f t="shared" si="58"/>
        <v>0.13178934570868947</v>
      </c>
      <c r="K205" s="111">
        <f t="shared" si="59"/>
        <v>0.116443352474013</v>
      </c>
      <c r="CM205"/>
      <c r="CN205"/>
      <c r="CO205"/>
      <c r="CP205"/>
      <c r="CQ205"/>
      <c r="CR205"/>
    </row>
    <row r="206" spans="2:96" x14ac:dyDescent="0.25">
      <c r="B206" s="142"/>
      <c r="C206" s="77">
        <f>+'De 11-12'!G46</f>
        <v>-5561.3</v>
      </c>
      <c r="D206" s="78">
        <f>+'De 11-12'!AP46</f>
        <v>2549.4802780536379</v>
      </c>
      <c r="E206" s="106">
        <f>+'De 11-12'!AQ46</f>
        <v>2550.5842512044546</v>
      </c>
      <c r="F206" s="59">
        <v>2550.7199999999998</v>
      </c>
      <c r="G206" s="111">
        <f t="shared" si="60"/>
        <v>5.3222627514093916E-5</v>
      </c>
      <c r="H206" s="111">
        <f t="shared" si="61"/>
        <v>5.3219795016767364E-5</v>
      </c>
      <c r="I206" s="112">
        <f t="shared" si="57"/>
        <v>1.2397219463618967</v>
      </c>
      <c r="J206" s="111">
        <f t="shared" si="58"/>
        <v>0.12296385600024858</v>
      </c>
      <c r="K206" s="111">
        <f t="shared" si="59"/>
        <v>0.10949938891018177</v>
      </c>
      <c r="CM206"/>
      <c r="CN206"/>
      <c r="CO206"/>
      <c r="CP206"/>
      <c r="CQ206"/>
      <c r="CR206"/>
    </row>
    <row r="207" spans="2:96" x14ac:dyDescent="0.25">
      <c r="B207" s="142"/>
      <c r="C207" s="77">
        <f>+'De 11-12'!G47</f>
        <v>-5571.3</v>
      </c>
      <c r="D207" s="78">
        <f>+'De 11-12'!AP47</f>
        <v>2549.4777954319893</v>
      </c>
      <c r="E207" s="106">
        <f>+'De 11-12'!AQ47</f>
        <v>2550.5924466947076</v>
      </c>
      <c r="F207" s="59">
        <v>2550.7199999999998</v>
      </c>
      <c r="G207" s="111">
        <f t="shared" si="60"/>
        <v>5.0009285277019721E-5</v>
      </c>
      <c r="H207" s="111">
        <f t="shared" si="61"/>
        <v>5.0006784473469205E-5</v>
      </c>
      <c r="I207" s="112">
        <f t="shared" si="57"/>
        <v>1.2422045680104929</v>
      </c>
      <c r="J207" s="111">
        <f t="shared" si="58"/>
        <v>0.11443337441802218</v>
      </c>
      <c r="K207" s="111">
        <f t="shared" si="59"/>
        <v>0.10268301097657041</v>
      </c>
      <c r="CM207"/>
      <c r="CN207"/>
      <c r="CO207"/>
      <c r="CP207"/>
      <c r="CQ207"/>
      <c r="CR207"/>
    </row>
    <row r="208" spans="2:96" x14ac:dyDescent="0.25">
      <c r="B208" s="142"/>
      <c r="C208" s="77">
        <f>+'De 11-12'!G48</f>
        <v>-5581.3</v>
      </c>
      <c r="D208" s="78">
        <f>+'De 11-12'!AP48</f>
        <v>2549.4753128103407</v>
      </c>
      <c r="E208" s="106">
        <f>+'De 11-12'!AQ48</f>
        <v>2550.6005279980986</v>
      </c>
      <c r="F208" s="59">
        <v>2550.73</v>
      </c>
      <c r="G208" s="111">
        <f t="shared" si="60"/>
        <v>5.0761379714367077E-5</v>
      </c>
      <c r="H208" s="111">
        <f t="shared" si="61"/>
        <v>5.0758803127487675E-5</v>
      </c>
      <c r="I208" s="112">
        <f t="shared" si="57"/>
        <v>1.2546871896593075</v>
      </c>
      <c r="J208" s="111">
        <f t="shared" si="58"/>
        <v>0.11506421465867216</v>
      </c>
      <c r="K208" s="111">
        <f t="shared" si="59"/>
        <v>0.10319066215742023</v>
      </c>
      <c r="CM208"/>
      <c r="CN208"/>
      <c r="CO208"/>
      <c r="CP208"/>
      <c r="CQ208"/>
      <c r="CR208"/>
    </row>
    <row r="209" spans="2:96" x14ac:dyDescent="0.25">
      <c r="B209" s="142"/>
      <c r="C209" s="77">
        <f>+'De 11-12'!G49</f>
        <v>-5591.3</v>
      </c>
      <c r="D209" s="78">
        <f>+'De 11-12'!AP49</f>
        <v>2549.4728301886921</v>
      </c>
      <c r="E209" s="106">
        <f>+'De 11-12'!AQ49</f>
        <v>2550.6085040596763</v>
      </c>
      <c r="F209" s="59">
        <v>2550.73</v>
      </c>
      <c r="G209" s="111">
        <f t="shared" si="60"/>
        <v>4.7634099913935312E-5</v>
      </c>
      <c r="H209" s="111">
        <f t="shared" si="61"/>
        <v>4.7631831014537679E-5</v>
      </c>
      <c r="I209" s="112">
        <f t="shared" si="57"/>
        <v>1.2571698113079037</v>
      </c>
      <c r="J209" s="111">
        <f t="shared" si="58"/>
        <v>0.10698136448135545</v>
      </c>
      <c r="K209" s="111">
        <f t="shared" si="59"/>
        <v>9.664242589257907E-2</v>
      </c>
      <c r="CM209"/>
      <c r="CN209"/>
      <c r="CO209"/>
      <c r="CP209"/>
      <c r="CQ209"/>
      <c r="CR209"/>
    </row>
    <row r="210" spans="2:96" x14ac:dyDescent="0.25">
      <c r="B210" s="142"/>
      <c r="C210" s="77">
        <f>+'De 11-12'!G50</f>
        <v>-5601.3</v>
      </c>
      <c r="D210" s="78">
        <f>+'De 11-12'!AP50</f>
        <v>2549.4703475670435</v>
      </c>
      <c r="E210" s="106">
        <f>+'De 11-12'!AQ50</f>
        <v>2550.6163830545679</v>
      </c>
      <c r="F210" s="59">
        <v>2550.7399999999998</v>
      </c>
      <c r="G210" s="111">
        <f t="shared" si="60"/>
        <v>4.8465518473552554E-5</v>
      </c>
      <c r="H210" s="111">
        <f t="shared" si="61"/>
        <v>4.8463169680907095E-5</v>
      </c>
      <c r="I210" s="112">
        <f t="shared" si="57"/>
        <v>1.2696524329562635</v>
      </c>
      <c r="J210" s="111">
        <f t="shared" si="58"/>
        <v>0.10786484954223244</v>
      </c>
      <c r="K210" s="111">
        <f t="shared" si="59"/>
        <v>9.7362823260257761E-2</v>
      </c>
      <c r="CM210"/>
      <c r="CN210"/>
      <c r="CO210"/>
      <c r="CP210"/>
      <c r="CQ210"/>
      <c r="CR210"/>
    </row>
    <row r="211" spans="2:96" x14ac:dyDescent="0.25">
      <c r="B211" s="142"/>
      <c r="C211" s="77">
        <f>+'De 11-12'!G51</f>
        <v>-5602.7</v>
      </c>
      <c r="D211" s="78">
        <f>+'De 11-12'!AP51</f>
        <v>2549.4700000000125</v>
      </c>
      <c r="E211" s="106">
        <f>+'De 11-12'!AQ51</f>
        <v>2550.6174650327894</v>
      </c>
      <c r="F211" s="59">
        <v>2550.7399999999998</v>
      </c>
      <c r="G211" s="111">
        <f t="shared" si="60"/>
        <v>4.8041295447193907E-5</v>
      </c>
      <c r="H211" s="111">
        <f t="shared" si="61"/>
        <v>4.8038987591998018E-5</v>
      </c>
      <c r="I211" s="112">
        <f t="shared" si="57"/>
        <v>1.2699999999872489</v>
      </c>
      <c r="J211" s="111">
        <f t="shared" si="58"/>
        <v>0.10678753923671343</v>
      </c>
      <c r="K211" s="111">
        <f t="shared" si="59"/>
        <v>9.6484226150900229E-2</v>
      </c>
      <c r="CM211"/>
      <c r="CN211"/>
      <c r="CO211"/>
      <c r="CP211"/>
      <c r="CQ211"/>
      <c r="CR211"/>
    </row>
    <row r="212" spans="2:96" x14ac:dyDescent="0.25">
      <c r="B212" s="142" t="s">
        <v>120</v>
      </c>
      <c r="C212" s="83">
        <f>+'De 12-13'!G30</f>
        <v>-5602.7</v>
      </c>
      <c r="D212" s="84">
        <f>+'De 12-13'!AP30</f>
        <v>2549.4700000000125</v>
      </c>
      <c r="E212" s="110">
        <f>+'De 12-13'!AQ30</f>
        <v>2550.6174650327894</v>
      </c>
      <c r="F212" s="132"/>
      <c r="G212" s="133"/>
      <c r="H212" s="133"/>
      <c r="I212" s="133"/>
      <c r="J212" s="133"/>
      <c r="K212" s="134"/>
      <c r="CM212"/>
      <c r="CN212"/>
      <c r="CO212"/>
      <c r="CP212"/>
      <c r="CQ212"/>
      <c r="CR212"/>
    </row>
    <row r="213" spans="2:96" x14ac:dyDescent="0.25">
      <c r="B213" s="142"/>
      <c r="C213" s="83">
        <f>+'De 12-13'!G31</f>
        <v>-5652.7</v>
      </c>
      <c r="D213" s="84">
        <f>+'De 12-13'!AP31</f>
        <v>2549.5201723089522</v>
      </c>
      <c r="E213" s="110">
        <f>+'De 12-13'!AQ31</f>
        <v>2550.6280128709</v>
      </c>
      <c r="F213" s="59">
        <v>2550.79</v>
      </c>
      <c r="G213" s="111">
        <f>ABS(E213-F213)/E213</f>
        <v>6.350872345264919E-5</v>
      </c>
      <c r="H213" s="111">
        <f>ABS(E213-F213)/F213</f>
        <v>6.3504690350831751E-5</v>
      </c>
      <c r="I213" s="112">
        <f t="shared" ref="I213:I232" si="62">+F213-D213</f>
        <v>1.2698276910477944</v>
      </c>
      <c r="J213" s="111">
        <f t="shared" ref="J213:J232" si="63">ABS((E213-D213)-I213)/(E213-D213)</f>
        <v>0.14621881041726228</v>
      </c>
      <c r="K213" s="111">
        <f t="shared" ref="K213:K232" si="64">ABS((E213-D213)-I213)/I213</f>
        <v>0.12756622827017969</v>
      </c>
      <c r="CM213"/>
      <c r="CN213"/>
      <c r="CO213"/>
      <c r="CP213"/>
      <c r="CQ213"/>
      <c r="CR213"/>
    </row>
    <row r="214" spans="2:96" x14ac:dyDescent="0.25">
      <c r="B214" s="142"/>
      <c r="C214" s="83">
        <f>+'De 12-13'!G32</f>
        <v>-5702.7</v>
      </c>
      <c r="D214" s="84">
        <f>+'De 12-13'!AP32</f>
        <v>2549.5703446178918</v>
      </c>
      <c r="E214" s="110">
        <f>+'De 12-13'!AQ32</f>
        <v>2550.6411717766496</v>
      </c>
      <c r="F214" s="59">
        <v>2550.8000000000002</v>
      </c>
      <c r="G214" s="111">
        <f t="shared" ref="G214:G232" si="65">ABS(E214-F214)/E214</f>
        <v>6.2269920641161298E-5</v>
      </c>
      <c r="H214" s="111">
        <f t="shared" ref="H214:H232" si="66">ABS(E214-F214)/F214</f>
        <v>6.2266043339583905E-5</v>
      </c>
      <c r="I214" s="112">
        <f t="shared" si="62"/>
        <v>1.2296553821083762</v>
      </c>
      <c r="J214" s="111">
        <f t="shared" si="63"/>
        <v>0.1483229315316045</v>
      </c>
      <c r="K214" s="111">
        <f t="shared" si="64"/>
        <v>0.12916482590291484</v>
      </c>
      <c r="CM214"/>
      <c r="CN214"/>
      <c r="CO214"/>
      <c r="CP214"/>
      <c r="CQ214"/>
      <c r="CR214"/>
    </row>
    <row r="215" spans="2:96" x14ac:dyDescent="0.25">
      <c r="B215" s="142"/>
      <c r="C215" s="83">
        <f>+'De 12-13'!G33</f>
        <v>-5752.7</v>
      </c>
      <c r="D215" s="84">
        <f>+'De 12-13'!AP33</f>
        <v>2549.6205169268314</v>
      </c>
      <c r="E215" s="110">
        <f>+'De 12-13'!AQ33</f>
        <v>2550.6576004539588</v>
      </c>
      <c r="F215" s="59">
        <v>2550.81</v>
      </c>
      <c r="G215" s="111">
        <f t="shared" si="65"/>
        <v>5.9749119605077775E-5</v>
      </c>
      <c r="H215" s="111">
        <f t="shared" si="66"/>
        <v>5.9745549861073257E-5</v>
      </c>
      <c r="I215" s="112">
        <f t="shared" si="62"/>
        <v>1.1894830731685033</v>
      </c>
      <c r="J215" s="111">
        <f t="shared" si="63"/>
        <v>0.14695011737700264</v>
      </c>
      <c r="K215" s="111">
        <f t="shared" si="64"/>
        <v>0.12812250083993856</v>
      </c>
      <c r="CM215"/>
      <c r="CN215"/>
      <c r="CO215"/>
      <c r="CP215"/>
      <c r="CQ215"/>
      <c r="CR215"/>
    </row>
    <row r="216" spans="2:96" x14ac:dyDescent="0.25">
      <c r="B216" s="142"/>
      <c r="C216" s="83">
        <f>+'De 12-13'!G34</f>
        <v>-5802.7</v>
      </c>
      <c r="D216" s="84">
        <f>+'De 12-13'!AP34</f>
        <v>2549.6706892357711</v>
      </c>
      <c r="E216" s="110">
        <f>+'De 12-13'!AQ34</f>
        <v>2550.6780696318506</v>
      </c>
      <c r="F216" s="59">
        <v>2550.8200000000002</v>
      </c>
      <c r="G216" s="111">
        <f t="shared" si="65"/>
        <v>5.5644171579078566E-5</v>
      </c>
      <c r="H216" s="111">
        <f t="shared" si="66"/>
        <v>5.5641075477527844E-5</v>
      </c>
      <c r="I216" s="112">
        <f t="shared" si="62"/>
        <v>1.1493107642290852</v>
      </c>
      <c r="J216" s="111">
        <f t="shared" si="63"/>
        <v>0.14089054015935717</v>
      </c>
      <c r="K216" s="111">
        <f t="shared" si="64"/>
        <v>0.12349172440300704</v>
      </c>
      <c r="CM216"/>
      <c r="CN216"/>
      <c r="CO216"/>
      <c r="CP216"/>
      <c r="CQ216"/>
      <c r="CR216"/>
    </row>
    <row r="217" spans="2:96" x14ac:dyDescent="0.25">
      <c r="B217" s="142"/>
      <c r="C217" s="83">
        <f>+'De 12-13'!G35</f>
        <v>-5852.7</v>
      </c>
      <c r="D217" s="84">
        <f>+'De 12-13'!AP35</f>
        <v>2549.7208615447107</v>
      </c>
      <c r="E217" s="110">
        <f>+'De 12-13'!AQ35</f>
        <v>2550.7034214145492</v>
      </c>
      <c r="F217" s="59">
        <v>2550.83</v>
      </c>
      <c r="G217" s="111">
        <f t="shared" si="65"/>
        <v>4.9624971836403775E-5</v>
      </c>
      <c r="H217" s="111">
        <f t="shared" si="66"/>
        <v>4.9622509320776282E-5</v>
      </c>
      <c r="I217" s="112">
        <f t="shared" si="62"/>
        <v>1.1091384552892123</v>
      </c>
      <c r="J217" s="111">
        <f t="shared" si="63"/>
        <v>0.12882531572505754</v>
      </c>
      <c r="K217" s="111">
        <f t="shared" si="64"/>
        <v>0.11412334037026053</v>
      </c>
      <c r="CM217"/>
      <c r="CN217"/>
      <c r="CO217"/>
      <c r="CP217"/>
      <c r="CQ217"/>
      <c r="CR217"/>
    </row>
    <row r="218" spans="2:96" x14ac:dyDescent="0.25">
      <c r="B218" s="142"/>
      <c r="C218" s="83">
        <f>+'De 12-13'!G36</f>
        <v>-5902.7</v>
      </c>
      <c r="D218" s="84">
        <f>+'De 12-13'!AP36</f>
        <v>2549.7710338536504</v>
      </c>
      <c r="E218" s="110">
        <f>+'De 12-13'!AQ36</f>
        <v>2550.7344760720007</v>
      </c>
      <c r="F218" s="59">
        <v>2550.84</v>
      </c>
      <c r="G218" s="111">
        <f t="shared" si="65"/>
        <v>4.1370016749825741E-5</v>
      </c>
      <c r="H218" s="111">
        <f t="shared" si="66"/>
        <v>4.1368305342340816E-5</v>
      </c>
      <c r="I218" s="112">
        <f t="shared" si="62"/>
        <v>1.0689661463497941</v>
      </c>
      <c r="J218" s="111">
        <f t="shared" si="63"/>
        <v>0.10952802979730422</v>
      </c>
      <c r="K218" s="111">
        <f t="shared" si="64"/>
        <v>9.8715874548309976E-2</v>
      </c>
      <c r="CM218"/>
      <c r="CN218"/>
      <c r="CO218"/>
      <c r="CP218"/>
      <c r="CQ218"/>
      <c r="CR218"/>
    </row>
    <row r="219" spans="2:96" x14ac:dyDescent="0.25">
      <c r="B219" s="142"/>
      <c r="C219" s="83">
        <f>+'De 12-13'!G37</f>
        <v>-5952.7</v>
      </c>
      <c r="D219" s="84">
        <f>+'De 12-13'!AP37</f>
        <v>2549.82120616259</v>
      </c>
      <c r="E219" s="110">
        <f>+'De 12-13'!AQ37</f>
        <v>2550.7718827013164</v>
      </c>
      <c r="F219" s="59">
        <v>2550.86</v>
      </c>
      <c r="G219" s="111">
        <f t="shared" si="65"/>
        <v>3.4545346560131282E-5</v>
      </c>
      <c r="H219" s="111">
        <f t="shared" si="66"/>
        <v>3.4544153220386655E-5</v>
      </c>
      <c r="I219" s="112">
        <f t="shared" si="62"/>
        <v>1.0387938374101395</v>
      </c>
      <c r="J219" s="111">
        <f t="shared" si="63"/>
        <v>9.2689043112188035E-2</v>
      </c>
      <c r="K219" s="111">
        <f t="shared" si="64"/>
        <v>8.4826551246630841E-2</v>
      </c>
      <c r="CM219"/>
      <c r="CN219"/>
      <c r="CO219"/>
      <c r="CP219"/>
      <c r="CQ219"/>
      <c r="CR219"/>
    </row>
    <row r="220" spans="2:96" x14ac:dyDescent="0.25">
      <c r="B220" s="142"/>
      <c r="C220" s="83">
        <f>+'De 12-13'!G38</f>
        <v>-6002.7</v>
      </c>
      <c r="D220" s="84">
        <f>+'De 12-13'!AP38</f>
        <v>2549.8713784715296</v>
      </c>
      <c r="E220" s="110">
        <f>+'De 12-13'!AQ38</f>
        <v>2550.8159503319898</v>
      </c>
      <c r="F220" s="59">
        <v>2550.89</v>
      </c>
      <c r="G220" s="111">
        <f t="shared" si="65"/>
        <v>2.9029796524680722E-5</v>
      </c>
      <c r="H220" s="111">
        <f t="shared" si="66"/>
        <v>2.9028953820058001E-5</v>
      </c>
      <c r="I220" s="112">
        <f t="shared" si="62"/>
        <v>1.0186215284702484</v>
      </c>
      <c r="J220" s="111">
        <f t="shared" si="63"/>
        <v>7.8394954486544141E-2</v>
      </c>
      <c r="K220" s="111">
        <f t="shared" si="64"/>
        <v>7.2695958155581594E-2</v>
      </c>
      <c r="CM220"/>
      <c r="CN220"/>
      <c r="CO220"/>
      <c r="CP220"/>
      <c r="CQ220"/>
      <c r="CR220"/>
    </row>
    <row r="221" spans="2:96" x14ac:dyDescent="0.25">
      <c r="B221" s="142"/>
      <c r="C221" s="83">
        <f>+'De 12-13'!G39</f>
        <v>-6052.7</v>
      </c>
      <c r="D221" s="84">
        <f>+'De 12-13'!AP39</f>
        <v>2549.9215507804693</v>
      </c>
      <c r="E221" s="110">
        <f>+'De 12-13'!AQ39</f>
        <v>2550.8665424638825</v>
      </c>
      <c r="F221" s="59">
        <v>2550.91</v>
      </c>
      <c r="G221" s="111">
        <f t="shared" si="65"/>
        <v>1.703638171339004E-5</v>
      </c>
      <c r="H221" s="111">
        <f t="shared" si="66"/>
        <v>1.703609148003268E-5</v>
      </c>
      <c r="I221" s="112">
        <f t="shared" si="62"/>
        <v>0.98844921953059384</v>
      </c>
      <c r="J221" s="111">
        <f t="shared" si="63"/>
        <v>4.5987215422217974E-2</v>
      </c>
      <c r="K221" s="111">
        <f t="shared" si="64"/>
        <v>4.3965370459767047E-2</v>
      </c>
      <c r="CM221"/>
      <c r="CN221"/>
      <c r="CO221"/>
      <c r="CP221"/>
      <c r="CQ221"/>
      <c r="CR221"/>
    </row>
    <row r="222" spans="2:96" x14ac:dyDescent="0.25">
      <c r="B222" s="142"/>
      <c r="C222" s="83">
        <f>+'De 12-13'!G40</f>
        <v>-6102.7</v>
      </c>
      <c r="D222" s="84">
        <f>+'De 12-13'!AP40</f>
        <v>2549.9717230894089</v>
      </c>
      <c r="E222" s="110">
        <f>+'De 12-13'!AQ40</f>
        <v>2550.9231140036409</v>
      </c>
      <c r="F222" s="59">
        <v>2550.9499999999998</v>
      </c>
      <c r="G222" s="111">
        <f t="shared" si="65"/>
        <v>1.0539712550075584E-5</v>
      </c>
      <c r="H222" s="111">
        <f t="shared" si="66"/>
        <v>1.0539601465705744E-5</v>
      </c>
      <c r="I222" s="112">
        <f t="shared" si="62"/>
        <v>0.97827691059092103</v>
      </c>
      <c r="J222" s="111">
        <f t="shared" si="63"/>
        <v>2.8259673239202719E-2</v>
      </c>
      <c r="K222" s="111">
        <f t="shared" si="64"/>
        <v>2.7483012292196261E-2</v>
      </c>
      <c r="CM222"/>
      <c r="CN222"/>
      <c r="CO222"/>
      <c r="CP222"/>
      <c r="CQ222"/>
      <c r="CR222"/>
    </row>
    <row r="223" spans="2:96" x14ac:dyDescent="0.25">
      <c r="B223" s="142"/>
      <c r="C223" s="83">
        <f>+'De 12-13'!G41</f>
        <v>-6152.7</v>
      </c>
      <c r="D223" s="84">
        <f>+'De 12-13'!AP41</f>
        <v>2550.0218953983485</v>
      </c>
      <c r="E223" s="110">
        <f>+'De 12-13'!AQ41</f>
        <v>2550.9848863816665</v>
      </c>
      <c r="F223" s="59">
        <v>2550.9899999999998</v>
      </c>
      <c r="G223" s="111">
        <f t="shared" si="65"/>
        <v>2.0045662993240092E-6</v>
      </c>
      <c r="H223" s="111">
        <f t="shared" si="66"/>
        <v>2.004562281046016E-6</v>
      </c>
      <c r="I223" s="112">
        <f t="shared" si="62"/>
        <v>0.96810460165124823</v>
      </c>
      <c r="J223" s="111">
        <f t="shared" si="63"/>
        <v>5.3101414467110969E-3</v>
      </c>
      <c r="K223" s="111">
        <f t="shared" si="64"/>
        <v>5.2820927868781221E-3</v>
      </c>
    </row>
    <row r="224" spans="2:96" x14ac:dyDescent="0.25">
      <c r="B224" s="142"/>
      <c r="C224" s="83">
        <f>+'De 12-13'!G42</f>
        <v>-6202.7</v>
      </c>
      <c r="D224" s="84">
        <f>+'De 12-13'!AP42</f>
        <v>2550.0720677072882</v>
      </c>
      <c r="E224" s="110">
        <f>+'De 12-13'!AQ42</f>
        <v>2551.0510663880868</v>
      </c>
      <c r="F224" s="59">
        <v>2551.04</v>
      </c>
      <c r="G224" s="111">
        <f t="shared" si="65"/>
        <v>4.3379719962025657E-6</v>
      </c>
      <c r="H224" s="111">
        <f t="shared" si="66"/>
        <v>4.3379908142852381E-6</v>
      </c>
      <c r="I224" s="112">
        <f t="shared" si="62"/>
        <v>0.96793229271179371</v>
      </c>
      <c r="J224" s="111">
        <f t="shared" si="63"/>
        <v>1.1303782429866243E-2</v>
      </c>
      <c r="K224" s="111">
        <f t="shared" si="64"/>
        <v>1.1433018786748218E-2</v>
      </c>
    </row>
    <row r="225" spans="2:11" x14ac:dyDescent="0.25">
      <c r="B225" s="142"/>
      <c r="C225" s="83">
        <f>+'De 12-13'!G43</f>
        <v>-6252.7</v>
      </c>
      <c r="D225" s="84">
        <f>+'De 12-13'!AP43</f>
        <v>2550.1222400162278</v>
      </c>
      <c r="E225" s="110">
        <f>+'De 12-13'!AQ43</f>
        <v>2551.1210096093382</v>
      </c>
      <c r="F225" s="59">
        <v>2551.09</v>
      </c>
      <c r="G225" s="111">
        <f t="shared" si="65"/>
        <v>1.2155287507439459E-5</v>
      </c>
      <c r="H225" s="111">
        <f t="shared" si="66"/>
        <v>1.2155435260249826E-5</v>
      </c>
      <c r="I225" s="112">
        <f t="shared" si="62"/>
        <v>0.96775998377233918</v>
      </c>
      <c r="J225" s="111">
        <f t="shared" si="63"/>
        <v>3.1047810778359115E-2</v>
      </c>
      <c r="K225" s="111">
        <f t="shared" si="64"/>
        <v>3.2042665390229229E-2</v>
      </c>
    </row>
    <row r="226" spans="2:11" x14ac:dyDescent="0.25">
      <c r="B226" s="142"/>
      <c r="C226" s="83">
        <f>+'De 12-13'!G44</f>
        <v>-6302.7</v>
      </c>
      <c r="D226" s="84">
        <f>+'De 12-13'!AP44</f>
        <v>2550.1724123251674</v>
      </c>
      <c r="E226" s="110">
        <f>+'De 12-13'!AQ44</f>
        <v>2551.194294907672</v>
      </c>
      <c r="F226" s="59">
        <v>2551.15</v>
      </c>
      <c r="G226" s="111">
        <f t="shared" si="65"/>
        <v>1.7362420322238258E-5</v>
      </c>
      <c r="H226" s="111">
        <f t="shared" si="66"/>
        <v>1.7362721781111757E-5</v>
      </c>
      <c r="I226" s="112">
        <f t="shared" si="62"/>
        <v>0.97758767483264819</v>
      </c>
      <c r="J226" s="111">
        <f t="shared" si="63"/>
        <v>4.3346377000888794E-2</v>
      </c>
      <c r="K226" s="111">
        <f t="shared" si="64"/>
        <v>4.5310419527809662E-2</v>
      </c>
    </row>
    <row r="227" spans="2:11" x14ac:dyDescent="0.25">
      <c r="B227" s="142"/>
      <c r="C227" s="83">
        <f>+'De 12-13'!G45</f>
        <v>-6352.7</v>
      </c>
      <c r="D227" s="84">
        <f>+'De 12-13'!AP45</f>
        <v>2550.2225846341071</v>
      </c>
      <c r="E227" s="110">
        <f>+'De 12-13'!AQ45</f>
        <v>2551.2707330431995</v>
      </c>
      <c r="F227" s="59">
        <v>2551.21</v>
      </c>
      <c r="G227" s="111">
        <f t="shared" si="65"/>
        <v>2.3805017010872369E-5</v>
      </c>
      <c r="H227" s="111">
        <f t="shared" si="66"/>
        <v>2.3805583703197376E-5</v>
      </c>
      <c r="I227" s="112">
        <f t="shared" si="62"/>
        <v>0.9874153658929572</v>
      </c>
      <c r="J227" s="111">
        <f t="shared" si="63"/>
        <v>5.7943171665951296E-2</v>
      </c>
      <c r="K227" s="111">
        <f t="shared" si="64"/>
        <v>6.1507087389217383E-2</v>
      </c>
    </row>
    <row r="228" spans="2:11" x14ac:dyDescent="0.25">
      <c r="B228" s="142"/>
      <c r="C228" s="83">
        <f>+'De 12-13'!G46</f>
        <v>-6402.7</v>
      </c>
      <c r="D228" s="84">
        <f>+'De 12-13'!AP46</f>
        <v>2550.2727569430467</v>
      </c>
      <c r="E228" s="110">
        <f>+'De 12-13'!AQ46</f>
        <v>2551.3503469122502</v>
      </c>
      <c r="F228" s="59">
        <v>2551.2800000000002</v>
      </c>
      <c r="G228" s="111">
        <f t="shared" si="65"/>
        <v>2.7572423495316895E-5</v>
      </c>
      <c r="H228" s="111">
        <f t="shared" si="66"/>
        <v>2.7573183754816496E-5</v>
      </c>
      <c r="I228" s="112">
        <f t="shared" si="62"/>
        <v>1.0072430569534845</v>
      </c>
      <c r="J228" s="111">
        <f t="shared" si="63"/>
        <v>6.5281706642079176E-2</v>
      </c>
      <c r="K228" s="111">
        <f t="shared" si="64"/>
        <v>6.9841049550403531E-2</v>
      </c>
    </row>
    <row r="229" spans="2:11" x14ac:dyDescent="0.25">
      <c r="B229" s="142"/>
      <c r="C229" s="83">
        <f>+'De 12-13'!G47</f>
        <v>-6452.7</v>
      </c>
      <c r="D229" s="84">
        <f>+'De 12-13'!AP47</f>
        <v>2550.3229292519864</v>
      </c>
      <c r="E229" s="110">
        <f>+'De 12-13'!AQ47</f>
        <v>2551.4333503946209</v>
      </c>
      <c r="F229" s="59">
        <v>2551.36</v>
      </c>
      <c r="G229" s="111">
        <f t="shared" si="65"/>
        <v>2.8748701042662906E-5</v>
      </c>
      <c r="H229" s="111">
        <f t="shared" si="66"/>
        <v>2.8749527554235681E-5</v>
      </c>
      <c r="I229" s="112">
        <f t="shared" si="62"/>
        <v>1.0370707480137753</v>
      </c>
      <c r="J229" s="111">
        <f t="shared" si="63"/>
        <v>6.6056374293041578E-2</v>
      </c>
      <c r="K229" s="111">
        <f t="shared" si="64"/>
        <v>7.0728438499742974E-2</v>
      </c>
    </row>
    <row r="230" spans="2:11" x14ac:dyDescent="0.25">
      <c r="B230" s="142"/>
      <c r="C230" s="83">
        <f>+'De 12-13'!G48</f>
        <v>-6502.7</v>
      </c>
      <c r="D230" s="84">
        <f>+'De 12-13'!AP48</f>
        <v>2550.373101560926</v>
      </c>
      <c r="E230" s="110">
        <f>+'De 12-13'!AQ48</f>
        <v>2551.5201395554418</v>
      </c>
      <c r="F230" s="59">
        <v>2551.4299999999998</v>
      </c>
      <c r="G230" s="111">
        <f t="shared" si="65"/>
        <v>3.5327785207162937E-5</v>
      </c>
      <c r="H230" s="111">
        <f t="shared" si="66"/>
        <v>3.532903330366307E-5</v>
      </c>
      <c r="I230" s="112">
        <f t="shared" si="62"/>
        <v>1.0568984390738478</v>
      </c>
      <c r="J230" s="111">
        <f t="shared" si="63"/>
        <v>7.8584629169162548E-2</v>
      </c>
      <c r="K230" s="111">
        <f t="shared" si="64"/>
        <v>8.5286865898821534E-2</v>
      </c>
    </row>
    <row r="231" spans="2:11" x14ac:dyDescent="0.25">
      <c r="B231" s="142"/>
      <c r="C231" s="83">
        <f>+'De 12-13'!G49</f>
        <v>-6552.7</v>
      </c>
      <c r="D231" s="84">
        <f>+'De 12-13'!AP49</f>
        <v>2550.4232738698656</v>
      </c>
      <c r="E231" s="110">
        <f>+'De 12-13'!AQ49</f>
        <v>2551.6113024145416</v>
      </c>
      <c r="F231" s="59">
        <v>2551.5100000000002</v>
      </c>
      <c r="G231" s="111">
        <f t="shared" si="65"/>
        <v>3.970135045470698E-5</v>
      </c>
      <c r="H231" s="111">
        <f t="shared" si="66"/>
        <v>3.9702926714514548E-5</v>
      </c>
      <c r="I231" s="112">
        <f t="shared" si="62"/>
        <v>1.0867261301345934</v>
      </c>
      <c r="J231" s="111">
        <f t="shared" si="63"/>
        <v>8.5269343901987663E-2</v>
      </c>
      <c r="K231" s="111">
        <f t="shared" si="64"/>
        <v>9.3217979886804136E-2</v>
      </c>
    </row>
    <row r="232" spans="2:11" x14ac:dyDescent="0.25">
      <c r="B232" s="142"/>
      <c r="C232" s="83">
        <f>+'De 12-13'!G50</f>
        <v>-6589.3</v>
      </c>
      <c r="D232" s="84">
        <f>+'De 12-13'!AP50</f>
        <v>2550.4600000000096</v>
      </c>
      <c r="E232" s="110">
        <f>+'De 12-13'!AQ50</f>
        <v>2551.6793097574123</v>
      </c>
      <c r="F232" s="59">
        <v>2551.5700000000002</v>
      </c>
      <c r="G232" s="111">
        <f t="shared" si="65"/>
        <v>4.2838360210128556E-5</v>
      </c>
      <c r="H232" s="111">
        <f t="shared" si="66"/>
        <v>4.2840195413851167E-5</v>
      </c>
      <c r="I232" s="112">
        <f t="shared" si="62"/>
        <v>1.1099999999905776</v>
      </c>
      <c r="J232" s="111">
        <f t="shared" si="63"/>
        <v>8.964888269652288E-2</v>
      </c>
      <c r="K232" s="111">
        <f t="shared" si="64"/>
        <v>9.847725893067398E-2</v>
      </c>
    </row>
  </sheetData>
  <sortState xmlns:xlrd2="http://schemas.microsoft.com/office/spreadsheetml/2017/richdata2" ref="CQ7:CR222">
    <sortCondition descending="1" ref="CR7:CR222"/>
  </sortState>
  <mergeCells count="38">
    <mergeCell ref="C2:E3"/>
    <mergeCell ref="I4:K4"/>
    <mergeCell ref="F61:K61"/>
    <mergeCell ref="F73:K73"/>
    <mergeCell ref="F83:K83"/>
    <mergeCell ref="F91:K91"/>
    <mergeCell ref="F103:K103"/>
    <mergeCell ref="F122:K122"/>
    <mergeCell ref="B6:B60"/>
    <mergeCell ref="B61:B72"/>
    <mergeCell ref="B73:B82"/>
    <mergeCell ref="F4:H4"/>
    <mergeCell ref="B190:B211"/>
    <mergeCell ref="B212:B232"/>
    <mergeCell ref="B91:B102"/>
    <mergeCell ref="B103:B121"/>
    <mergeCell ref="B122:B136"/>
    <mergeCell ref="B137:B147"/>
    <mergeCell ref="B148:B163"/>
    <mergeCell ref="B164:B189"/>
    <mergeCell ref="B83:B90"/>
    <mergeCell ref="F137:K137"/>
    <mergeCell ref="F148:K148"/>
    <mergeCell ref="F164:K164"/>
    <mergeCell ref="N132:N133"/>
    <mergeCell ref="N134:N135"/>
    <mergeCell ref="N136:N137"/>
    <mergeCell ref="N118:N119"/>
    <mergeCell ref="N120:N121"/>
    <mergeCell ref="N122:N123"/>
    <mergeCell ref="N124:N125"/>
    <mergeCell ref="N126:N127"/>
    <mergeCell ref="F190:K190"/>
    <mergeCell ref="F212:K212"/>
    <mergeCell ref="N138:N139"/>
    <mergeCell ref="N140:N141"/>
    <mergeCell ref="N128:N129"/>
    <mergeCell ref="N130:N131"/>
  </mergeCells>
  <phoneticPr fontId="24" type="noConversion"/>
  <pageMargins left="0.25" right="0.25" top="0.75" bottom="0.75" header="0.3" footer="0.3"/>
  <pageSetup paperSize="3" scale="16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864FF499A39040841BE3B38C0B2A10" ma:contentTypeVersion="9" ma:contentTypeDescription="Crear nuevo documento." ma:contentTypeScope="" ma:versionID="1edb689c49a7e2839aa2b65efa9b39d5">
  <xsd:schema xmlns:xsd="http://www.w3.org/2001/XMLSchema" xmlns:xs="http://www.w3.org/2001/XMLSchema" xmlns:p="http://schemas.microsoft.com/office/2006/metadata/properties" xmlns:ns3="443bc4ff-3ce7-49ba-ba7c-c0297c2f63a9" xmlns:ns4="b246cd76-e830-480d-8b5e-b1f589e11c11" targetNamespace="http://schemas.microsoft.com/office/2006/metadata/properties" ma:root="true" ma:fieldsID="03feac1c947d424668dd6c530ec13aca" ns3:_="" ns4:_="">
    <xsd:import namespace="443bc4ff-3ce7-49ba-ba7c-c0297c2f63a9"/>
    <xsd:import namespace="b246cd76-e830-480d-8b5e-b1f589e11c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bc4ff-3ce7-49ba-ba7c-c0297c2f6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6cd76-e830-480d-8b5e-b1f589e11c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3bc4ff-3ce7-49ba-ba7c-c0297c2f63a9" xsi:nil="true"/>
  </documentManagement>
</p:properties>
</file>

<file path=customXml/itemProps1.xml><?xml version="1.0" encoding="utf-8"?>
<ds:datastoreItem xmlns:ds="http://schemas.openxmlformats.org/officeDocument/2006/customXml" ds:itemID="{F78384E9-355A-4949-9AD2-ACD499CDFA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D0B8F-F3F9-4993-8F56-E0BECB61CE0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43bc4ff-3ce7-49ba-ba7c-c0297c2f63a9"/>
    <ds:schemaRef ds:uri="b246cd76-e830-480d-8b5e-b1f589e11c1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84392D-923F-4670-A45D-4BEBC8622E10}">
  <ds:schemaRefs>
    <ds:schemaRef ds:uri="b246cd76-e830-480d-8b5e-b1f589e11c1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443bc4ff-3ce7-49ba-ba7c-c0297c2f63a9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Datos inciales</vt:lpstr>
      <vt:lpstr>De 1-2</vt:lpstr>
      <vt:lpstr>latex</vt:lpstr>
      <vt:lpstr>De 2-3</vt:lpstr>
      <vt:lpstr>De 3-4</vt:lpstr>
      <vt:lpstr>De 4-5</vt:lpstr>
      <vt:lpstr>De 5-6</vt:lpstr>
      <vt:lpstr>De 6-7</vt:lpstr>
      <vt:lpstr>De 7-8</vt:lpstr>
      <vt:lpstr>De 8-9</vt:lpstr>
      <vt:lpstr>De 9-10</vt:lpstr>
      <vt:lpstr>De 10-11</vt:lpstr>
      <vt:lpstr>De 11-12</vt:lpstr>
      <vt:lpstr>De 12-13</vt:lpstr>
      <vt:lpstr>Perfil 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</dc:creator>
  <cp:keywords/>
  <dc:description/>
  <cp:lastModifiedBy>Alejandro Galindo Gutierrez</cp:lastModifiedBy>
  <cp:revision/>
  <cp:lastPrinted>2024-09-24T02:33:48Z</cp:lastPrinted>
  <dcterms:created xsi:type="dcterms:W3CDTF">2024-08-02T00:01:43Z</dcterms:created>
  <dcterms:modified xsi:type="dcterms:W3CDTF">2025-02-03T14:44:38Z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0x010100C6864FF499A39040841BE3B38C0B2A10</vt:lpwstr>
  </property>
</Properties>
</file>