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7E614B2-9EE7-486C-88F0-ADB951164CB6}" xr6:coauthVersionLast="47" xr6:coauthVersionMax="47" xr10:uidLastSave="{00000000-0000-0000-0000-000000000000}"/>
  <bookViews>
    <workbookView xWindow="-108" yWindow="-108" windowWidth="23256" windowHeight="12456" xr2:uid="{56A91C9F-3F5F-4256-A124-EAA2B98E5E6B}"/>
  </bookViews>
  <sheets>
    <sheet name="projectdata-nyse" sheetId="1" r:id="rId1"/>
    <sheet name="summary statistics" sheetId="3" r:id="rId2"/>
    <sheet name="dynamic P&amp;L" sheetId="2" r:id="rId3"/>
    <sheet name="Forcast" sheetId="4" r:id="rId4"/>
  </sheets>
  <externalReferences>
    <externalReference r:id="rId5"/>
  </externalReferences>
  <definedNames>
    <definedName name="_xlnm._FilterDatabase" localSheetId="0" hidden="1">'projectdata-nyse'!$A$1:$K$1711</definedName>
    <definedName name="_xlchart.v1.0" hidden="1">'summary statistics'!$C$5:$C$311</definedName>
    <definedName name="_xlchart.v1.1" hidden="1">'summary statistics'!$Q$5:$Q$136</definedName>
    <definedName name="COGs">'projectdata-nyse'!$F:$F</definedName>
    <definedName name="Others">'projectdata-nyse'!$I:$I</definedName>
    <definedName name="Reveneue">[1]Sheet1!$E:$E</definedName>
    <definedName name="Revenue">'projectdata-nyse'!$E:$E</definedName>
    <definedName name="Revenues">'projectdata-nyse'!$E:$E</definedName>
    <definedName name="RnD">'projectdata-nyse'!$H:$H</definedName>
    <definedName name="SG_A">'projectdata-nyse'!$G:$G</definedName>
    <definedName name="Ticker_symbol">'projectdata-nyse'!$B:$B</definedName>
    <definedName name="Years">'projectdata-nyse'!$C:$C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4" l="1"/>
  <c r="H23" i="4"/>
  <c r="P10" i="3"/>
  <c r="P9" i="3"/>
  <c r="P8" i="3"/>
  <c r="P7" i="3"/>
  <c r="P6" i="3"/>
  <c r="E10" i="3"/>
  <c r="E9" i="3"/>
  <c r="E8" i="3"/>
  <c r="E7" i="3"/>
  <c r="E6" i="3"/>
  <c r="G12" i="4" a="1"/>
  <c r="G12" i="4" s="1"/>
  <c r="F12" i="4" a="1"/>
  <c r="F12" i="4" s="1"/>
  <c r="E12" i="4" a="1"/>
  <c r="E12" i="4" s="1"/>
  <c r="D12" i="4" a="1"/>
  <c r="D12" i="4" s="1"/>
  <c r="G11" i="4" a="1"/>
  <c r="G11" i="4" s="1"/>
  <c r="F11" i="4" a="1"/>
  <c r="F11" i="4" s="1"/>
  <c r="E11" i="4" a="1"/>
  <c r="E11" i="4" s="1"/>
  <c r="D11" i="4" a="1"/>
  <c r="D11" i="4" s="1"/>
  <c r="G10" i="4" a="1"/>
  <c r="G10" i="4" s="1"/>
  <c r="G13" i="4" s="1"/>
  <c r="F10" i="4" a="1"/>
  <c r="F10" i="4" s="1"/>
  <c r="E10" i="4" a="1"/>
  <c r="E10" i="4" s="1"/>
  <c r="D10" i="4" a="1"/>
  <c r="D10" i="4" s="1"/>
  <c r="G8" i="4" a="1"/>
  <c r="G8" i="4" s="1"/>
  <c r="F8" i="4" a="1"/>
  <c r="F8" i="4" s="1"/>
  <c r="E8" i="4" a="1"/>
  <c r="E8" i="4" s="1"/>
  <c r="D8" i="4" a="1"/>
  <c r="D8" i="4" s="1"/>
  <c r="G7" i="4" a="1"/>
  <c r="G7" i="4" s="1"/>
  <c r="F7" i="4" a="1"/>
  <c r="F7" i="4" s="1"/>
  <c r="F9" i="4" s="1"/>
  <c r="E7" i="4" a="1"/>
  <c r="E7" i="4" s="1"/>
  <c r="D7" i="4" a="1"/>
  <c r="D7" i="4" s="1"/>
  <c r="D9" i="4" s="1"/>
  <c r="G7" i="2" a="1"/>
  <c r="G7" i="2" s="1"/>
  <c r="I22" i="4"/>
  <c r="H22" i="4"/>
  <c r="I21" i="4"/>
  <c r="H21" i="4"/>
  <c r="E7" i="2" a="1"/>
  <c r="E7" i="2" s="1"/>
  <c r="F7" i="2" a="1"/>
  <c r="F7" i="2" s="1"/>
  <c r="D7" i="2" a="1"/>
  <c r="D7" i="2" s="1"/>
  <c r="D13" i="4" l="1"/>
  <c r="D14" i="4" s="1"/>
  <c r="D23" i="4" s="1"/>
  <c r="E9" i="4"/>
  <c r="E13" i="4"/>
  <c r="F13" i="4"/>
  <c r="F14" i="4" s="1"/>
  <c r="F23" i="4" s="1"/>
  <c r="G9" i="4"/>
  <c r="G14" i="4" s="1"/>
  <c r="G23" i="4" s="1"/>
  <c r="F22" i="4"/>
  <c r="G22" i="4"/>
  <c r="E22" i="4"/>
  <c r="D22" i="4"/>
  <c r="F21" i="4"/>
  <c r="E21" i="4"/>
  <c r="G21" i="4"/>
  <c r="H7" i="4"/>
  <c r="H14" i="4" s="1"/>
  <c r="I7" i="4" l="1"/>
  <c r="H9" i="4"/>
  <c r="E14" i="4"/>
  <c r="E23" i="4" s="1"/>
  <c r="E12" i="2" a="1"/>
  <c r="E12" i="2" s="1"/>
  <c r="F12" i="2" a="1"/>
  <c r="F12" i="2" s="1"/>
  <c r="G12" i="2" a="1"/>
  <c r="G12" i="2" s="1"/>
  <c r="D12" i="2" a="1"/>
  <c r="D12" i="2" s="1"/>
  <c r="G11" i="2" a="1"/>
  <c r="G11" i="2" s="1"/>
  <c r="F11" i="2" a="1"/>
  <c r="F11" i="2" s="1"/>
  <c r="E11" i="2" a="1"/>
  <c r="E11" i="2" s="1"/>
  <c r="D11" i="2" a="1"/>
  <c r="D11" i="2" s="1"/>
  <c r="G10" i="2" a="1"/>
  <c r="G10" i="2" s="1"/>
  <c r="F10" i="2" a="1"/>
  <c r="F10" i="2" s="1"/>
  <c r="E10" i="2" a="1"/>
  <c r="E10" i="2" s="1"/>
  <c r="D10" i="2" a="1"/>
  <c r="D10" i="2" s="1"/>
  <c r="G8" i="2" a="1"/>
  <c r="G8" i="2" s="1"/>
  <c r="F8" i="2" a="1"/>
  <c r="F8" i="2" s="1"/>
  <c r="E8" i="2" a="1"/>
  <c r="E8" i="2" s="1"/>
  <c r="D8" i="2" a="1"/>
  <c r="D8" i="2" s="1"/>
  <c r="I9" i="4" l="1"/>
  <c r="I14" i="4"/>
  <c r="E13" i="2"/>
  <c r="G13" i="2"/>
  <c r="D13" i="2"/>
  <c r="F13" i="2"/>
  <c r="F9" i="2"/>
  <c r="D9" i="2"/>
  <c r="E9" i="2"/>
  <c r="G9" i="2"/>
  <c r="G14" i="2" l="1"/>
  <c r="E14" i="2"/>
  <c r="D14" i="2"/>
  <c r="F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<sst xmlns="http://schemas.openxmlformats.org/spreadsheetml/2006/main" count="9018" uniqueCount="609">
  <si>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</si>
  <si>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</si>
  <si>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</si>
  <si>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</si>
  <si>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</si>
  <si>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</si>
  <si>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</si>
  <si>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</si>
  <si>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</si>
  <si>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</si>
  <si>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</si>
  <si>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</si>
  <si>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</si>
  <si>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</si>
  <si>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</si>
  <si>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</si>
  <si>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</si>
  <si>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</si>
  <si>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</si>
  <si>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</si>
  <si>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</si>
  <si>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</si>
  <si>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</si>
  <si>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</si>
  <si>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</si>
  <si>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</si>
  <si>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</si>
  <si>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</si>
  <si>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</si>
  <si>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</si>
  <si>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</si>
  <si>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</si>
  <si>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</si>
  <si>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</si>
  <si>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</si>
  <si>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</si>
  <si>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</si>
  <si>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</si>
  <si>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</si>
  <si>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</si>
  <si>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</si>
  <si>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</si>
  <si>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</si>
  <si>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</si>
  <si>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</si>
  <si>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</si>
  <si>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</si>
  <si>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</si>
  <si>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</si>
  <si>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</si>
  <si>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</si>
  <si>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</si>
  <si>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</si>
  <si>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</si>
  <si>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</si>
  <si>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</si>
  <si>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</si>
  <si>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</si>
  <si>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</si>
  <si>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</si>
  <si>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</si>
  <si>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</si>
  <si>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</si>
  <si>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</si>
  <si>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</si>
  <si>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</si>
  <si>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</si>
  <si>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</si>
  <si>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</si>
  <si>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</si>
  <si>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</si>
  <si>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</si>
  <si>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</si>
  <si>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</si>
  <si>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</si>
  <si>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</si>
  <si>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</si>
  <si>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</si>
  <si>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</si>
  <si>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</si>
  <si>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</si>
  <si>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</si>
  <si>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</si>
  <si>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</si>
  <si>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</si>
  <si>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</si>
  <si>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</si>
  <si>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</si>
  <si>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</si>
  <si>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</si>
  <si>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</si>
  <si>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</si>
  <si>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</si>
  <si>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</si>
  <si>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</si>
  <si>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</si>
  <si>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</si>
  <si>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</si>
  <si>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</si>
  <si>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</si>
  <si>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</si>
  <si>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</si>
  <si>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</si>
  <si>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</si>
  <si>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</si>
  <si>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</si>
  <si>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</si>
  <si>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</si>
  <si>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</si>
  <si>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</si>
  <si>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</si>
  <si>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</si>
  <si>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</si>
  <si>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</si>
  <si>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</si>
  <si>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</si>
  <si>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</si>
  <si>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</si>
  <si>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</si>
  <si>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</si>
  <si>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</si>
  <si>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</si>
  <si>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</si>
  <si>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</si>
  <si>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</si>
  <si>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</si>
  <si>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</si>
  <si>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</si>
  <si>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</si>
  <si>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</si>
  <si>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</si>
  <si>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</si>
  <si>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</si>
  <si>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</si>
  <si>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</si>
  <si>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</si>
  <si>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</si>
  <si>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</si>
  <si>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</si>
  <si>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</si>
  <si>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</si>
  <si>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</si>
  <si>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</si>
  <si>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</si>
  <si>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</si>
  <si>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</si>
  <si>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</si>
  <si>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</si>
  <si>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</si>
  <si>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</si>
  <si>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</si>
  <si>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</si>
  <si>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</si>
  <si>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</si>
  <si>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</si>
  <si>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</si>
  <si>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</si>
  <si>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</si>
  <si>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</si>
  <si>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</si>
  <si>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</si>
  <si>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</si>
  <si>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</si>
  <si>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</si>
  <si>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</si>
  <si>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</si>
  <si>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</si>
  <si>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</si>
  <si>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</si>
  <si>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</si>
  <si>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</si>
  <si>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</si>
  <si>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</si>
  <si>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</si>
  <si>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</si>
  <si>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</si>
  <si>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</si>
  <si>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</si>
  <si>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</si>
  <si>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</si>
  <si>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</si>
  <si>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</si>
  <si>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</si>
  <si>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</si>
  <si>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</si>
  <si>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</si>
  <si>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</si>
  <si>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</si>
  <si>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</si>
  <si>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</si>
  <si>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</si>
  <si>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</si>
  <si>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</si>
  <si>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</si>
  <si>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</si>
  <si>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</si>
  <si>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</si>
  <si>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</si>
  <si>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</si>
  <si>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</si>
  <si>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</si>
  <si>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</si>
  <si>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</si>
  <si>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</si>
  <si>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</si>
  <si>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</si>
  <si>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</si>
  <si>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</si>
  <si>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</si>
  <si>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</si>
  <si>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</si>
  <si>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</si>
  <si>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</si>
  <si>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</si>
  <si>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</si>
  <si>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</si>
  <si>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</si>
  <si>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</si>
  <si>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</si>
  <si>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</si>
  <si>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</si>
  <si>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</si>
  <si>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</si>
  <si>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</si>
  <si>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</si>
  <si>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</si>
  <si>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</si>
  <si>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</si>
  <si>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</si>
  <si>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</si>
  <si>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</si>
  <si>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</si>
  <si>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</si>
  <si>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</si>
  <si>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</si>
  <si>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</si>
  <si>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</si>
  <si>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</si>
  <si>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</si>
  <si>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</si>
  <si>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</si>
  <si>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</si>
  <si>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</si>
  <si>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</si>
  <si>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</si>
  <si>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</si>
  <si>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</si>
  <si>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</si>
  <si>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</si>
  <si>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</si>
  <si>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</si>
  <si>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</si>
  <si>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</si>
  <si>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</si>
  <si>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</si>
  <si>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</si>
  <si>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</si>
  <si>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</si>
  <si>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</si>
  <si>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</si>
  <si>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</si>
  <si>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</si>
  <si>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</si>
  <si>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</si>
  <si>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</si>
  <si>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</si>
  <si>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</si>
  <si>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</si>
  <si>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</si>
  <si>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</si>
  <si>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</si>
  <si>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</si>
  <si>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</si>
  <si>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</si>
  <si>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</si>
  <si>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</si>
  <si>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</si>
  <si>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</si>
  <si>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</si>
  <si>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</si>
  <si>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</si>
  <si>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</si>
  <si>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</si>
  <si>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</si>
  <si>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</si>
  <si>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</si>
  <si>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</si>
  <si>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</si>
  <si>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</si>
  <si>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</si>
  <si>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</si>
  <si>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</si>
  <si>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</si>
  <si>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</si>
  <si>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</si>
  <si>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</si>
  <si>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</si>
  <si>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</si>
  <si>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</si>
  <si>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</si>
  <si>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</si>
  <si>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</si>
  <si>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</si>
  <si>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</si>
  <si>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</si>
  <si>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</si>
  <si>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</si>
  <si>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</si>
  <si>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</si>
  <si>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</si>
  <si>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</si>
  <si>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</si>
  <si>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</si>
  <si>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</si>
  <si>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</si>
  <si>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</si>
  <si>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</si>
  <si>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</si>
  <si>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</si>
  <si>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</si>
  <si>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</si>
  <si>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</si>
  <si>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</si>
  <si>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</si>
  <si>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</si>
  <si>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</si>
  <si>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</si>
  <si>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</si>
  <si>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</si>
  <si>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</si>
  <si>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</si>
  <si>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</si>
  <si>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</si>
  <si>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</si>
  <si>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</si>
  <si>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</si>
  <si>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</si>
  <si>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</si>
  <si>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</si>
  <si>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</si>
  <si>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</si>
  <si>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</si>
  <si>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</si>
  <si>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</si>
  <si>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</si>
  <si>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</si>
  <si>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</si>
  <si>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</si>
  <si>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</si>
  <si>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</si>
  <si>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</si>
  <si>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</si>
  <si>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</si>
  <si>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</si>
  <si>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</si>
  <si>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</si>
  <si>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</si>
  <si>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</si>
  <si>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</si>
  <si>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</si>
  <si>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</si>
  <si>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</si>
  <si>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</si>
  <si>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</si>
  <si>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</si>
  <si>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</si>
  <si>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</si>
  <si>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</si>
  <si>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</si>
  <si>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</si>
  <si>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</si>
  <si>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</si>
  <si>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</si>
  <si>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</si>
  <si>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</si>
  <si>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</si>
  <si>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</si>
  <si>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</si>
  <si>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</si>
  <si>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</si>
  <si>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</si>
  <si>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</si>
  <si>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</si>
  <si>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</si>
  <si>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</si>
  <si>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</si>
  <si>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</si>
  <si>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</si>
  <si>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</si>
  <si>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</si>
  <si>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</si>
  <si>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</si>
  <si>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</si>
  <si>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</si>
  <si>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</si>
  <si>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</si>
  <si>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</si>
  <si>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</si>
  <si>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</si>
  <si>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</si>
  <si>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</si>
  <si>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</si>
  <si>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</si>
  <si>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</si>
  <si>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</si>
  <si>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</si>
  <si>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</si>
  <si>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</si>
  <si>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</si>
  <si>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</si>
  <si>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</si>
  <si>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</si>
  <si>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</si>
  <si>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</si>
  <si>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</si>
  <si>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</si>
  <si>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</si>
  <si>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</si>
  <si>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</si>
  <si>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</si>
  <si>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</si>
  <si>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</si>
  <si>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</si>
  <si>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</si>
  <si>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</si>
  <si>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</si>
  <si>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</si>
  <si>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</si>
  <si>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</si>
  <si>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</si>
  <si>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</si>
  <si>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</si>
  <si>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</si>
  <si>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</si>
  <si>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</si>
  <si>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</si>
  <si>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</si>
  <si>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</si>
  <si>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</si>
  <si>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</si>
  <si>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</si>
  <si>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</si>
  <si>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</si>
  <si>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</si>
  <si>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</si>
  <si>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</si>
  <si>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</si>
  <si>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</si>
  <si>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</si>
  <si>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</si>
  <si>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</si>
  <si>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</si>
  <si>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</si>
  <si>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</si>
  <si>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</si>
  <si>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</si>
  <si>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</si>
  <si>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</si>
  <si>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</si>
  <si>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</si>
  <si>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</si>
  <si>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</si>
  <si>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</si>
  <si>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</si>
  <si>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</si>
  <si>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</si>
  <si>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</si>
  <si>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</si>
  <si>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</si>
  <si>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</si>
  <si>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</si>
  <si>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</si>
  <si>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</si>
  <si>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</si>
  <si>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</si>
  <si>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</si>
  <si>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</si>
  <si>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</si>
  <si>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</si>
  <si>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</si>
  <si>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</si>
  <si>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</si>
  <si>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</si>
  <si>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</si>
  <si>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</si>
  <si>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</si>
  <si>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</si>
  <si>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</si>
  <si>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</si>
  <si>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</si>
  <si>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</si>
  <si>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</si>
  <si>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</si>
  <si>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</si>
  <si>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</si>
  <si>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</si>
  <si>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</si>
  <si>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</si>
  <si>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</si>
  <si>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</si>
  <si>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</si>
  <si>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</si>
  <si>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</si>
  <si>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</si>
  <si>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</si>
  <si>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</si>
  <si>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</si>
  <si>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</si>
  <si>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</si>
  <si>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</si>
  <si>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</si>
  <si>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</si>
  <si>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</si>
  <si>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</si>
  <si>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</si>
  <si>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</si>
  <si>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</si>
  <si>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</si>
  <si>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</si>
  <si>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</si>
  <si>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</si>
  <si>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</si>
  <si>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</si>
  <si>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</si>
  <si>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</si>
  <si>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</si>
  <si>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</si>
  <si>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</si>
  <si>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</si>
  <si>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</si>
  <si>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</si>
  <si>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</si>
  <si>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</si>
  <si>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</si>
  <si>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</si>
  <si>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</si>
  <si>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</si>
  <si>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</si>
  <si>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</si>
  <si>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</si>
  <si>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</si>
  <si>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</si>
  <si>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</si>
  <si>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</si>
  <si>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</si>
  <si>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</si>
  <si>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</si>
  <si>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</si>
  <si>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</si>
  <si>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</si>
  <si>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</si>
  <si>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</si>
  <si>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</si>
  <si>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</si>
  <si>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</si>
  <si>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</si>
  <si>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</si>
  <si>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</si>
  <si>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</si>
  <si>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</si>
  <si>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</si>
  <si>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</si>
  <si>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</si>
  <si>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</si>
  <si>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</si>
  <si>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</si>
  <si>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</si>
  <si>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</si>
  <si>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</si>
  <si>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</si>
  <si>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</si>
  <si>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</si>
  <si>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</si>
  <si>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</si>
  <si>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</si>
  <si>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</si>
  <si>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</si>
  <si>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Historical</t>
  </si>
  <si>
    <t>Revenue</t>
  </si>
  <si>
    <t>COGS</t>
  </si>
  <si>
    <t>Gross Profit</t>
  </si>
  <si>
    <t xml:space="preserve">  Other operating expenses</t>
  </si>
  <si>
    <t xml:space="preserve">  Research &amp; Development</t>
  </si>
  <si>
    <t>Total operating expenses</t>
  </si>
  <si>
    <t>Operating income/ EBIT</t>
  </si>
  <si>
    <t>Company name</t>
  </si>
  <si>
    <t>company name</t>
  </si>
  <si>
    <t>forcast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</si>
  <si>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</si>
  <si>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</si>
  <si>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</si>
  <si>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</si>
  <si>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</si>
  <si>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</si>
  <si>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</si>
  <si>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</si>
  <si>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</si>
  <si>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</si>
  <si>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</si>
  <si>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</si>
  <si>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</si>
  <si>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</si>
  <si>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 xml:space="preserve">Consumer Discretionary </t>
  </si>
  <si>
    <t>mean</t>
  </si>
  <si>
    <t>median</t>
  </si>
  <si>
    <t>mode</t>
  </si>
  <si>
    <t>range</t>
  </si>
  <si>
    <r>
      <t xml:space="preserve">Do companies in the </t>
    </r>
    <r>
      <rPr>
        <b/>
        <sz val="12"/>
        <color theme="4"/>
        <rFont val="Aptos Narrow"/>
        <family val="2"/>
        <scheme val="minor"/>
      </rPr>
      <t>Consumer Discretionary</t>
    </r>
    <r>
      <rPr>
        <b/>
        <sz val="12"/>
        <color theme="1"/>
        <rFont val="Aptos Narrow"/>
        <family val="2"/>
        <scheme val="minor"/>
      </rPr>
      <t xml:space="preserve"> sector spend similarly on </t>
    </r>
    <r>
      <rPr>
        <b/>
        <sz val="12"/>
        <color rgb="FFFF0000"/>
        <rFont val="Aptos Narrow"/>
        <family val="2"/>
      </rPr>
      <t xml:space="preserve">Sales, General, and Administrative (SG&amp;A) </t>
    </r>
    <r>
      <rPr>
        <b/>
        <sz val="12"/>
        <color theme="1"/>
        <rFont val="Aptos Narrow"/>
        <family val="2"/>
        <scheme val="minor"/>
      </rPr>
      <t xml:space="preserve">expenses compared to companies in the </t>
    </r>
    <r>
      <rPr>
        <b/>
        <sz val="12"/>
        <color theme="4"/>
        <rFont val="Aptos Narrow"/>
        <family val="2"/>
        <scheme val="minor"/>
      </rPr>
      <t>Consumer Staples</t>
    </r>
    <r>
      <rPr>
        <b/>
        <sz val="12"/>
        <color theme="1"/>
        <rFont val="Aptos Narrow"/>
        <family val="2"/>
        <scheme val="minor"/>
      </rPr>
      <t xml:space="preserve"> sector for Year 3?</t>
    </r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</si>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</sst>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73" formatCode="&quot;$&quot;#,##0"/>
  </numFmts>
  <fonts count="4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3C78D8"/>
      <name val="Calibri"/>
      <family val="2"/>
    </font>
    <font>
      <b/>
      <i/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0070C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name val="Calibri"/>
      <family val="2"/>
    </font>
    <font>
      <sz val="12"/>
      <color rgb="FF3C78D8"/>
      <name val="Calibri"/>
      <family val="2"/>
    </font>
    <font>
      <b/>
      <i/>
      <sz val="12"/>
      <color rgb="FF000000"/>
      <name val="Calibri"/>
      <family val="2"/>
    </font>
    <font>
      <sz val="1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b/>
      <sz val="12"/>
      <color rgb="FFFF0000"/>
      <name val="Aptos Narrow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CCCCCC"/>
      </right>
      <top style="medium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10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9" fillId="33" borderId="0" xfId="43" applyFont="1" applyFill="1"/>
    <xf numFmtId="0" fontId="18" fillId="33" borderId="0" xfId="43" applyFill="1"/>
    <xf numFmtId="0" fontId="18" fillId="0" borderId="0" xfId="43"/>
    <xf numFmtId="0" fontId="19" fillId="0" borderId="10" xfId="43" applyFont="1" applyBorder="1" applyAlignment="1">
      <alignment horizontal="center"/>
    </xf>
    <xf numFmtId="0" fontId="20" fillId="0" borderId="0" xfId="43" applyFont="1"/>
    <xf numFmtId="0" fontId="19" fillId="0" borderId="11" xfId="43" applyFont="1" applyBorder="1" applyAlignment="1">
      <alignment horizontal="center"/>
    </xf>
    <xf numFmtId="0" fontId="19" fillId="0" borderId="0" xfId="43" applyFont="1"/>
    <xf numFmtId="164" fontId="21" fillId="0" borderId="0" xfId="43" applyNumberFormat="1" applyFont="1"/>
    <xf numFmtId="0" fontId="18" fillId="0" borderId="0" xfId="43" applyAlignment="1">
      <alignment horizontal="left"/>
    </xf>
    <xf numFmtId="164" fontId="22" fillId="0" borderId="0" xfId="43" applyNumberFormat="1" applyFont="1"/>
    <xf numFmtId="44" fontId="18" fillId="0" borderId="0" xfId="43" applyNumberFormat="1"/>
    <xf numFmtId="0" fontId="23" fillId="0" borderId="0" xfId="43" applyFont="1" applyAlignment="1">
      <alignment horizontal="left"/>
    </xf>
    <xf numFmtId="0" fontId="19" fillId="34" borderId="10" xfId="43" applyFont="1" applyFill="1" applyBorder="1"/>
    <xf numFmtId="0" fontId="18" fillId="34" borderId="10" xfId="43" applyFill="1" applyBorder="1"/>
    <xf numFmtId="164" fontId="22" fillId="34" borderId="10" xfId="43" applyNumberFormat="1" applyFont="1" applyFill="1" applyBorder="1"/>
    <xf numFmtId="0" fontId="24" fillId="0" borderId="0" xfId="0" applyFont="1"/>
    <xf numFmtId="0" fontId="25" fillId="35" borderId="12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18" fillId="33" borderId="13" xfId="43" applyFill="1" applyBorder="1"/>
    <xf numFmtId="0" fontId="18" fillId="33" borderId="14" xfId="43" applyFill="1" applyBorder="1"/>
    <xf numFmtId="0" fontId="0" fillId="35" borderId="15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19" fillId="0" borderId="17" xfId="43" applyFont="1" applyBorder="1" applyAlignment="1">
      <alignment horizontal="center"/>
    </xf>
    <xf numFmtId="0" fontId="19" fillId="0" borderId="18" xfId="43" applyFont="1" applyBorder="1" applyAlignment="1">
      <alignment horizontal="center"/>
    </xf>
    <xf numFmtId="44" fontId="0" fillId="0" borderId="19" xfId="0" applyNumberFormat="1" applyBorder="1"/>
    <xf numFmtId="0" fontId="0" fillId="0" borderId="19" xfId="0" applyBorder="1"/>
    <xf numFmtId="0" fontId="0" fillId="0" borderId="20" xfId="0" applyBorder="1"/>
    <xf numFmtId="164" fontId="22" fillId="34" borderId="15" xfId="43" applyNumberFormat="1" applyFont="1" applyFill="1" applyBorder="1"/>
    <xf numFmtId="0" fontId="18" fillId="0" borderId="19" xfId="43" applyBorder="1"/>
    <xf numFmtId="0" fontId="18" fillId="0" borderId="20" xfId="43" applyBorder="1"/>
    <xf numFmtId="0" fontId="19" fillId="33" borderId="21" xfId="43" applyFont="1" applyFill="1" applyBorder="1"/>
    <xf numFmtId="0" fontId="19" fillId="33" borderId="22" xfId="43" applyFont="1" applyFill="1" applyBorder="1"/>
    <xf numFmtId="0" fontId="26" fillId="36" borderId="23" xfId="0" applyFont="1" applyFill="1" applyBorder="1" applyAlignment="1">
      <alignment vertical="center"/>
    </xf>
    <xf numFmtId="0" fontId="0" fillId="36" borderId="23" xfId="0" applyFill="1" applyBorder="1" applyAlignment="1">
      <alignment wrapText="1"/>
    </xf>
    <xf numFmtId="0" fontId="0" fillId="0" borderId="24" xfId="0" applyBorder="1" applyAlignment="1">
      <alignment wrapText="1"/>
    </xf>
    <xf numFmtId="0" fontId="26" fillId="0" borderId="25" xfId="0" applyFont="1" applyBorder="1" applyAlignment="1">
      <alignment wrapText="1"/>
    </xf>
    <xf numFmtId="0" fontId="26" fillId="0" borderId="26" xfId="0" applyFont="1" applyBorder="1" applyAlignment="1">
      <alignment horizontal="center" wrapText="1"/>
    </xf>
    <xf numFmtId="0" fontId="26" fillId="0" borderId="27" xfId="0" applyFont="1" applyBorder="1" applyAlignment="1">
      <alignment horizontal="center" wrapText="1"/>
    </xf>
    <xf numFmtId="0" fontId="27" fillId="37" borderId="28" xfId="0" applyFont="1" applyFill="1" applyBorder="1" applyAlignment="1">
      <alignment vertical="center"/>
    </xf>
    <xf numFmtId="0" fontId="0" fillId="0" borderId="28" xfId="0" applyBorder="1" applyAlignment="1">
      <alignment wrapText="1"/>
    </xf>
    <xf numFmtId="9" fontId="0" fillId="37" borderId="28" xfId="42" applyFont="1" applyFill="1" applyBorder="1" applyAlignment="1">
      <alignment wrapText="1"/>
    </xf>
    <xf numFmtId="2" fontId="0" fillId="0" borderId="28" xfId="0" applyNumberFormat="1" applyBorder="1" applyAlignment="1">
      <alignment wrapText="1"/>
    </xf>
    <xf numFmtId="2" fontId="0" fillId="37" borderId="28" xfId="42" applyNumberFormat="1" applyFont="1" applyFill="1" applyBorder="1" applyAlignment="1">
      <alignment wrapText="1"/>
    </xf>
    <xf numFmtId="0" fontId="27" fillId="37" borderId="23" xfId="0" applyFont="1" applyFill="1" applyBorder="1" applyAlignment="1">
      <alignment vertical="center"/>
    </xf>
    <xf numFmtId="0" fontId="0" fillId="0" borderId="23" xfId="0" applyBorder="1" applyAlignment="1">
      <alignment wrapText="1"/>
    </xf>
    <xf numFmtId="0" fontId="27" fillId="0" borderId="29" xfId="0" applyFont="1" applyBorder="1" applyAlignment="1">
      <alignment wrapText="1"/>
    </xf>
    <xf numFmtId="0" fontId="27" fillId="38" borderId="30" xfId="0" applyFont="1" applyFill="1" applyBorder="1" applyAlignment="1">
      <alignment wrapText="1"/>
    </xf>
    <xf numFmtId="0" fontId="26" fillId="36" borderId="31" xfId="0" applyFont="1" applyFill="1" applyBorder="1" applyAlignment="1">
      <alignment horizontal="center" vertical="center"/>
    </xf>
    <xf numFmtId="0" fontId="26" fillId="36" borderId="32" xfId="0" applyFont="1" applyFill="1" applyBorder="1" applyAlignment="1">
      <alignment horizontal="center" vertical="center"/>
    </xf>
    <xf numFmtId="0" fontId="0" fillId="36" borderId="28" xfId="0" applyFill="1" applyBorder="1" applyAlignment="1">
      <alignment wrapText="1"/>
    </xf>
    <xf numFmtId="0" fontId="26" fillId="0" borderId="24" xfId="0" applyFont="1" applyBorder="1" applyAlignment="1">
      <alignment vertical="center"/>
    </xf>
    <xf numFmtId="0" fontId="27" fillId="0" borderId="24" xfId="0" applyFont="1" applyBorder="1" applyAlignment="1">
      <alignment horizontal="center" wrapText="1"/>
    </xf>
    <xf numFmtId="0" fontId="27" fillId="0" borderId="28" xfId="0" applyFont="1" applyBorder="1" applyAlignment="1">
      <alignment vertical="center"/>
    </xf>
    <xf numFmtId="0" fontId="27" fillId="0" borderId="28" xfId="0" applyFont="1" applyBorder="1" applyAlignment="1">
      <alignment horizontal="right" wrapText="1"/>
    </xf>
    <xf numFmtId="10" fontId="28" fillId="0" borderId="28" xfId="0" applyNumberFormat="1" applyFont="1" applyBorder="1" applyAlignment="1">
      <alignment horizontal="right" wrapText="1"/>
    </xf>
    <xf numFmtId="0" fontId="28" fillId="0" borderId="28" xfId="0" applyFont="1" applyBorder="1" applyAlignment="1">
      <alignment horizontal="right" wrapText="1"/>
    </xf>
    <xf numFmtId="0" fontId="27" fillId="0" borderId="23" xfId="0" applyFont="1" applyBorder="1" applyAlignment="1">
      <alignment vertical="center"/>
    </xf>
    <xf numFmtId="0" fontId="27" fillId="0" borderId="23" xfId="0" applyFont="1" applyBorder="1" applyAlignment="1">
      <alignment horizontal="right" wrapText="1"/>
    </xf>
    <xf numFmtId="0" fontId="28" fillId="0" borderId="23" xfId="0" applyFont="1" applyBorder="1" applyAlignment="1">
      <alignment horizontal="right" wrapText="1"/>
    </xf>
    <xf numFmtId="44" fontId="0" fillId="0" borderId="33" xfId="0" applyNumberFormat="1" applyBorder="1"/>
    <xf numFmtId="0" fontId="29" fillId="35" borderId="12" xfId="0" applyFont="1" applyFill="1" applyBorder="1" applyAlignment="1">
      <alignment horizontal="center" vertical="center"/>
    </xf>
    <xf numFmtId="0" fontId="30" fillId="35" borderId="12" xfId="0" applyFont="1" applyFill="1" applyBorder="1" applyAlignment="1">
      <alignment horizontal="center" vertical="center"/>
    </xf>
    <xf numFmtId="0" fontId="31" fillId="33" borderId="0" xfId="43" applyFont="1" applyFill="1"/>
    <xf numFmtId="0" fontId="32" fillId="33" borderId="0" xfId="43" applyFont="1" applyFill="1"/>
    <xf numFmtId="0" fontId="32" fillId="0" borderId="0" xfId="43" applyFont="1"/>
    <xf numFmtId="0" fontId="31" fillId="0" borderId="10" xfId="43" applyFont="1" applyBorder="1" applyAlignment="1">
      <alignment horizontal="center"/>
    </xf>
    <xf numFmtId="0" fontId="33" fillId="0" borderId="0" xfId="43" applyFont="1"/>
    <xf numFmtId="0" fontId="31" fillId="0" borderId="11" xfId="43" applyFont="1" applyBorder="1" applyAlignment="1">
      <alignment horizontal="center"/>
    </xf>
    <xf numFmtId="0" fontId="31" fillId="0" borderId="0" xfId="43" applyFont="1"/>
    <xf numFmtId="164" fontId="34" fillId="0" borderId="0" xfId="43" applyNumberFormat="1" applyFont="1"/>
    <xf numFmtId="0" fontId="32" fillId="0" borderId="0" xfId="43" applyFont="1" applyAlignment="1">
      <alignment horizontal="left"/>
    </xf>
    <xf numFmtId="164" fontId="35" fillId="0" borderId="0" xfId="43" applyNumberFormat="1" applyFont="1"/>
    <xf numFmtId="44" fontId="32" fillId="0" borderId="0" xfId="43" applyNumberFormat="1" applyFont="1"/>
    <xf numFmtId="0" fontId="36" fillId="0" borderId="0" xfId="43" applyFont="1" applyAlignment="1">
      <alignment horizontal="left"/>
    </xf>
    <xf numFmtId="0" fontId="31" fillId="34" borderId="10" xfId="43" applyFont="1" applyFill="1" applyBorder="1"/>
    <xf numFmtId="0" fontId="32" fillId="34" borderId="10" xfId="43" applyFont="1" applyFill="1" applyBorder="1"/>
    <xf numFmtId="164" fontId="35" fillId="34" borderId="10" xfId="43" applyNumberFormat="1" applyFont="1" applyFill="1" applyBorder="1"/>
    <xf numFmtId="6" fontId="0" fillId="0" borderId="35" xfId="0" applyNumberFormat="1" applyBorder="1" applyAlignment="1">
      <alignment horizontal="center" vertical="center"/>
    </xf>
    <xf numFmtId="173" fontId="0" fillId="0" borderId="35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7" fillId="39" borderId="35" xfId="0" applyFont="1" applyFill="1" applyBorder="1" applyAlignment="1">
      <alignment horizontal="center"/>
    </xf>
    <xf numFmtId="0" fontId="0" fillId="0" borderId="13" xfId="0" applyBorder="1"/>
    <xf numFmtId="0" fontId="0" fillId="0" borderId="34" xfId="0" applyBorder="1"/>
    <xf numFmtId="0" fontId="0" fillId="0" borderId="14" xfId="0" applyBorder="1"/>
    <xf numFmtId="6" fontId="0" fillId="0" borderId="19" xfId="0" applyNumberFormat="1" applyBorder="1"/>
    <xf numFmtId="0" fontId="0" fillId="0" borderId="0" xfId="0" applyBorder="1"/>
    <xf numFmtId="0" fontId="0" fillId="0" borderId="21" xfId="0" applyBorder="1"/>
    <xf numFmtId="0" fontId="0" fillId="0" borderId="37" xfId="0" applyBorder="1"/>
    <xf numFmtId="0" fontId="0" fillId="0" borderId="22" xfId="0" applyBorder="1"/>
    <xf numFmtId="6" fontId="0" fillId="0" borderId="20" xfId="0" applyNumberFormat="1" applyBorder="1"/>
    <xf numFmtId="0" fontId="0" fillId="0" borderId="19" xfId="0" applyBorder="1" applyAlignment="1">
      <alignment vertical="center"/>
    </xf>
    <xf numFmtId="6" fontId="0" fillId="0" borderId="21" xfId="0" applyNumberFormat="1" applyBorder="1"/>
    <xf numFmtId="6" fontId="0" fillId="0" borderId="22" xfId="0" applyNumberFormat="1" applyBorder="1"/>
    <xf numFmtId="1" fontId="0" fillId="0" borderId="35" xfId="0" applyNumberFormat="1" applyBorder="1" applyAlignment="1">
      <alignment horizontal="center" vertical="center"/>
    </xf>
    <xf numFmtId="0" fontId="0" fillId="0" borderId="39" xfId="0" applyBorder="1" applyAlignment="1">
      <alignment wrapText="1"/>
    </xf>
    <xf numFmtId="2" fontId="0" fillId="0" borderId="38" xfId="0" applyNumberFormat="1" applyBorder="1"/>
    <xf numFmtId="0" fontId="27" fillId="0" borderId="31" xfId="0" applyFont="1" applyBorder="1" applyAlignment="1">
      <alignment wrapText="1"/>
    </xf>
    <xf numFmtId="0" fontId="27" fillId="0" borderId="32" xfId="0" applyFont="1" applyBorder="1" applyAlignment="1">
      <alignment wrapText="1"/>
    </xf>
    <xf numFmtId="164" fontId="22" fillId="34" borderId="40" xfId="43" applyNumberFormat="1" applyFont="1" applyFill="1" applyBorder="1"/>
    <xf numFmtId="0" fontId="0" fillId="40" borderId="19" xfId="0" applyFill="1" applyBorder="1"/>
    <xf numFmtId="0" fontId="0" fillId="40" borderId="2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DF706EAF-19EE-460A-A57C-A44D3F66A12E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 Sales, General, and Administrative (SG&amp;A) expenses for Consumer Discretionary in year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 Sales, General, and Administrative (SG&amp;A) expenses for Consumer Discretionary in year 3</a:t>
          </a:r>
        </a:p>
      </cx:txPr>
    </cx:title>
    <cx:plotArea>
      <cx:plotAreaRegion>
        <cx:series layoutId="clusteredColumn" uniqueId="{640216AD-3166-4B2E-B15C-5FF24CFECCAB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 Sales, General, and Administrative (SG&amp;A) expenses 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Aptos Narrow" panose="02110004020202020204"/>
                </a:rPr>
                <a:t> Sales, General, and Administrative (SG&amp;A) expenses  in $</a:t>
              </a:r>
            </a:p>
          </cx:txPr>
        </cx:title>
        <cx:tickLabels/>
        <cx:spPr>
          <a:ln>
            <a:prstDash val="solid"/>
          </a:ln>
        </cx:spPr>
      </cx:axis>
      <cx:axis id="1" hidden="1">
        <cx:valScaling/>
        <cx:title>
          <cx:tx>
            <cx:txData>
              <cx:v>frequency </cx:v>
            </cx:txData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400" b="1" i="0" u="none" strike="noStrike" baseline="0" dirty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Sales, General, and Administrative (SG&amp;A) </a:t>
            </a:r>
            <a:r>
              <a:rPr lang="en-US" sz="14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expenses</a:t>
            </a:r>
            <a:r>
              <a:rPr lang="en-US" sz="1400" b="1" i="0" u="none" strike="noStrike" baseline="0" dirty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 for Consumer Staples in year 3</a:t>
            </a:r>
          </a:p>
        </cx:rich>
      </cx:tx>
    </cx:title>
    <cx:plotArea>
      <cx:plotAreaRegion>
        <cx:series layoutId="clusteredColumn" uniqueId="{65CE7334-47C9-4CD2-A5AF-5BE8AFDB1AC4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 Sales, General, and Administrative (SG&amp;A) expenses 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Aptos Narrow" panose="02110004020202020204"/>
                </a:rPr>
                <a:t> Sales, General, and Administrative (SG&amp;A) expenses  in $</a:t>
              </a:r>
            </a:p>
          </cx:txPr>
        </cx:title>
        <cx:tickLabels/>
      </cx:axis>
      <cx:axis id="1" hidden="1">
        <cx:valScaling/>
        <cx:title>
          <cx:tx>
            <cx:txData>
              <cx:v>frequency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Aptos Narrow" panose="02110004020202020204"/>
                </a:rPr>
                <a:t>frequency 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10</xdr:row>
      <xdr:rowOff>41910</xdr:rowOff>
    </xdr:from>
    <xdr:to>
      <xdr:col>8</xdr:col>
      <xdr:colOff>236220</xdr:colOff>
      <xdr:row>44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A18EADD-277F-B7AA-E275-92010802AC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300" y="1931670"/>
              <a:ext cx="3589020" cy="619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434340</xdr:colOff>
      <xdr:row>10</xdr:row>
      <xdr:rowOff>64770</xdr:rowOff>
    </xdr:from>
    <xdr:to>
      <xdr:col>15</xdr:col>
      <xdr:colOff>944880</xdr:colOff>
      <xdr:row>44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2E11015-1232-C1A0-2095-536FD3E0E2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6640" y="1954530"/>
              <a:ext cx="3581400" cy="6168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ownloads\Studen%20Group%20Exercise.xlsx" TargetMode="External"/><Relationship Id="rId1" Type="http://schemas.openxmlformats.org/officeDocument/2006/relationships/externalLinkPath" Target="Studen%20Group%20Exerc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escriptive statistics"/>
      <sheetName val="dynamic P&amp;L"/>
      <sheetName val="forcast"/>
    </sheetNames>
    <sheetDataSet>
      <sheetData sheetId="0">
        <row r="1">
          <cell r="E1" t="str">
            <v>Total Revenue</v>
          </cell>
        </row>
        <row r="2">
          <cell r="E2">
            <v>5015000000</v>
          </cell>
        </row>
        <row r="3">
          <cell r="E3">
            <v>5115000000</v>
          </cell>
        </row>
        <row r="4">
          <cell r="E4">
            <v>4183000000</v>
          </cell>
        </row>
        <row r="5">
          <cell r="E5">
            <v>3939000000</v>
          </cell>
        </row>
        <row r="6">
          <cell r="E6">
            <v>8025000000</v>
          </cell>
        </row>
        <row r="7">
          <cell r="E7">
            <v>9248000000</v>
          </cell>
        </row>
        <row r="8">
          <cell r="E8">
            <v>10842000000</v>
          </cell>
        </row>
        <row r="9">
          <cell r="E9">
            <v>12188666666.6667</v>
          </cell>
        </row>
        <row r="10">
          <cell r="E10">
            <v>1148231000</v>
          </cell>
        </row>
        <row r="11">
          <cell r="E11">
            <v>1710966000</v>
          </cell>
        </row>
        <row r="12">
          <cell r="E12">
            <v>2610726000</v>
          </cell>
        </row>
        <row r="13">
          <cell r="E13">
            <v>3285802666.6666698</v>
          </cell>
        </row>
        <row r="14">
          <cell r="E14">
            <v>9895100000</v>
          </cell>
        </row>
        <row r="15">
          <cell r="E15">
            <v>11124800000</v>
          </cell>
        </row>
        <row r="16">
          <cell r="E16">
            <v>14171800000</v>
          </cell>
        </row>
        <row r="17">
          <cell r="E17">
            <v>16007266666.6667</v>
          </cell>
        </row>
        <row r="18">
          <cell r="E18">
            <v>1623938000</v>
          </cell>
        </row>
        <row r="19">
          <cell r="E19">
            <v>1998051000</v>
          </cell>
        </row>
        <row r="20">
          <cell r="E20">
            <v>2424176000</v>
          </cell>
        </row>
        <row r="21">
          <cell r="E21">
            <v>1452619000</v>
          </cell>
        </row>
        <row r="22">
          <cell r="E22">
            <v>10128223000</v>
          </cell>
        </row>
        <row r="23">
          <cell r="E23">
            <v>10914922000</v>
          </cell>
        </row>
        <row r="24">
          <cell r="E24">
            <v>11686135000</v>
          </cell>
        </row>
        <row r="25">
          <cell r="E25">
            <v>11024486000</v>
          </cell>
        </row>
        <row r="26">
          <cell r="E26">
            <v>7232397000</v>
          </cell>
        </row>
        <row r="27">
          <cell r="E27">
            <v>7541234000</v>
          </cell>
        </row>
        <row r="28">
          <cell r="E28">
            <v>6602267000</v>
          </cell>
        </row>
        <row r="29">
          <cell r="E29">
            <v>9308926000</v>
          </cell>
        </row>
        <row r="30">
          <cell r="E30">
            <v>2168652000</v>
          </cell>
        </row>
        <row r="31">
          <cell r="E31">
            <v>2382531000</v>
          </cell>
        </row>
        <row r="32">
          <cell r="E32">
            <v>2377344000</v>
          </cell>
        </row>
        <row r="33">
          <cell r="E33">
            <v>2213881000</v>
          </cell>
        </row>
        <row r="34">
          <cell r="E34">
            <v>451509000000</v>
          </cell>
        </row>
        <row r="35">
          <cell r="E35">
            <v>420836000000</v>
          </cell>
        </row>
        <row r="36">
          <cell r="E36">
            <v>394105000000</v>
          </cell>
        </row>
        <row r="37">
          <cell r="E37">
            <v>259488000000</v>
          </cell>
        </row>
        <row r="38">
          <cell r="E38">
            <v>2928429000</v>
          </cell>
        </row>
        <row r="39">
          <cell r="E39">
            <v>2950800000</v>
          </cell>
        </row>
        <row r="40">
          <cell r="E40">
            <v>2922600000</v>
          </cell>
        </row>
        <row r="41">
          <cell r="E41">
            <v>2674300000</v>
          </cell>
        </row>
        <row r="42">
          <cell r="E42">
            <v>20421000000</v>
          </cell>
        </row>
        <row r="43">
          <cell r="E43">
            <v>20006000000</v>
          </cell>
        </row>
        <row r="44">
          <cell r="E44">
            <v>19540000000</v>
          </cell>
        </row>
        <row r="45">
          <cell r="E45">
            <v>18045000000</v>
          </cell>
        </row>
        <row r="46">
          <cell r="E46">
            <v>3791000000</v>
          </cell>
        </row>
        <row r="47">
          <cell r="E47">
            <v>3837000000</v>
          </cell>
        </row>
        <row r="48">
          <cell r="E48">
            <v>3916000000</v>
          </cell>
        </row>
        <row r="49">
          <cell r="E49">
            <v>3653000000</v>
          </cell>
        </row>
        <row r="50">
          <cell r="E50">
            <v>4986566000</v>
          </cell>
        </row>
        <row r="51">
          <cell r="E51">
            <v>4680380000</v>
          </cell>
        </row>
        <row r="52">
          <cell r="E52">
            <v>4618133000</v>
          </cell>
        </row>
        <row r="53">
          <cell r="E53">
            <v>4968301000</v>
          </cell>
        </row>
        <row r="54">
          <cell r="E54">
            <v>13633000000</v>
          </cell>
        </row>
        <row r="55">
          <cell r="E55">
            <v>13084000000</v>
          </cell>
        </row>
        <row r="56">
          <cell r="E56">
            <v>13279000000</v>
          </cell>
        </row>
        <row r="57">
          <cell r="E57">
            <v>13105000000</v>
          </cell>
        </row>
        <row r="58">
          <cell r="E58">
            <v>4471700000</v>
          </cell>
        </row>
        <row r="59">
          <cell r="E59">
            <v>4623400000</v>
          </cell>
        </row>
        <row r="60">
          <cell r="E60">
            <v>4673300000</v>
          </cell>
        </row>
        <row r="61">
          <cell r="E61">
            <v>5997800000</v>
          </cell>
        </row>
        <row r="62">
          <cell r="E62">
            <v>2458592000</v>
          </cell>
        </row>
        <row r="63">
          <cell r="E63">
            <v>2278812000</v>
          </cell>
        </row>
        <row r="64">
          <cell r="E64">
            <v>2361631000</v>
          </cell>
        </row>
        <row r="65">
          <cell r="E65">
            <v>2210591000</v>
          </cell>
        </row>
        <row r="66">
          <cell r="E66">
            <v>4561000000</v>
          </cell>
        </row>
        <row r="67">
          <cell r="E67">
            <v>4785000000</v>
          </cell>
        </row>
        <row r="68">
          <cell r="E68">
            <v>4765000000</v>
          </cell>
        </row>
        <row r="69">
          <cell r="E69">
            <v>4888000000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2511-7559-419B-9233-3986CB7AE3BF}">
  <dimension ref="A1:K1711"/>
  <sheetViews>
    <sheetView tabSelected="1" workbookViewId="0">
      <selection activeCell="H12" sqref="H12"/>
    </sheetView>
  </sheetViews>
  <sheetFormatPr defaultRowHeight="14.4" x14ac:dyDescent="0.3"/>
  <cols>
    <col min="2" max="2" width="12" bestFit="1" customWidth="1"/>
    <col min="3" max="3" width="6" bestFit="1" customWidth="1"/>
    <col min="4" max="4" width="11.88671875" bestFit="1" customWidth="1"/>
    <col min="5" max="5" width="22.5546875" customWidth="1"/>
    <col min="6" max="6" width="16.6640625" bestFit="1" customWidth="1"/>
    <col min="7" max="7" width="23" bestFit="1" customWidth="1"/>
    <col min="8" max="8" width="23.88671875" bestFit="1" customWidth="1"/>
    <col min="9" max="9" width="19.44140625" bestFit="1" customWidth="1"/>
    <col min="10" max="10" width="25.21875" bestFit="1" customWidth="1"/>
    <col min="11" max="11" width="39.332031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autoFilter ref="A1:K1711" xr:uid="{91072511-7559-419B-9233-3986CB7AE3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709A-4182-4102-97CB-B11FF849F5F3}">
  <dimension ref="A1:U310"/>
  <sheetViews>
    <sheetView topLeftCell="B1" zoomScaleNormal="100" workbookViewId="0">
      <selection activeCell="O5" sqref="O5:P10"/>
    </sheetView>
  </sheetViews>
  <sheetFormatPr defaultRowHeight="14.4" x14ac:dyDescent="0.3"/>
  <cols>
    <col min="3" max="3" width="15.33203125" bestFit="1" customWidth="1"/>
    <col min="4" max="4" width="8.33203125" customWidth="1"/>
    <col min="5" max="5" width="16.6640625" bestFit="1" customWidth="1"/>
    <col min="6" max="6" width="9.33203125" customWidth="1"/>
    <col min="15" max="15" width="9.21875" customWidth="1"/>
    <col min="16" max="16" width="16.6640625" bestFit="1" customWidth="1"/>
    <col min="17" max="17" width="16.88671875" customWidth="1"/>
    <col min="18" max="18" width="15.33203125" bestFit="1" customWidth="1"/>
    <col min="19" max="19" width="10" customWidth="1"/>
    <col min="20" max="20" width="9.109375" customWidth="1"/>
    <col min="21" max="21" width="9.44140625" customWidth="1"/>
  </cols>
  <sheetData>
    <row r="1" spans="1:21" ht="18.600000000000001" customHeight="1" x14ac:dyDescent="0.3">
      <c r="A1" s="83" t="s">
        <v>607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3" spans="1:21" ht="15" thickBot="1" x14ac:dyDescent="0.35"/>
    <row r="4" spans="1:21" x14ac:dyDescent="0.3">
      <c r="C4" s="86"/>
      <c r="D4" s="87"/>
      <c r="E4" s="87"/>
      <c r="F4" s="87"/>
      <c r="G4" s="87"/>
      <c r="H4" s="87"/>
      <c r="I4" s="88"/>
      <c r="J4" s="90"/>
      <c r="K4" s="86"/>
      <c r="L4" s="87"/>
      <c r="M4" s="87"/>
      <c r="N4" s="87"/>
      <c r="O4" s="87"/>
      <c r="P4" s="87"/>
      <c r="Q4" s="88"/>
      <c r="T4" s="2"/>
      <c r="U4" s="2"/>
    </row>
    <row r="5" spans="1:21" x14ac:dyDescent="0.3">
      <c r="C5" s="89">
        <v>3601903000</v>
      </c>
      <c r="D5" s="85" t="s">
        <v>602</v>
      </c>
      <c r="E5" s="85"/>
      <c r="F5" s="90"/>
      <c r="G5" s="90"/>
      <c r="H5" s="90"/>
      <c r="I5" s="29"/>
      <c r="J5" s="90"/>
      <c r="K5" s="28"/>
      <c r="L5" s="90"/>
      <c r="M5" s="90"/>
      <c r="N5" s="90"/>
      <c r="O5" s="85" t="s">
        <v>36</v>
      </c>
      <c r="P5" s="85"/>
      <c r="Q5" s="94">
        <v>1907000000</v>
      </c>
      <c r="T5" s="2"/>
      <c r="U5" s="2"/>
    </row>
    <row r="6" spans="1:21" x14ac:dyDescent="0.3">
      <c r="C6" s="89">
        <v>33122000000</v>
      </c>
      <c r="D6" s="84" t="s">
        <v>603</v>
      </c>
      <c r="E6" s="80">
        <f>AVERAGE(C5:C81)</f>
        <v>3597360394.7368422</v>
      </c>
      <c r="F6" s="90"/>
      <c r="G6" s="90"/>
      <c r="H6" s="90"/>
      <c r="I6" s="29"/>
      <c r="J6" s="90"/>
      <c r="K6" s="28"/>
      <c r="L6" s="90"/>
      <c r="M6" s="90"/>
      <c r="N6" s="90"/>
      <c r="O6" s="82" t="s">
        <v>603</v>
      </c>
      <c r="P6" s="80">
        <f>AVERAGE(Q5:Q37)</f>
        <v>7813942666.666667</v>
      </c>
      <c r="Q6" s="94">
        <v>1545300000</v>
      </c>
      <c r="S6" s="2"/>
      <c r="T6" s="2"/>
    </row>
    <row r="7" spans="1:21" x14ac:dyDescent="0.3">
      <c r="C7" s="89">
        <v>2245600000</v>
      </c>
      <c r="D7" s="84" t="s">
        <v>604</v>
      </c>
      <c r="E7" s="80">
        <f>MEDIAN(C5:C81)</f>
        <v>1767760000</v>
      </c>
      <c r="F7" s="90"/>
      <c r="G7" s="90"/>
      <c r="H7" s="90"/>
      <c r="I7" s="29"/>
      <c r="J7" s="90"/>
      <c r="K7" s="28"/>
      <c r="L7" s="90"/>
      <c r="M7" s="90"/>
      <c r="N7" s="90"/>
      <c r="O7" s="82" t="s">
        <v>604</v>
      </c>
      <c r="P7" s="80">
        <f>MEDIAN(Q5:Q37)</f>
        <v>2113500000</v>
      </c>
      <c r="Q7" s="94">
        <v>811700000</v>
      </c>
      <c r="S7" s="2"/>
      <c r="T7" s="2"/>
    </row>
    <row r="8" spans="1:21" x14ac:dyDescent="0.3">
      <c r="C8" s="89">
        <v>3373980000</v>
      </c>
      <c r="D8" s="84" t="s">
        <v>605</v>
      </c>
      <c r="E8" s="81">
        <f>MODE(C5:C81)</f>
        <v>1669000000</v>
      </c>
      <c r="F8" s="90"/>
      <c r="G8" s="90"/>
      <c r="H8" s="90"/>
      <c r="I8" s="29"/>
      <c r="J8" s="90"/>
      <c r="K8" s="28"/>
      <c r="L8" s="90"/>
      <c r="M8" s="90"/>
      <c r="N8" s="90"/>
      <c r="O8" s="82" t="s">
        <v>605</v>
      </c>
      <c r="P8" s="81" t="e">
        <f>MODE(Q5:Q37)</f>
        <v>#N/A</v>
      </c>
      <c r="Q8" s="94">
        <v>6552000000</v>
      </c>
      <c r="S8" s="2"/>
      <c r="T8" s="2"/>
    </row>
    <row r="9" spans="1:21" x14ac:dyDescent="0.3">
      <c r="C9" s="89">
        <v>3065486000</v>
      </c>
      <c r="D9" s="84" t="s">
        <v>608</v>
      </c>
      <c r="E9" s="98">
        <f>STDEV(C5:C81)</f>
        <v>4893599794.2234373</v>
      </c>
      <c r="F9" s="90"/>
      <c r="G9" s="90"/>
      <c r="H9" s="90"/>
      <c r="I9" s="29"/>
      <c r="J9" s="90"/>
      <c r="K9" s="28"/>
      <c r="L9" s="90"/>
      <c r="M9" s="90"/>
      <c r="N9" s="90"/>
      <c r="O9" s="82" t="s">
        <v>608</v>
      </c>
      <c r="P9" s="98">
        <f>STDEV(Q5:Q37)</f>
        <v>17225918260.361404</v>
      </c>
      <c r="Q9" s="94">
        <v>1321000000</v>
      </c>
      <c r="S9" s="2"/>
      <c r="T9" s="2"/>
    </row>
    <row r="10" spans="1:21" x14ac:dyDescent="0.3">
      <c r="C10" s="89">
        <v>7592000000</v>
      </c>
      <c r="D10" s="84" t="s">
        <v>606</v>
      </c>
      <c r="E10" s="80">
        <f>MAX(C5:C81)-MIN(C5:C81)</f>
        <v>33033000000</v>
      </c>
      <c r="F10" s="90"/>
      <c r="G10" s="90"/>
      <c r="H10" s="90"/>
      <c r="I10" s="29"/>
      <c r="J10" s="90"/>
      <c r="K10" s="28"/>
      <c r="L10" s="90"/>
      <c r="M10" s="90"/>
      <c r="N10" s="90"/>
      <c r="O10" s="82" t="s">
        <v>606</v>
      </c>
      <c r="P10" s="80">
        <f>MAX(Q5:Q37)-MIN(Q5:Q37)</f>
        <v>93402641000</v>
      </c>
      <c r="Q10" s="94">
        <v>11445000000</v>
      </c>
      <c r="S10" s="2"/>
      <c r="T10" s="2"/>
    </row>
    <row r="11" spans="1:21" x14ac:dyDescent="0.3">
      <c r="C11" s="89">
        <v>763400000</v>
      </c>
      <c r="D11" s="90"/>
      <c r="E11" s="90"/>
      <c r="F11" s="90"/>
      <c r="G11" s="90"/>
      <c r="H11" s="90"/>
      <c r="I11" s="29"/>
      <c r="J11" s="90"/>
      <c r="K11" s="28"/>
      <c r="L11" s="90"/>
      <c r="M11" s="90"/>
      <c r="N11" s="90"/>
      <c r="O11" s="90"/>
      <c r="P11" s="90"/>
      <c r="Q11" s="94">
        <v>15359000</v>
      </c>
      <c r="S11" s="2"/>
      <c r="T11" s="2"/>
      <c r="U11" s="2"/>
    </row>
    <row r="12" spans="1:21" x14ac:dyDescent="0.3">
      <c r="C12" s="89">
        <v>2067000000</v>
      </c>
      <c r="D12" s="90"/>
      <c r="E12" s="90"/>
      <c r="F12" s="90"/>
      <c r="G12" s="90"/>
      <c r="H12" s="90"/>
      <c r="I12" s="29"/>
      <c r="J12" s="90"/>
      <c r="K12" s="28"/>
      <c r="L12" s="90"/>
      <c r="M12" s="90"/>
      <c r="N12" s="90"/>
      <c r="O12" s="90"/>
      <c r="P12" s="90"/>
      <c r="Q12" s="94">
        <v>1509000000</v>
      </c>
      <c r="T12" s="2"/>
      <c r="U12" s="2"/>
    </row>
    <row r="13" spans="1:21" x14ac:dyDescent="0.3">
      <c r="C13" s="89">
        <v>89000000</v>
      </c>
      <c r="D13" s="90"/>
      <c r="E13" s="90"/>
      <c r="F13" s="90"/>
      <c r="G13" s="90"/>
      <c r="H13" s="90"/>
      <c r="I13" s="29"/>
      <c r="J13" s="90"/>
      <c r="K13" s="95"/>
      <c r="L13" s="90"/>
      <c r="M13" s="90"/>
      <c r="N13" s="90"/>
      <c r="O13" s="90"/>
      <c r="P13" s="90"/>
      <c r="Q13" s="29" t="s">
        <v>12</v>
      </c>
      <c r="T13" s="2"/>
      <c r="U13" s="2"/>
    </row>
    <row r="14" spans="1:21" x14ac:dyDescent="0.3">
      <c r="C14" s="89">
        <v>250214000</v>
      </c>
      <c r="D14" s="90"/>
      <c r="E14" s="90"/>
      <c r="F14" s="90"/>
      <c r="G14" s="90"/>
      <c r="H14" s="90"/>
      <c r="I14" s="29"/>
      <c r="J14" s="90"/>
      <c r="K14" s="28"/>
      <c r="L14" s="90"/>
      <c r="M14" s="90"/>
      <c r="N14" s="90"/>
      <c r="O14" s="90"/>
      <c r="P14" s="90"/>
      <c r="Q14" s="94">
        <v>2320000000</v>
      </c>
      <c r="T14" s="2"/>
      <c r="U14" s="2"/>
    </row>
    <row r="15" spans="1:21" x14ac:dyDescent="0.3">
      <c r="C15" s="89">
        <v>4033414000</v>
      </c>
      <c r="D15" s="90"/>
      <c r="E15" s="90"/>
      <c r="F15" s="90"/>
      <c r="G15" s="90"/>
      <c r="H15" s="90"/>
      <c r="I15" s="29"/>
      <c r="J15" s="90"/>
      <c r="K15" s="28"/>
      <c r="L15" s="90"/>
      <c r="M15" s="90"/>
      <c r="N15" s="90"/>
      <c r="O15" s="90"/>
      <c r="P15" s="90"/>
      <c r="Q15" s="94">
        <v>7073500000</v>
      </c>
      <c r="T15" s="2"/>
      <c r="U15" s="2"/>
    </row>
    <row r="16" spans="1:21" x14ac:dyDescent="0.3">
      <c r="C16" s="89">
        <v>1003000000</v>
      </c>
      <c r="D16" s="90"/>
      <c r="E16" s="90"/>
      <c r="F16" s="90"/>
      <c r="G16" s="90"/>
      <c r="H16" s="90"/>
      <c r="I16" s="29"/>
      <c r="J16" s="90"/>
      <c r="K16" s="28"/>
      <c r="L16" s="90"/>
      <c r="M16" s="90"/>
      <c r="N16" s="90"/>
      <c r="O16" s="90"/>
      <c r="P16" s="90"/>
      <c r="Q16" s="94">
        <v>3328000000</v>
      </c>
      <c r="T16" s="2"/>
      <c r="U16" s="2"/>
    </row>
    <row r="17" spans="3:21" x14ac:dyDescent="0.3">
      <c r="C17" s="89">
        <v>8523000000</v>
      </c>
      <c r="D17" s="90"/>
      <c r="E17" s="90"/>
      <c r="F17" s="90"/>
      <c r="G17" s="90"/>
      <c r="H17" s="90"/>
      <c r="I17" s="29"/>
      <c r="J17" s="90"/>
      <c r="K17" s="28"/>
      <c r="L17" s="90"/>
      <c r="M17" s="90"/>
      <c r="N17" s="90"/>
      <c r="O17" s="90"/>
      <c r="P17" s="90"/>
      <c r="Q17" s="94">
        <v>743611000</v>
      </c>
      <c r="T17" s="2"/>
      <c r="U17" s="2"/>
    </row>
    <row r="18" spans="3:21" x14ac:dyDescent="0.3">
      <c r="C18" s="89">
        <v>1669000000</v>
      </c>
      <c r="D18" s="90"/>
      <c r="E18" s="90"/>
      <c r="F18" s="90"/>
      <c r="G18" s="90"/>
      <c r="H18" s="90"/>
      <c r="I18" s="29"/>
      <c r="J18" s="90"/>
      <c r="K18" s="28"/>
      <c r="L18" s="90"/>
      <c r="M18" s="90"/>
      <c r="N18" s="90"/>
      <c r="O18" s="90"/>
      <c r="P18" s="90"/>
      <c r="Q18" s="94">
        <v>1898284000</v>
      </c>
      <c r="T18" s="2"/>
      <c r="U18" s="2"/>
    </row>
    <row r="19" spans="3:21" x14ac:dyDescent="0.3">
      <c r="C19" s="89">
        <v>1669000000</v>
      </c>
      <c r="D19" s="90"/>
      <c r="E19" s="90"/>
      <c r="F19" s="90"/>
      <c r="G19" s="90"/>
      <c r="H19" s="90"/>
      <c r="I19" s="29"/>
      <c r="J19" s="90"/>
      <c r="K19" s="28"/>
      <c r="L19" s="90"/>
      <c r="M19" s="90"/>
      <c r="N19" s="90"/>
      <c r="O19" s="90"/>
      <c r="P19" s="90"/>
      <c r="Q19" s="94">
        <v>4039000000</v>
      </c>
      <c r="T19" s="2"/>
      <c r="U19" s="2"/>
    </row>
    <row r="20" spans="3:21" x14ac:dyDescent="0.3">
      <c r="C20" s="89">
        <v>1017000000</v>
      </c>
      <c r="D20" s="90"/>
      <c r="E20" s="90"/>
      <c r="F20" s="90"/>
      <c r="G20" s="90"/>
      <c r="H20" s="90"/>
      <c r="I20" s="29"/>
      <c r="J20" s="90"/>
      <c r="K20" s="28"/>
      <c r="L20" s="90"/>
      <c r="M20" s="90"/>
      <c r="N20" s="90"/>
      <c r="O20" s="90"/>
      <c r="P20" s="90"/>
      <c r="Q20" s="94">
        <v>5011000000</v>
      </c>
      <c r="T20" s="2"/>
      <c r="U20" s="2"/>
    </row>
    <row r="21" spans="3:21" x14ac:dyDescent="0.3">
      <c r="C21" s="89">
        <v>1993800000</v>
      </c>
      <c r="D21" s="90"/>
      <c r="E21" s="90"/>
      <c r="F21" s="90"/>
      <c r="G21" s="90"/>
      <c r="H21" s="90"/>
      <c r="I21" s="29"/>
      <c r="J21" s="90"/>
      <c r="K21" s="28"/>
      <c r="L21" s="90"/>
      <c r="M21" s="90"/>
      <c r="N21" s="90"/>
      <c r="O21" s="90"/>
      <c r="P21" s="90"/>
      <c r="Q21" s="94">
        <v>18401000000</v>
      </c>
      <c r="T21" s="2"/>
      <c r="U21" s="2"/>
    </row>
    <row r="22" spans="3:21" x14ac:dyDescent="0.3">
      <c r="C22" s="89">
        <v>673500000</v>
      </c>
      <c r="D22" s="90"/>
      <c r="E22" s="90"/>
      <c r="F22" s="90"/>
      <c r="G22" s="90"/>
      <c r="H22" s="90"/>
      <c r="I22" s="29"/>
      <c r="J22" s="90"/>
      <c r="K22" s="28"/>
      <c r="L22" s="90"/>
      <c r="M22" s="90"/>
      <c r="N22" s="90"/>
      <c r="O22" s="90"/>
      <c r="P22" s="90"/>
      <c r="Q22" s="94">
        <v>17868000000</v>
      </c>
      <c r="T22" s="2"/>
      <c r="U22" s="2"/>
    </row>
    <row r="23" spans="3:21" x14ac:dyDescent="0.3">
      <c r="C23" s="89">
        <v>4785243000</v>
      </c>
      <c r="D23" s="90"/>
      <c r="E23" s="90"/>
      <c r="F23" s="90"/>
      <c r="G23" s="90"/>
      <c r="H23" s="90"/>
      <c r="I23" s="29"/>
      <c r="J23" s="90"/>
      <c r="K23" s="28"/>
      <c r="L23" s="90"/>
      <c r="M23" s="90"/>
      <c r="N23" s="90"/>
      <c r="O23" s="90"/>
      <c r="P23" s="90"/>
      <c r="Q23" s="94">
        <v>8457000000</v>
      </c>
      <c r="T23" s="2"/>
      <c r="U23" s="2"/>
    </row>
    <row r="24" spans="3:21" x14ac:dyDescent="0.3">
      <c r="C24" s="89">
        <v>10502000000</v>
      </c>
      <c r="D24" s="90"/>
      <c r="E24" s="90"/>
      <c r="F24" s="90"/>
      <c r="G24" s="90"/>
      <c r="H24" s="90"/>
      <c r="I24" s="29"/>
      <c r="J24" s="90"/>
      <c r="K24" s="28"/>
      <c r="L24" s="90"/>
      <c r="M24" s="90"/>
      <c r="N24" s="90"/>
      <c r="O24" s="90"/>
      <c r="P24" s="90"/>
      <c r="Q24" s="94">
        <v>1617600000</v>
      </c>
      <c r="T24" s="2"/>
      <c r="U24" s="2"/>
    </row>
    <row r="25" spans="3:21" x14ac:dyDescent="0.3">
      <c r="C25" s="89">
        <v>1426000000</v>
      </c>
      <c r="D25" s="90"/>
      <c r="E25" s="90"/>
      <c r="F25" s="90"/>
      <c r="G25" s="90"/>
      <c r="H25" s="90"/>
      <c r="I25" s="29"/>
      <c r="J25" s="90"/>
      <c r="K25" s="28"/>
      <c r="L25" s="90"/>
      <c r="M25" s="90"/>
      <c r="N25" s="90"/>
      <c r="O25" s="90"/>
      <c r="P25" s="90"/>
      <c r="Q25" s="94">
        <v>1127400000</v>
      </c>
      <c r="T25" s="2"/>
      <c r="U25" s="2"/>
    </row>
    <row r="26" spans="3:21" x14ac:dyDescent="0.3">
      <c r="C26" s="89">
        <v>13405000000</v>
      </c>
      <c r="D26" s="90"/>
      <c r="E26" s="90"/>
      <c r="F26" s="90"/>
      <c r="G26" s="90"/>
      <c r="H26" s="90"/>
      <c r="I26" s="29"/>
      <c r="J26" s="90"/>
      <c r="K26" s="28"/>
      <c r="L26" s="90"/>
      <c r="M26" s="90"/>
      <c r="N26" s="90"/>
      <c r="O26" s="90"/>
      <c r="P26" s="90"/>
      <c r="Q26" s="29" t="s">
        <v>12</v>
      </c>
      <c r="T26" s="2"/>
      <c r="U26" s="2"/>
    </row>
    <row r="27" spans="3:21" x14ac:dyDescent="0.3">
      <c r="C27" s="89">
        <v>3314030000</v>
      </c>
      <c r="D27" s="90"/>
      <c r="E27" s="90"/>
      <c r="F27" s="90"/>
      <c r="G27" s="90"/>
      <c r="H27" s="90"/>
      <c r="I27" s="29"/>
      <c r="J27" s="90"/>
      <c r="K27" s="28"/>
      <c r="L27" s="90"/>
      <c r="M27" s="90"/>
      <c r="N27" s="90"/>
      <c r="O27" s="90"/>
      <c r="P27" s="90"/>
      <c r="Q27" s="94">
        <v>2541000000</v>
      </c>
      <c r="T27" s="2"/>
      <c r="U27" s="2"/>
    </row>
    <row r="28" spans="3:21" x14ac:dyDescent="0.3">
      <c r="C28" s="28" t="s">
        <v>12</v>
      </c>
      <c r="D28" s="90"/>
      <c r="E28" s="90"/>
      <c r="F28" s="90"/>
      <c r="G28" s="90"/>
      <c r="H28" s="90"/>
      <c r="I28" s="29"/>
      <c r="J28" s="90"/>
      <c r="K28" s="28"/>
      <c r="L28" s="90"/>
      <c r="M28" s="90"/>
      <c r="N28" s="90"/>
      <c r="O28" s="90"/>
      <c r="P28" s="90"/>
      <c r="Q28" s="94">
        <v>24538000000</v>
      </c>
      <c r="T28" s="2"/>
      <c r="U28" s="2"/>
    </row>
    <row r="29" spans="3:21" x14ac:dyDescent="0.3">
      <c r="C29" s="89">
        <v>518665000</v>
      </c>
      <c r="D29" s="90"/>
      <c r="E29" s="90"/>
      <c r="F29" s="90"/>
      <c r="G29" s="90"/>
      <c r="H29" s="90"/>
      <c r="I29" s="29"/>
      <c r="J29" s="90"/>
      <c r="K29" s="28"/>
      <c r="L29" s="90"/>
      <c r="M29" s="90"/>
      <c r="N29" s="90"/>
      <c r="O29" s="90"/>
      <c r="P29" s="90"/>
      <c r="Q29" s="94">
        <v>838526000</v>
      </c>
      <c r="T29" s="2"/>
      <c r="U29" s="2"/>
    </row>
    <row r="30" spans="3:21" x14ac:dyDescent="0.3">
      <c r="C30" s="89">
        <v>2728000000</v>
      </c>
      <c r="D30" s="90"/>
      <c r="E30" s="90"/>
      <c r="F30" s="90"/>
      <c r="G30" s="90"/>
      <c r="H30" s="90"/>
      <c r="I30" s="29"/>
      <c r="J30" s="90"/>
      <c r="K30" s="28"/>
      <c r="L30" s="90"/>
      <c r="M30" s="90"/>
      <c r="N30" s="90"/>
      <c r="O30" s="90"/>
      <c r="P30" s="90"/>
      <c r="Q30" s="94">
        <v>6656000000</v>
      </c>
      <c r="T30" s="2"/>
      <c r="U30" s="2"/>
    </row>
    <row r="31" spans="3:21" x14ac:dyDescent="0.3">
      <c r="C31" s="89">
        <v>1347510000</v>
      </c>
      <c r="D31" s="90"/>
      <c r="E31" s="90"/>
      <c r="F31" s="90"/>
      <c r="G31" s="90"/>
      <c r="H31" s="90"/>
      <c r="I31" s="29"/>
      <c r="J31" s="90"/>
      <c r="K31" s="28"/>
      <c r="L31" s="90"/>
      <c r="M31" s="90"/>
      <c r="N31" s="90"/>
      <c r="O31" s="90"/>
      <c r="P31" s="90"/>
      <c r="Q31" s="94">
        <v>1085800000</v>
      </c>
      <c r="T31" s="2"/>
      <c r="U31" s="2"/>
    </row>
    <row r="32" spans="3:21" x14ac:dyDescent="0.3">
      <c r="C32" s="89">
        <v>1315793000</v>
      </c>
      <c r="D32" s="90"/>
      <c r="E32" s="90"/>
      <c r="F32" s="90"/>
      <c r="G32" s="90"/>
      <c r="H32" s="90"/>
      <c r="I32" s="29"/>
      <c r="J32" s="90"/>
      <c r="K32" s="28"/>
      <c r="L32" s="90"/>
      <c r="M32" s="90"/>
      <c r="N32" s="90"/>
      <c r="O32" s="90"/>
      <c r="P32" s="90"/>
      <c r="Q32" s="94">
        <v>1078400000</v>
      </c>
      <c r="T32" s="2"/>
      <c r="U32" s="2"/>
    </row>
    <row r="33" spans="3:21" x14ac:dyDescent="0.3">
      <c r="C33" s="89">
        <v>1541214000</v>
      </c>
      <c r="D33" s="90"/>
      <c r="E33" s="90"/>
      <c r="F33" s="90"/>
      <c r="G33" s="90"/>
      <c r="H33" s="90"/>
      <c r="I33" s="29"/>
      <c r="J33" s="90"/>
      <c r="K33" s="28"/>
      <c r="L33" s="90"/>
      <c r="M33" s="90"/>
      <c r="N33" s="90"/>
      <c r="O33" s="90"/>
      <c r="P33" s="90"/>
      <c r="Q33" s="29" t="s">
        <v>12</v>
      </c>
      <c r="T33" s="2"/>
      <c r="U33" s="2"/>
    </row>
    <row r="34" spans="3:21" x14ac:dyDescent="0.3">
      <c r="C34" s="89">
        <v>16280000000</v>
      </c>
      <c r="D34" s="90"/>
      <c r="E34" s="90"/>
      <c r="F34" s="90"/>
      <c r="G34" s="90"/>
      <c r="H34" s="90"/>
      <c r="I34" s="29"/>
      <c r="J34" s="90"/>
      <c r="K34" s="28"/>
      <c r="L34" s="90"/>
      <c r="M34" s="90"/>
      <c r="N34" s="90"/>
      <c r="O34" s="90"/>
      <c r="P34" s="90"/>
      <c r="Q34" s="94">
        <v>1051800000</v>
      </c>
      <c r="T34" s="2"/>
      <c r="U34" s="2"/>
    </row>
    <row r="35" spans="3:21" x14ac:dyDescent="0.3">
      <c r="C35" s="89">
        <v>1159502000</v>
      </c>
      <c r="D35" s="90"/>
      <c r="E35" s="90"/>
      <c r="F35" s="90"/>
      <c r="G35" s="90"/>
      <c r="H35" s="90"/>
      <c r="I35" s="29"/>
      <c r="J35" s="90"/>
      <c r="K35" s="28"/>
      <c r="L35" s="90"/>
      <c r="M35" s="90"/>
      <c r="N35" s="90"/>
      <c r="O35" s="90"/>
      <c r="P35" s="90"/>
      <c r="Q35" s="94">
        <v>1748000000</v>
      </c>
      <c r="T35" s="2"/>
      <c r="U35" s="2"/>
    </row>
    <row r="36" spans="3:21" x14ac:dyDescent="0.3">
      <c r="C36" s="89">
        <v>6748500000</v>
      </c>
      <c r="D36" s="90"/>
      <c r="E36" s="90"/>
      <c r="F36" s="90"/>
      <c r="G36" s="90"/>
      <c r="H36" s="90"/>
      <c r="I36" s="29"/>
      <c r="J36" s="90"/>
      <c r="K36" s="28"/>
      <c r="L36" s="90"/>
      <c r="M36" s="90"/>
      <c r="N36" s="90"/>
      <c r="O36" s="90"/>
      <c r="P36" s="90"/>
      <c r="Q36" s="94">
        <v>4472000000</v>
      </c>
      <c r="T36" s="2"/>
    </row>
    <row r="37" spans="3:21" x14ac:dyDescent="0.3">
      <c r="C37" s="89">
        <v>3777000000</v>
      </c>
      <c r="D37" s="90"/>
      <c r="E37" s="90"/>
      <c r="F37" s="90"/>
      <c r="G37" s="90"/>
      <c r="H37" s="90"/>
      <c r="I37" s="29"/>
      <c r="J37" s="90"/>
      <c r="K37" s="28"/>
      <c r="L37" s="90"/>
      <c r="M37" s="90"/>
      <c r="N37" s="90"/>
      <c r="O37" s="90"/>
      <c r="P37" s="90"/>
      <c r="Q37" s="94">
        <v>93418000000</v>
      </c>
      <c r="T37" s="2"/>
    </row>
    <row r="38" spans="3:21" x14ac:dyDescent="0.3">
      <c r="C38" s="89">
        <v>890431000</v>
      </c>
      <c r="D38" s="90"/>
      <c r="E38" s="90"/>
      <c r="F38" s="90"/>
      <c r="G38" s="90"/>
      <c r="H38" s="90"/>
      <c r="I38" s="29"/>
      <c r="J38" s="90"/>
      <c r="K38" s="28"/>
      <c r="L38" s="90"/>
      <c r="M38" s="90"/>
      <c r="N38" s="90"/>
      <c r="O38" s="90"/>
      <c r="P38" s="90"/>
      <c r="Q38" s="29"/>
      <c r="T38" s="2"/>
    </row>
    <row r="39" spans="3:21" x14ac:dyDescent="0.3">
      <c r="C39" s="89">
        <v>1251500000</v>
      </c>
      <c r="D39" s="90"/>
      <c r="E39" s="90"/>
      <c r="F39" s="90"/>
      <c r="G39" s="90"/>
      <c r="H39" s="90"/>
      <c r="I39" s="29"/>
      <c r="J39" s="90"/>
      <c r="K39" s="28"/>
      <c r="L39" s="90"/>
      <c r="M39" s="90"/>
      <c r="N39" s="90"/>
      <c r="O39" s="90"/>
      <c r="P39" s="90"/>
      <c r="Q39" s="29"/>
      <c r="T39" s="2"/>
    </row>
    <row r="40" spans="3:21" x14ac:dyDescent="0.3">
      <c r="C40" s="89">
        <v>4350000000</v>
      </c>
      <c r="D40" s="90"/>
      <c r="E40" s="90"/>
      <c r="F40" s="90"/>
      <c r="G40" s="90"/>
      <c r="H40" s="90"/>
      <c r="I40" s="29"/>
      <c r="J40" s="90"/>
      <c r="K40" s="28"/>
      <c r="L40" s="90"/>
      <c r="M40" s="90"/>
      <c r="N40" s="90"/>
      <c r="O40" s="90"/>
      <c r="P40" s="90"/>
      <c r="Q40" s="29"/>
      <c r="T40" s="2"/>
      <c r="U40" s="2"/>
    </row>
    <row r="41" spans="3:21" x14ac:dyDescent="0.3">
      <c r="C41" s="89">
        <v>2855000000</v>
      </c>
      <c r="D41" s="90"/>
      <c r="E41" s="90"/>
      <c r="F41" s="90"/>
      <c r="G41" s="90"/>
      <c r="H41" s="90"/>
      <c r="I41" s="29"/>
      <c r="J41" s="90"/>
      <c r="K41" s="28"/>
      <c r="L41" s="90"/>
      <c r="M41" s="90"/>
      <c r="N41" s="90"/>
      <c r="O41" s="90"/>
      <c r="P41" s="90"/>
      <c r="Q41" s="94"/>
      <c r="T41" s="2"/>
      <c r="U41" s="2"/>
    </row>
    <row r="42" spans="3:21" x14ac:dyDescent="0.3">
      <c r="C42" s="89">
        <v>630421000</v>
      </c>
      <c r="D42" s="90"/>
      <c r="E42" s="90"/>
      <c r="F42" s="90"/>
      <c r="G42" s="90"/>
      <c r="H42" s="90"/>
      <c r="I42" s="29"/>
      <c r="J42" s="90"/>
      <c r="K42" s="28"/>
      <c r="L42" s="90"/>
      <c r="M42" s="90"/>
      <c r="N42" s="90"/>
      <c r="O42" s="90"/>
      <c r="P42" s="90"/>
      <c r="Q42" s="94"/>
      <c r="T42" s="2"/>
      <c r="U42" s="2"/>
    </row>
    <row r="43" spans="3:21" x14ac:dyDescent="0.3">
      <c r="C43" s="89">
        <v>1866520000</v>
      </c>
      <c r="D43" s="90"/>
      <c r="E43" s="90"/>
      <c r="F43" s="90"/>
      <c r="G43" s="90"/>
      <c r="H43" s="90"/>
      <c r="I43" s="29"/>
      <c r="J43" s="90"/>
      <c r="K43" s="28"/>
      <c r="L43" s="90"/>
      <c r="M43" s="90"/>
      <c r="N43" s="90"/>
      <c r="O43" s="90"/>
      <c r="P43" s="90"/>
      <c r="Q43" s="94"/>
      <c r="T43" s="2"/>
      <c r="U43" s="2"/>
    </row>
    <row r="44" spans="3:21" x14ac:dyDescent="0.3">
      <c r="C44" s="89">
        <v>13281000000</v>
      </c>
      <c r="D44" s="90"/>
      <c r="E44" s="90"/>
      <c r="F44" s="90"/>
      <c r="G44" s="90"/>
      <c r="H44" s="90"/>
      <c r="I44" s="29"/>
      <c r="J44" s="90"/>
      <c r="K44" s="28"/>
      <c r="L44" s="90"/>
      <c r="M44" s="90"/>
      <c r="N44" s="90"/>
      <c r="O44" s="90"/>
      <c r="P44" s="90"/>
      <c r="Q44" s="94"/>
      <c r="T44" s="2"/>
      <c r="U44" s="2"/>
    </row>
    <row r="45" spans="3:21" x14ac:dyDescent="0.3">
      <c r="C45" s="89">
        <v>8355000000</v>
      </c>
      <c r="D45" s="90"/>
      <c r="E45" s="90"/>
      <c r="F45" s="90"/>
      <c r="G45" s="90"/>
      <c r="H45" s="90"/>
      <c r="I45" s="29"/>
      <c r="J45" s="90"/>
      <c r="K45" s="28"/>
      <c r="L45" s="90"/>
      <c r="M45" s="90"/>
      <c r="N45" s="90"/>
      <c r="O45" s="90"/>
      <c r="P45" s="90"/>
      <c r="Q45" s="94"/>
      <c r="T45" s="2"/>
      <c r="U45" s="2"/>
    </row>
    <row r="46" spans="3:21" x14ac:dyDescent="0.3">
      <c r="C46" s="89">
        <v>659000000</v>
      </c>
      <c r="D46" s="90"/>
      <c r="E46" s="90"/>
      <c r="F46" s="90"/>
      <c r="G46" s="90"/>
      <c r="H46" s="90"/>
      <c r="I46" s="29"/>
      <c r="J46" s="90"/>
      <c r="K46" s="28"/>
      <c r="L46" s="90"/>
      <c r="M46" s="90"/>
      <c r="N46" s="90"/>
      <c r="O46" s="90"/>
      <c r="P46" s="90"/>
      <c r="Q46" s="94"/>
      <c r="T46" s="2"/>
      <c r="U46" s="2"/>
    </row>
    <row r="47" spans="3:21" x14ac:dyDescent="0.3">
      <c r="C47" s="89">
        <v>2347308000</v>
      </c>
      <c r="D47" s="90"/>
      <c r="E47" s="90"/>
      <c r="F47" s="90"/>
      <c r="G47" s="90"/>
      <c r="H47" s="90"/>
      <c r="I47" s="29"/>
      <c r="J47" s="90"/>
      <c r="K47" s="28"/>
      <c r="L47" s="90"/>
      <c r="M47" s="90"/>
      <c r="N47" s="90"/>
      <c r="O47" s="90"/>
      <c r="P47" s="90"/>
      <c r="Q47" s="94"/>
      <c r="T47" s="2"/>
      <c r="U47" s="2"/>
    </row>
    <row r="48" spans="3:21" ht="15" thickBot="1" x14ac:dyDescent="0.35">
      <c r="C48" s="89">
        <v>2506500000</v>
      </c>
      <c r="D48" s="90"/>
      <c r="E48" s="90"/>
      <c r="F48" s="90"/>
      <c r="G48" s="90"/>
      <c r="H48" s="90"/>
      <c r="I48" s="29"/>
      <c r="J48" s="90"/>
      <c r="K48" s="91"/>
      <c r="L48" s="92"/>
      <c r="M48" s="92"/>
      <c r="N48" s="92"/>
      <c r="O48" s="92"/>
      <c r="P48" s="92"/>
      <c r="Q48" s="97"/>
      <c r="T48" s="2"/>
      <c r="U48" s="2"/>
    </row>
    <row r="49" spans="3:21" x14ac:dyDescent="0.3">
      <c r="C49" s="89">
        <v>1381396000</v>
      </c>
      <c r="D49" s="90"/>
      <c r="E49" s="90"/>
      <c r="F49" s="90"/>
      <c r="G49" s="90"/>
      <c r="H49" s="90"/>
      <c r="I49" s="29"/>
      <c r="J49" s="90"/>
      <c r="T49" s="2"/>
      <c r="U49" s="2"/>
    </row>
    <row r="50" spans="3:21" x14ac:dyDescent="0.3">
      <c r="C50" s="89">
        <v>9892000000</v>
      </c>
      <c r="D50" s="90"/>
      <c r="E50" s="90"/>
      <c r="F50" s="90"/>
      <c r="G50" s="90"/>
      <c r="H50" s="90"/>
      <c r="I50" s="29"/>
      <c r="J50" s="90"/>
      <c r="T50" s="2"/>
      <c r="U50" s="2"/>
    </row>
    <row r="51" spans="3:21" x14ac:dyDescent="0.3">
      <c r="C51" s="89">
        <v>1545900000</v>
      </c>
      <c r="D51" s="90"/>
      <c r="E51" s="90"/>
      <c r="F51" s="90"/>
      <c r="G51" s="90"/>
      <c r="H51" s="90"/>
      <c r="I51" s="29"/>
      <c r="J51" s="90"/>
      <c r="T51" s="2"/>
      <c r="U51" s="2"/>
    </row>
    <row r="52" spans="3:21" x14ac:dyDescent="0.3">
      <c r="C52" s="89">
        <v>443900000</v>
      </c>
      <c r="D52" s="90"/>
      <c r="E52" s="90"/>
      <c r="F52" s="90"/>
      <c r="G52" s="90"/>
      <c r="H52" s="90"/>
      <c r="I52" s="29"/>
      <c r="J52" s="90"/>
      <c r="T52" s="2"/>
      <c r="U52" s="2"/>
    </row>
    <row r="53" spans="3:21" x14ac:dyDescent="0.3">
      <c r="C53" s="89">
        <v>2438527000</v>
      </c>
      <c r="D53" s="90"/>
      <c r="E53" s="90"/>
      <c r="F53" s="90"/>
      <c r="G53" s="90"/>
      <c r="H53" s="90"/>
      <c r="I53" s="29"/>
      <c r="J53" s="90"/>
      <c r="T53" s="2"/>
      <c r="U53" s="2"/>
    </row>
    <row r="54" spans="3:21" x14ac:dyDescent="0.3">
      <c r="C54" s="89">
        <v>4302998000</v>
      </c>
      <c r="D54" s="90"/>
      <c r="E54" s="90"/>
      <c r="F54" s="90"/>
      <c r="G54" s="90"/>
      <c r="H54" s="90"/>
      <c r="I54" s="29"/>
      <c r="J54" s="90"/>
      <c r="T54" s="2"/>
      <c r="U54" s="2"/>
    </row>
    <row r="55" spans="3:21" x14ac:dyDescent="0.3">
      <c r="C55" s="89">
        <v>794728000</v>
      </c>
      <c r="D55" s="90"/>
      <c r="E55" s="90"/>
      <c r="F55" s="90"/>
      <c r="G55" s="90"/>
      <c r="H55" s="90"/>
      <c r="I55" s="29"/>
      <c r="J55" s="90"/>
      <c r="T55" s="2"/>
      <c r="U55" s="2"/>
    </row>
    <row r="56" spans="3:21" x14ac:dyDescent="0.3">
      <c r="C56" s="89">
        <v>3713600000</v>
      </c>
      <c r="D56" s="90"/>
      <c r="E56" s="90"/>
      <c r="F56" s="90"/>
      <c r="G56" s="90"/>
      <c r="H56" s="90"/>
      <c r="I56" s="29"/>
      <c r="J56" s="90"/>
      <c r="T56" s="2"/>
      <c r="U56" s="2"/>
    </row>
    <row r="57" spans="3:21" x14ac:dyDescent="0.3">
      <c r="C57" s="89">
        <v>1048952000</v>
      </c>
      <c r="D57" s="90"/>
      <c r="E57" s="90"/>
      <c r="F57" s="90"/>
      <c r="G57" s="90"/>
      <c r="H57" s="90"/>
      <c r="I57" s="29"/>
      <c r="J57" s="90"/>
      <c r="T57" s="2"/>
      <c r="U57" s="2"/>
    </row>
    <row r="58" spans="3:21" x14ac:dyDescent="0.3">
      <c r="C58" s="89">
        <v>3301000000</v>
      </c>
      <c r="D58" s="90"/>
      <c r="E58" s="90"/>
      <c r="F58" s="90"/>
      <c r="G58" s="90"/>
      <c r="H58" s="90"/>
      <c r="I58" s="29"/>
      <c r="J58" s="90"/>
      <c r="T58" s="2"/>
      <c r="U58" s="2"/>
    </row>
    <row r="59" spans="3:21" x14ac:dyDescent="0.3">
      <c r="C59" s="89">
        <v>1615371000</v>
      </c>
      <c r="D59" s="90"/>
      <c r="E59" s="90"/>
      <c r="F59" s="90"/>
      <c r="G59" s="90"/>
      <c r="H59" s="90"/>
      <c r="I59" s="29"/>
      <c r="J59" s="90"/>
      <c r="T59" s="2"/>
      <c r="U59" s="2"/>
    </row>
    <row r="60" spans="3:21" x14ac:dyDescent="0.3">
      <c r="C60" s="89">
        <v>7130200000</v>
      </c>
      <c r="D60" s="90"/>
      <c r="E60" s="90"/>
      <c r="F60" s="90"/>
      <c r="G60" s="90"/>
      <c r="H60" s="90"/>
      <c r="I60" s="29"/>
      <c r="J60" s="90"/>
      <c r="T60" s="2"/>
      <c r="U60" s="2"/>
    </row>
    <row r="61" spans="3:21" x14ac:dyDescent="0.3">
      <c r="C61" s="89">
        <v>1497600000</v>
      </c>
      <c r="D61" s="90"/>
      <c r="E61" s="90"/>
      <c r="F61" s="90"/>
      <c r="G61" s="90"/>
      <c r="H61" s="90"/>
      <c r="I61" s="29"/>
      <c r="J61" s="90"/>
      <c r="T61" s="2"/>
      <c r="U61" s="2"/>
    </row>
    <row r="62" spans="3:21" x14ac:dyDescent="0.3">
      <c r="C62" s="89">
        <v>1053700000</v>
      </c>
      <c r="D62" s="90"/>
      <c r="E62" s="90"/>
      <c r="F62" s="90"/>
      <c r="G62" s="90"/>
      <c r="H62" s="90"/>
      <c r="I62" s="29"/>
      <c r="J62" s="90"/>
      <c r="T62" s="2"/>
      <c r="U62" s="2"/>
    </row>
    <row r="63" spans="3:21" x14ac:dyDescent="0.3">
      <c r="C63" s="89">
        <v>764799000</v>
      </c>
      <c r="D63" s="90"/>
      <c r="E63" s="90"/>
      <c r="F63" s="90"/>
      <c r="G63" s="90"/>
      <c r="H63" s="90"/>
      <c r="I63" s="29"/>
      <c r="J63" s="90"/>
      <c r="T63" s="2"/>
      <c r="U63" s="2"/>
    </row>
    <row r="64" spans="3:21" x14ac:dyDescent="0.3">
      <c r="C64" s="89">
        <v>4816000000</v>
      </c>
      <c r="D64" s="90"/>
      <c r="E64" s="90"/>
      <c r="F64" s="90"/>
      <c r="G64" s="90"/>
      <c r="H64" s="90"/>
      <c r="I64" s="29"/>
      <c r="J64" s="90"/>
      <c r="T64" s="2"/>
      <c r="U64" s="2"/>
    </row>
    <row r="65" spans="3:21" x14ac:dyDescent="0.3">
      <c r="C65" s="89">
        <v>2681100000</v>
      </c>
      <c r="D65" s="90"/>
      <c r="E65" s="90"/>
      <c r="F65" s="90"/>
      <c r="G65" s="90"/>
      <c r="H65" s="90"/>
      <c r="I65" s="29"/>
      <c r="J65" s="90"/>
      <c r="T65" s="2"/>
      <c r="U65" s="2"/>
    </row>
    <row r="66" spans="3:21" x14ac:dyDescent="0.3">
      <c r="C66" s="89">
        <v>766854000</v>
      </c>
      <c r="D66" s="90"/>
      <c r="E66" s="90"/>
      <c r="F66" s="90"/>
      <c r="G66" s="90"/>
      <c r="H66" s="90"/>
      <c r="I66" s="29"/>
      <c r="J66" s="90"/>
      <c r="T66" s="2"/>
      <c r="U66" s="2"/>
    </row>
    <row r="67" spans="3:21" x14ac:dyDescent="0.3">
      <c r="C67" s="89">
        <v>14676000000</v>
      </c>
      <c r="D67" s="90"/>
      <c r="E67" s="90"/>
      <c r="F67" s="90"/>
      <c r="G67" s="90"/>
      <c r="H67" s="90"/>
      <c r="I67" s="29"/>
      <c r="J67" s="90"/>
      <c r="T67" s="2"/>
      <c r="U67" s="2"/>
    </row>
    <row r="68" spans="3:21" x14ac:dyDescent="0.3">
      <c r="C68" s="89">
        <v>1645800000</v>
      </c>
      <c r="D68" s="90"/>
      <c r="E68" s="90"/>
      <c r="F68" s="90"/>
      <c r="G68" s="90"/>
      <c r="H68" s="90"/>
      <c r="I68" s="29"/>
      <c r="J68" s="90"/>
      <c r="T68" s="2"/>
      <c r="U68" s="2"/>
    </row>
    <row r="69" spans="3:21" x14ac:dyDescent="0.3">
      <c r="C69" s="89">
        <v>4695384000</v>
      </c>
      <c r="D69" s="90"/>
      <c r="E69" s="90"/>
      <c r="F69" s="90"/>
      <c r="G69" s="90"/>
      <c r="H69" s="90"/>
      <c r="I69" s="29"/>
      <c r="J69" s="90"/>
      <c r="T69" s="2"/>
      <c r="U69" s="2"/>
    </row>
    <row r="70" spans="3:21" x14ac:dyDescent="0.3">
      <c r="C70" s="89">
        <v>801000000</v>
      </c>
      <c r="D70" s="90"/>
      <c r="E70" s="90"/>
      <c r="F70" s="90"/>
      <c r="G70" s="90"/>
      <c r="H70" s="90"/>
      <c r="I70" s="29"/>
      <c r="J70" s="90"/>
      <c r="T70" s="2"/>
      <c r="U70" s="2"/>
    </row>
    <row r="71" spans="3:21" x14ac:dyDescent="0.3">
      <c r="C71" s="89">
        <v>1246308000</v>
      </c>
      <c r="D71" s="90"/>
      <c r="E71" s="90"/>
      <c r="F71" s="90"/>
      <c r="G71" s="90"/>
      <c r="H71" s="90"/>
      <c r="I71" s="29"/>
      <c r="J71" s="90"/>
      <c r="T71" s="2"/>
      <c r="U71" s="2"/>
    </row>
    <row r="72" spans="3:21" x14ac:dyDescent="0.3">
      <c r="C72" s="89">
        <v>1158251000</v>
      </c>
      <c r="D72" s="90"/>
      <c r="E72" s="90"/>
      <c r="F72" s="90"/>
      <c r="G72" s="90"/>
      <c r="H72" s="90"/>
      <c r="I72" s="29"/>
      <c r="J72" s="90"/>
      <c r="T72" s="2"/>
      <c r="U72" s="2"/>
    </row>
    <row r="73" spans="3:21" x14ac:dyDescent="0.3">
      <c r="C73" s="89">
        <v>1158251000</v>
      </c>
      <c r="D73" s="90"/>
      <c r="E73" s="90"/>
      <c r="F73" s="90"/>
      <c r="G73" s="90"/>
      <c r="H73" s="90"/>
      <c r="I73" s="29"/>
      <c r="J73" s="90"/>
      <c r="T73" s="2"/>
      <c r="U73" s="2"/>
    </row>
    <row r="74" spans="3:21" x14ac:dyDescent="0.3">
      <c r="C74" s="89">
        <v>712006000</v>
      </c>
      <c r="D74" s="90"/>
      <c r="E74" s="90"/>
      <c r="F74" s="90"/>
      <c r="G74" s="90"/>
      <c r="H74" s="90"/>
      <c r="I74" s="29"/>
      <c r="J74" s="90"/>
      <c r="T74" s="2"/>
      <c r="U74" s="2"/>
    </row>
    <row r="75" spans="3:21" x14ac:dyDescent="0.3">
      <c r="C75" s="89">
        <v>809545000</v>
      </c>
      <c r="D75" s="90"/>
      <c r="E75" s="90"/>
      <c r="F75" s="90"/>
      <c r="G75" s="90"/>
      <c r="H75" s="90"/>
      <c r="I75" s="29"/>
      <c r="J75" s="90"/>
      <c r="T75" s="2"/>
      <c r="U75" s="2"/>
    </row>
    <row r="76" spans="3:21" x14ac:dyDescent="0.3">
      <c r="C76" s="89">
        <v>4159885000</v>
      </c>
      <c r="D76" s="90"/>
      <c r="E76" s="90"/>
      <c r="F76" s="90"/>
      <c r="G76" s="90"/>
      <c r="H76" s="90"/>
      <c r="I76" s="29"/>
      <c r="J76" s="90"/>
      <c r="T76" s="2"/>
      <c r="U76" s="2"/>
    </row>
    <row r="77" spans="3:21" x14ac:dyDescent="0.3">
      <c r="C77" s="89">
        <v>2860000000</v>
      </c>
      <c r="D77" s="90"/>
      <c r="E77" s="90"/>
      <c r="F77" s="90"/>
      <c r="G77" s="90"/>
      <c r="H77" s="90"/>
      <c r="I77" s="29"/>
      <c r="J77" s="90"/>
      <c r="T77" s="2"/>
      <c r="U77" s="2"/>
    </row>
    <row r="78" spans="3:21" x14ac:dyDescent="0.3">
      <c r="C78" s="89">
        <v>2130000000</v>
      </c>
      <c r="D78" s="90"/>
      <c r="E78" s="90"/>
      <c r="F78" s="90"/>
      <c r="G78" s="90"/>
      <c r="H78" s="90"/>
      <c r="I78" s="29"/>
      <c r="J78" s="90"/>
      <c r="T78" s="2"/>
      <c r="U78" s="2"/>
    </row>
    <row r="79" spans="3:21" x14ac:dyDescent="0.3">
      <c r="C79" s="89">
        <v>1557000000</v>
      </c>
      <c r="D79" s="90"/>
      <c r="E79" s="90"/>
      <c r="F79" s="90"/>
      <c r="G79" s="90"/>
      <c r="H79" s="90"/>
      <c r="I79" s="29"/>
      <c r="J79" s="90"/>
      <c r="T79" s="2"/>
      <c r="U79" s="2"/>
    </row>
    <row r="80" spans="3:21" x14ac:dyDescent="0.3">
      <c r="C80" s="89">
        <v>502901000</v>
      </c>
      <c r="D80" s="90"/>
      <c r="E80" s="90"/>
      <c r="F80" s="90"/>
      <c r="G80" s="90"/>
      <c r="H80" s="90"/>
      <c r="I80" s="29"/>
      <c r="J80" s="90"/>
      <c r="T80" s="2"/>
      <c r="U80" s="2"/>
    </row>
    <row r="81" spans="3:21" x14ac:dyDescent="0.3">
      <c r="C81" s="89">
        <v>1505000000</v>
      </c>
      <c r="D81" s="90"/>
      <c r="E81" s="90"/>
      <c r="F81" s="90"/>
      <c r="G81" s="90"/>
      <c r="H81" s="90"/>
      <c r="I81" s="29"/>
      <c r="J81" s="90"/>
      <c r="T81" s="2"/>
      <c r="U81" s="2"/>
    </row>
    <row r="82" spans="3:21" ht="15" thickBot="1" x14ac:dyDescent="0.35">
      <c r="C82" s="96"/>
      <c r="D82" s="92"/>
      <c r="E82" s="92"/>
      <c r="F82" s="92"/>
      <c r="G82" s="92"/>
      <c r="H82" s="92"/>
      <c r="I82" s="93"/>
      <c r="J82" s="90"/>
      <c r="T82" s="2"/>
      <c r="U82" s="2"/>
    </row>
    <row r="83" spans="3:21" x14ac:dyDescent="0.3">
      <c r="J83" s="90"/>
      <c r="T83" s="2"/>
      <c r="U83" s="2"/>
    </row>
    <row r="84" spans="3:21" x14ac:dyDescent="0.3">
      <c r="T84" s="2"/>
      <c r="U84" s="2"/>
    </row>
    <row r="85" spans="3:21" x14ac:dyDescent="0.3">
      <c r="T85" s="2"/>
      <c r="U85" s="2"/>
    </row>
    <row r="86" spans="3:21" x14ac:dyDescent="0.3">
      <c r="T86" s="2"/>
      <c r="U86" s="2"/>
    </row>
    <row r="87" spans="3:21" x14ac:dyDescent="0.3">
      <c r="T87" s="2"/>
      <c r="U87" s="2"/>
    </row>
    <row r="88" spans="3:21" x14ac:dyDescent="0.3">
      <c r="T88" s="2"/>
    </row>
    <row r="89" spans="3:21" x14ac:dyDescent="0.3">
      <c r="T89" s="2"/>
    </row>
    <row r="90" spans="3:21" x14ac:dyDescent="0.3">
      <c r="T90" s="2"/>
    </row>
    <row r="91" spans="3:21" x14ac:dyDescent="0.3">
      <c r="T91" s="2"/>
    </row>
    <row r="92" spans="3:21" x14ac:dyDescent="0.3">
      <c r="T92" s="2"/>
      <c r="U92" s="2"/>
    </row>
    <row r="93" spans="3:21" x14ac:dyDescent="0.3">
      <c r="T93" s="2"/>
      <c r="U93" s="2"/>
    </row>
    <row r="94" spans="3:21" x14ac:dyDescent="0.3">
      <c r="T94" s="2"/>
      <c r="U94" s="2"/>
    </row>
    <row r="95" spans="3:21" x14ac:dyDescent="0.3">
      <c r="T95" s="2"/>
      <c r="U95" s="2"/>
    </row>
    <row r="96" spans="3:21" x14ac:dyDescent="0.3">
      <c r="U96" s="2"/>
    </row>
    <row r="97" spans="20:21" x14ac:dyDescent="0.3">
      <c r="U97" s="2"/>
    </row>
    <row r="98" spans="20:21" x14ac:dyDescent="0.3">
      <c r="U98" s="2"/>
    </row>
    <row r="99" spans="20:21" x14ac:dyDescent="0.3">
      <c r="U99" s="2"/>
    </row>
    <row r="100" spans="20:21" x14ac:dyDescent="0.3">
      <c r="T100" s="2"/>
      <c r="U100" s="2"/>
    </row>
    <row r="101" spans="20:21" x14ac:dyDescent="0.3">
      <c r="T101" s="2"/>
      <c r="U101" s="2"/>
    </row>
    <row r="102" spans="20:21" x14ac:dyDescent="0.3">
      <c r="T102" s="2"/>
      <c r="U102" s="2"/>
    </row>
    <row r="103" spans="20:21" x14ac:dyDescent="0.3">
      <c r="T103" s="2"/>
      <c r="U103" s="2"/>
    </row>
    <row r="104" spans="20:21" x14ac:dyDescent="0.3">
      <c r="T104" s="2"/>
      <c r="U104" s="2"/>
    </row>
    <row r="105" spans="20:21" x14ac:dyDescent="0.3">
      <c r="T105" s="2"/>
      <c r="U105" s="2"/>
    </row>
    <row r="106" spans="20:21" x14ac:dyDescent="0.3">
      <c r="T106" s="2"/>
      <c r="U106" s="2"/>
    </row>
    <row r="107" spans="20:21" x14ac:dyDescent="0.3">
      <c r="T107" s="2"/>
      <c r="U107" s="2"/>
    </row>
    <row r="108" spans="20:21" x14ac:dyDescent="0.3">
      <c r="T108" s="2"/>
      <c r="U108" s="2"/>
    </row>
    <row r="109" spans="20:21" x14ac:dyDescent="0.3">
      <c r="T109" s="2"/>
      <c r="U109" s="2"/>
    </row>
    <row r="110" spans="20:21" x14ac:dyDescent="0.3">
      <c r="T110" s="2"/>
      <c r="U110" s="2"/>
    </row>
    <row r="111" spans="20:21" x14ac:dyDescent="0.3">
      <c r="T111" s="2"/>
      <c r="U111" s="2"/>
    </row>
    <row r="112" spans="20:21" x14ac:dyDescent="0.3">
      <c r="T112" s="2"/>
      <c r="U112" s="2"/>
    </row>
    <row r="113" spans="20:21" x14ac:dyDescent="0.3">
      <c r="T113" s="2"/>
      <c r="U113" s="2"/>
    </row>
    <row r="114" spans="20:21" x14ac:dyDescent="0.3">
      <c r="T114" s="2"/>
      <c r="U114" s="2"/>
    </row>
    <row r="115" spans="20:21" x14ac:dyDescent="0.3">
      <c r="T115" s="2"/>
      <c r="U115" s="2"/>
    </row>
    <row r="116" spans="20:21" x14ac:dyDescent="0.3">
      <c r="T116" s="2"/>
      <c r="U116" s="2"/>
    </row>
    <row r="117" spans="20:21" x14ac:dyDescent="0.3">
      <c r="T117" s="2"/>
    </row>
    <row r="118" spans="20:21" x14ac:dyDescent="0.3">
      <c r="T118" s="2"/>
    </row>
    <row r="119" spans="20:21" x14ac:dyDescent="0.3">
      <c r="T119" s="2"/>
    </row>
    <row r="120" spans="20:21" x14ac:dyDescent="0.3">
      <c r="T120" s="2"/>
      <c r="U120" s="2"/>
    </row>
    <row r="121" spans="20:21" x14ac:dyDescent="0.3">
      <c r="T121" s="2"/>
      <c r="U121" s="2"/>
    </row>
    <row r="122" spans="20:21" x14ac:dyDescent="0.3">
      <c r="T122" s="2"/>
      <c r="U122" s="2"/>
    </row>
    <row r="123" spans="20:21" x14ac:dyDescent="0.3">
      <c r="T123" s="2"/>
      <c r="U123" s="2"/>
    </row>
    <row r="124" spans="20:21" x14ac:dyDescent="0.3">
      <c r="T124" s="2"/>
      <c r="U124" s="2"/>
    </row>
    <row r="125" spans="20:21" x14ac:dyDescent="0.3">
      <c r="T125" s="2"/>
      <c r="U125" s="2"/>
    </row>
    <row r="126" spans="20:21" x14ac:dyDescent="0.3">
      <c r="T126" s="2"/>
      <c r="U126" s="2"/>
    </row>
    <row r="127" spans="20:21" x14ac:dyDescent="0.3">
      <c r="T127" s="2"/>
      <c r="U127" s="2"/>
    </row>
    <row r="128" spans="20:21" x14ac:dyDescent="0.3">
      <c r="T128" s="2"/>
      <c r="U128" s="2"/>
    </row>
    <row r="129" spans="20:21" x14ac:dyDescent="0.3">
      <c r="T129" s="2"/>
      <c r="U129" s="2"/>
    </row>
    <row r="130" spans="20:21" x14ac:dyDescent="0.3">
      <c r="T130" s="2"/>
      <c r="U130" s="2"/>
    </row>
    <row r="131" spans="20:21" x14ac:dyDescent="0.3">
      <c r="T131" s="2"/>
      <c r="U131" s="2"/>
    </row>
    <row r="132" spans="20:21" x14ac:dyDescent="0.3">
      <c r="T132" s="2"/>
      <c r="U132" s="2"/>
    </row>
    <row r="133" spans="20:21" x14ac:dyDescent="0.3">
      <c r="T133" s="2"/>
      <c r="U133" s="2"/>
    </row>
    <row r="134" spans="20:21" x14ac:dyDescent="0.3">
      <c r="T134" s="2"/>
      <c r="U134" s="2"/>
    </row>
    <row r="135" spans="20:21" x14ac:dyDescent="0.3">
      <c r="T135" s="2"/>
      <c r="U135" s="2"/>
    </row>
    <row r="136" spans="20:21" x14ac:dyDescent="0.3">
      <c r="T136" s="2"/>
    </row>
    <row r="137" spans="20:21" x14ac:dyDescent="0.3">
      <c r="T137" s="2"/>
    </row>
    <row r="138" spans="20:21" x14ac:dyDescent="0.3">
      <c r="T138" s="2"/>
    </row>
    <row r="139" spans="20:21" x14ac:dyDescent="0.3">
      <c r="T139" s="2"/>
    </row>
    <row r="140" spans="20:21" x14ac:dyDescent="0.3">
      <c r="T140" s="2"/>
    </row>
    <row r="141" spans="20:21" x14ac:dyDescent="0.3">
      <c r="T141" s="2"/>
    </row>
    <row r="142" spans="20:21" x14ac:dyDescent="0.3">
      <c r="T142" s="2"/>
    </row>
    <row r="143" spans="20:21" x14ac:dyDescent="0.3">
      <c r="T143" s="2"/>
    </row>
    <row r="144" spans="20:21" x14ac:dyDescent="0.3">
      <c r="T144" s="2"/>
    </row>
    <row r="145" spans="20:20" x14ac:dyDescent="0.3">
      <c r="T145" s="2"/>
    </row>
    <row r="146" spans="20:20" x14ac:dyDescent="0.3">
      <c r="T146" s="2"/>
    </row>
    <row r="147" spans="20:20" x14ac:dyDescent="0.3">
      <c r="T147" s="2"/>
    </row>
    <row r="148" spans="20:20" x14ac:dyDescent="0.3">
      <c r="T148" s="2"/>
    </row>
    <row r="149" spans="20:20" x14ac:dyDescent="0.3">
      <c r="T149" s="2"/>
    </row>
    <row r="150" spans="20:20" x14ac:dyDescent="0.3">
      <c r="T150" s="2"/>
    </row>
    <row r="151" spans="20:20" x14ac:dyDescent="0.3">
      <c r="T151" s="2"/>
    </row>
    <row r="152" spans="20:20" x14ac:dyDescent="0.3">
      <c r="T152" s="2"/>
    </row>
    <row r="153" spans="20:20" x14ac:dyDescent="0.3">
      <c r="T153" s="2"/>
    </row>
    <row r="154" spans="20:20" x14ac:dyDescent="0.3">
      <c r="T154" s="2"/>
    </row>
    <row r="155" spans="20:20" x14ac:dyDescent="0.3">
      <c r="T155" s="2"/>
    </row>
    <row r="156" spans="20:20" x14ac:dyDescent="0.3">
      <c r="T156" s="2"/>
    </row>
    <row r="157" spans="20:20" x14ac:dyDescent="0.3">
      <c r="T157" s="2"/>
    </row>
    <row r="158" spans="20:20" x14ac:dyDescent="0.3">
      <c r="T158" s="2"/>
    </row>
    <row r="159" spans="20:20" x14ac:dyDescent="0.3">
      <c r="T159" s="2"/>
    </row>
    <row r="160" spans="20:20" x14ac:dyDescent="0.3">
      <c r="T160" s="2"/>
    </row>
    <row r="161" spans="20:20" x14ac:dyDescent="0.3">
      <c r="T161" s="2"/>
    </row>
    <row r="162" spans="20:20" x14ac:dyDescent="0.3">
      <c r="T162" s="2"/>
    </row>
    <row r="163" spans="20:20" x14ac:dyDescent="0.3">
      <c r="T163" s="2"/>
    </row>
    <row r="164" spans="20:20" x14ac:dyDescent="0.3">
      <c r="T164" s="2"/>
    </row>
    <row r="165" spans="20:20" x14ac:dyDescent="0.3">
      <c r="T165" s="2"/>
    </row>
    <row r="166" spans="20:20" x14ac:dyDescent="0.3">
      <c r="T166" s="2"/>
    </row>
    <row r="167" spans="20:20" x14ac:dyDescent="0.3">
      <c r="T167" s="2"/>
    </row>
    <row r="168" spans="20:20" x14ac:dyDescent="0.3">
      <c r="T168" s="2"/>
    </row>
    <row r="169" spans="20:20" x14ac:dyDescent="0.3">
      <c r="T169" s="2"/>
    </row>
    <row r="170" spans="20:20" x14ac:dyDescent="0.3">
      <c r="T170" s="2"/>
    </row>
    <row r="171" spans="20:20" x14ac:dyDescent="0.3">
      <c r="T171" s="2"/>
    </row>
    <row r="172" spans="20:20" x14ac:dyDescent="0.3">
      <c r="T172" s="2"/>
    </row>
    <row r="173" spans="20:20" x14ac:dyDescent="0.3">
      <c r="T173" s="2"/>
    </row>
    <row r="174" spans="20:20" x14ac:dyDescent="0.3">
      <c r="T174" s="2"/>
    </row>
    <row r="175" spans="20:20" x14ac:dyDescent="0.3">
      <c r="T175" s="2"/>
    </row>
    <row r="176" spans="20:20" x14ac:dyDescent="0.3">
      <c r="T176" s="2"/>
    </row>
    <row r="177" spans="20:20" x14ac:dyDescent="0.3">
      <c r="T177" s="2"/>
    </row>
    <row r="178" spans="20:20" x14ac:dyDescent="0.3">
      <c r="T178" s="2"/>
    </row>
    <row r="179" spans="20:20" x14ac:dyDescent="0.3">
      <c r="T179" s="2"/>
    </row>
    <row r="180" spans="20:20" x14ac:dyDescent="0.3">
      <c r="T180" s="2"/>
    </row>
    <row r="181" spans="20:20" x14ac:dyDescent="0.3">
      <c r="T181" s="2"/>
    </row>
    <row r="182" spans="20:20" x14ac:dyDescent="0.3">
      <c r="T182" s="2"/>
    </row>
    <row r="183" spans="20:20" x14ac:dyDescent="0.3">
      <c r="T183" s="2"/>
    </row>
    <row r="184" spans="20:20" x14ac:dyDescent="0.3">
      <c r="T184" s="2"/>
    </row>
    <row r="185" spans="20:20" x14ac:dyDescent="0.3">
      <c r="T185" s="2"/>
    </row>
    <row r="186" spans="20:20" x14ac:dyDescent="0.3">
      <c r="T186" s="2"/>
    </row>
    <row r="187" spans="20:20" x14ac:dyDescent="0.3">
      <c r="T187" s="2"/>
    </row>
    <row r="188" spans="20:20" x14ac:dyDescent="0.3">
      <c r="T188" s="2"/>
    </row>
    <row r="189" spans="20:20" x14ac:dyDescent="0.3">
      <c r="T189" s="2"/>
    </row>
    <row r="190" spans="20:20" x14ac:dyDescent="0.3">
      <c r="T190" s="2"/>
    </row>
    <row r="191" spans="20:20" x14ac:dyDescent="0.3">
      <c r="T191" s="2"/>
    </row>
    <row r="192" spans="20:20" x14ac:dyDescent="0.3">
      <c r="T192" s="2"/>
    </row>
    <row r="193" spans="20:20" x14ac:dyDescent="0.3">
      <c r="T193" s="2"/>
    </row>
    <row r="194" spans="20:20" x14ac:dyDescent="0.3">
      <c r="T194" s="2"/>
    </row>
    <row r="195" spans="20:20" x14ac:dyDescent="0.3">
      <c r="T195" s="2"/>
    </row>
    <row r="196" spans="20:20" x14ac:dyDescent="0.3">
      <c r="T196" s="2"/>
    </row>
    <row r="197" spans="20:20" x14ac:dyDescent="0.3">
      <c r="T197" s="2"/>
    </row>
    <row r="198" spans="20:20" x14ac:dyDescent="0.3">
      <c r="T198" s="2"/>
    </row>
    <row r="199" spans="20:20" x14ac:dyDescent="0.3">
      <c r="T199" s="2"/>
    </row>
    <row r="200" spans="20:20" x14ac:dyDescent="0.3">
      <c r="T200" s="2"/>
    </row>
    <row r="201" spans="20:20" x14ac:dyDescent="0.3">
      <c r="T201" s="2"/>
    </row>
    <row r="202" spans="20:20" x14ac:dyDescent="0.3">
      <c r="T202" s="2"/>
    </row>
    <row r="203" spans="20:20" x14ac:dyDescent="0.3">
      <c r="T203" s="2"/>
    </row>
    <row r="204" spans="20:20" x14ac:dyDescent="0.3">
      <c r="T204" s="2"/>
    </row>
    <row r="205" spans="20:20" x14ac:dyDescent="0.3">
      <c r="T205" s="2"/>
    </row>
    <row r="206" spans="20:20" x14ac:dyDescent="0.3">
      <c r="T206" s="2"/>
    </row>
    <row r="207" spans="20:20" x14ac:dyDescent="0.3">
      <c r="T207" s="2"/>
    </row>
    <row r="208" spans="20:20" x14ac:dyDescent="0.3">
      <c r="T208" s="2"/>
    </row>
    <row r="209" spans="20:20" x14ac:dyDescent="0.3">
      <c r="T209" s="2"/>
    </row>
    <row r="210" spans="20:20" x14ac:dyDescent="0.3">
      <c r="T210" s="2"/>
    </row>
    <row r="211" spans="20:20" x14ac:dyDescent="0.3">
      <c r="T211" s="2"/>
    </row>
    <row r="212" spans="20:20" x14ac:dyDescent="0.3">
      <c r="T212" s="2"/>
    </row>
    <row r="213" spans="20:20" x14ac:dyDescent="0.3">
      <c r="T213" s="2"/>
    </row>
    <row r="214" spans="20:20" x14ac:dyDescent="0.3">
      <c r="T214" s="2"/>
    </row>
    <row r="215" spans="20:20" x14ac:dyDescent="0.3">
      <c r="T215" s="2"/>
    </row>
    <row r="216" spans="20:20" x14ac:dyDescent="0.3">
      <c r="T216" s="2"/>
    </row>
    <row r="217" spans="20:20" x14ac:dyDescent="0.3">
      <c r="T217" s="2"/>
    </row>
    <row r="218" spans="20:20" x14ac:dyDescent="0.3">
      <c r="T218" s="2"/>
    </row>
    <row r="219" spans="20:20" x14ac:dyDescent="0.3">
      <c r="T219" s="2"/>
    </row>
    <row r="220" spans="20:20" x14ac:dyDescent="0.3">
      <c r="T220" s="2"/>
    </row>
    <row r="221" spans="20:20" x14ac:dyDescent="0.3">
      <c r="T221" s="2"/>
    </row>
    <row r="222" spans="20:20" x14ac:dyDescent="0.3">
      <c r="T222" s="2"/>
    </row>
    <row r="223" spans="20:20" x14ac:dyDescent="0.3">
      <c r="T223" s="2"/>
    </row>
    <row r="224" spans="20:20" x14ac:dyDescent="0.3">
      <c r="T224" s="2"/>
    </row>
    <row r="225" spans="20:20" x14ac:dyDescent="0.3">
      <c r="T225" s="2"/>
    </row>
    <row r="226" spans="20:20" x14ac:dyDescent="0.3">
      <c r="T226" s="2"/>
    </row>
    <row r="227" spans="20:20" x14ac:dyDescent="0.3">
      <c r="T227" s="2"/>
    </row>
    <row r="228" spans="20:20" x14ac:dyDescent="0.3">
      <c r="T228" s="2"/>
    </row>
    <row r="229" spans="20:20" x14ac:dyDescent="0.3">
      <c r="T229" s="2"/>
    </row>
    <row r="230" spans="20:20" x14ac:dyDescent="0.3">
      <c r="T230" s="2"/>
    </row>
    <row r="231" spans="20:20" x14ac:dyDescent="0.3">
      <c r="T231" s="2"/>
    </row>
    <row r="232" spans="20:20" x14ac:dyDescent="0.3">
      <c r="T232" s="2"/>
    </row>
    <row r="233" spans="20:20" x14ac:dyDescent="0.3">
      <c r="T233" s="2"/>
    </row>
    <row r="234" spans="20:20" x14ac:dyDescent="0.3">
      <c r="T234" s="2"/>
    </row>
    <row r="235" spans="20:20" x14ac:dyDescent="0.3">
      <c r="T235" s="2"/>
    </row>
    <row r="236" spans="20:20" x14ac:dyDescent="0.3">
      <c r="T236" s="2"/>
    </row>
    <row r="237" spans="20:20" x14ac:dyDescent="0.3">
      <c r="T237" s="2"/>
    </row>
    <row r="238" spans="20:20" x14ac:dyDescent="0.3">
      <c r="T238" s="2"/>
    </row>
    <row r="239" spans="20:20" x14ac:dyDescent="0.3">
      <c r="T239" s="2"/>
    </row>
    <row r="240" spans="20:20" x14ac:dyDescent="0.3">
      <c r="T240" s="2"/>
    </row>
    <row r="241" spans="20:20" x14ac:dyDescent="0.3">
      <c r="T241" s="2"/>
    </row>
    <row r="242" spans="20:20" x14ac:dyDescent="0.3">
      <c r="T242" s="2"/>
    </row>
    <row r="243" spans="20:20" x14ac:dyDescent="0.3">
      <c r="T243" s="2"/>
    </row>
    <row r="244" spans="20:20" x14ac:dyDescent="0.3">
      <c r="T244" s="2"/>
    </row>
    <row r="245" spans="20:20" x14ac:dyDescent="0.3">
      <c r="T245" s="2"/>
    </row>
    <row r="246" spans="20:20" x14ac:dyDescent="0.3">
      <c r="T246" s="2"/>
    </row>
    <row r="247" spans="20:20" x14ac:dyDescent="0.3">
      <c r="T247" s="2"/>
    </row>
    <row r="248" spans="20:20" x14ac:dyDescent="0.3">
      <c r="T248" s="2"/>
    </row>
    <row r="249" spans="20:20" x14ac:dyDescent="0.3">
      <c r="T249" s="2"/>
    </row>
    <row r="250" spans="20:20" x14ac:dyDescent="0.3">
      <c r="T250" s="2"/>
    </row>
    <row r="251" spans="20:20" x14ac:dyDescent="0.3">
      <c r="T251" s="2"/>
    </row>
    <row r="252" spans="20:20" x14ac:dyDescent="0.3">
      <c r="T252" s="2"/>
    </row>
    <row r="253" spans="20:20" x14ac:dyDescent="0.3">
      <c r="T253" s="2"/>
    </row>
    <row r="254" spans="20:20" x14ac:dyDescent="0.3">
      <c r="T254" s="2"/>
    </row>
    <row r="255" spans="20:20" x14ac:dyDescent="0.3">
      <c r="T255" s="2"/>
    </row>
    <row r="256" spans="20:20" x14ac:dyDescent="0.3">
      <c r="T256" s="2"/>
    </row>
    <row r="257" spans="20:20" x14ac:dyDescent="0.3">
      <c r="T257" s="2"/>
    </row>
    <row r="258" spans="20:20" x14ac:dyDescent="0.3">
      <c r="T258" s="2"/>
    </row>
    <row r="259" spans="20:20" x14ac:dyDescent="0.3">
      <c r="T259" s="2"/>
    </row>
    <row r="260" spans="20:20" x14ac:dyDescent="0.3">
      <c r="T260" s="2"/>
    </row>
    <row r="261" spans="20:20" x14ac:dyDescent="0.3">
      <c r="T261" s="2"/>
    </row>
    <row r="262" spans="20:20" x14ac:dyDescent="0.3">
      <c r="T262" s="2"/>
    </row>
    <row r="263" spans="20:20" x14ac:dyDescent="0.3">
      <c r="T263" s="2"/>
    </row>
    <row r="264" spans="20:20" x14ac:dyDescent="0.3">
      <c r="T264" s="2"/>
    </row>
    <row r="265" spans="20:20" x14ac:dyDescent="0.3">
      <c r="T265" s="2"/>
    </row>
    <row r="266" spans="20:20" x14ac:dyDescent="0.3">
      <c r="T266" s="2"/>
    </row>
    <row r="267" spans="20:20" x14ac:dyDescent="0.3">
      <c r="T267" s="2"/>
    </row>
    <row r="268" spans="20:20" x14ac:dyDescent="0.3">
      <c r="T268" s="2"/>
    </row>
    <row r="269" spans="20:20" x14ac:dyDescent="0.3">
      <c r="T269" s="2"/>
    </row>
    <row r="270" spans="20:20" x14ac:dyDescent="0.3">
      <c r="T270" s="2"/>
    </row>
    <row r="271" spans="20:20" x14ac:dyDescent="0.3">
      <c r="T271" s="2"/>
    </row>
    <row r="272" spans="20:20" x14ac:dyDescent="0.3">
      <c r="T272" s="2"/>
    </row>
    <row r="273" spans="20:20" x14ac:dyDescent="0.3">
      <c r="T273" s="2"/>
    </row>
    <row r="274" spans="20:20" x14ac:dyDescent="0.3">
      <c r="T274" s="2"/>
    </row>
    <row r="275" spans="20:20" x14ac:dyDescent="0.3">
      <c r="T275" s="2"/>
    </row>
    <row r="276" spans="20:20" x14ac:dyDescent="0.3">
      <c r="T276" s="2"/>
    </row>
    <row r="277" spans="20:20" x14ac:dyDescent="0.3">
      <c r="T277" s="2"/>
    </row>
    <row r="278" spans="20:20" x14ac:dyDescent="0.3">
      <c r="T278" s="2"/>
    </row>
    <row r="279" spans="20:20" x14ac:dyDescent="0.3">
      <c r="T279" s="2"/>
    </row>
    <row r="280" spans="20:20" x14ac:dyDescent="0.3">
      <c r="T280" s="2"/>
    </row>
    <row r="281" spans="20:20" x14ac:dyDescent="0.3">
      <c r="T281" s="2"/>
    </row>
    <row r="282" spans="20:20" x14ac:dyDescent="0.3">
      <c r="T282" s="2"/>
    </row>
    <row r="283" spans="20:20" x14ac:dyDescent="0.3">
      <c r="T283" s="2"/>
    </row>
    <row r="284" spans="20:20" x14ac:dyDescent="0.3">
      <c r="T284" s="2"/>
    </row>
    <row r="285" spans="20:20" x14ac:dyDescent="0.3">
      <c r="T285" s="2"/>
    </row>
    <row r="286" spans="20:20" x14ac:dyDescent="0.3">
      <c r="T286" s="2"/>
    </row>
    <row r="287" spans="20:20" x14ac:dyDescent="0.3">
      <c r="T287" s="2"/>
    </row>
    <row r="288" spans="20:20" x14ac:dyDescent="0.3">
      <c r="T288" s="2"/>
    </row>
    <row r="289" spans="20:20" x14ac:dyDescent="0.3">
      <c r="T289" s="2"/>
    </row>
    <row r="290" spans="20:20" x14ac:dyDescent="0.3">
      <c r="T290" s="2"/>
    </row>
    <row r="291" spans="20:20" x14ac:dyDescent="0.3">
      <c r="T291" s="2"/>
    </row>
    <row r="292" spans="20:20" x14ac:dyDescent="0.3">
      <c r="T292" s="2"/>
    </row>
    <row r="293" spans="20:20" x14ac:dyDescent="0.3">
      <c r="T293" s="2"/>
    </row>
    <row r="294" spans="20:20" x14ac:dyDescent="0.3">
      <c r="T294" s="2"/>
    </row>
    <row r="295" spans="20:20" x14ac:dyDescent="0.3">
      <c r="T295" s="2"/>
    </row>
    <row r="296" spans="20:20" x14ac:dyDescent="0.3">
      <c r="T296" s="2"/>
    </row>
    <row r="297" spans="20:20" x14ac:dyDescent="0.3">
      <c r="T297" s="2"/>
    </row>
    <row r="298" spans="20:20" x14ac:dyDescent="0.3">
      <c r="T298" s="2"/>
    </row>
    <row r="299" spans="20:20" x14ac:dyDescent="0.3">
      <c r="T299" s="2"/>
    </row>
    <row r="300" spans="20:20" x14ac:dyDescent="0.3">
      <c r="T300" s="2"/>
    </row>
    <row r="301" spans="20:20" x14ac:dyDescent="0.3">
      <c r="T301" s="2"/>
    </row>
    <row r="302" spans="20:20" x14ac:dyDescent="0.3">
      <c r="T302" s="2"/>
    </row>
    <row r="303" spans="20:20" x14ac:dyDescent="0.3">
      <c r="T303" s="2"/>
    </row>
    <row r="304" spans="20:20" x14ac:dyDescent="0.3">
      <c r="T304" s="2"/>
    </row>
    <row r="305" spans="20:20" x14ac:dyDescent="0.3">
      <c r="T305" s="2"/>
    </row>
    <row r="306" spans="20:20" x14ac:dyDescent="0.3">
      <c r="T306" s="2"/>
    </row>
    <row r="307" spans="20:20" x14ac:dyDescent="0.3">
      <c r="T307" s="2"/>
    </row>
    <row r="308" spans="20:20" x14ac:dyDescent="0.3">
      <c r="T308" s="2"/>
    </row>
    <row r="309" spans="20:20" x14ac:dyDescent="0.3">
      <c r="T309" s="2"/>
    </row>
    <row r="310" spans="20:20" x14ac:dyDescent="0.3">
      <c r="T310" s="2"/>
    </row>
  </sheetData>
  <mergeCells count="3">
    <mergeCell ref="O5:P5"/>
    <mergeCell ref="D5:E5"/>
    <mergeCell ref="A1:R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6132-554B-4495-BDDE-80E39EDDBEA1}">
  <dimension ref="A1:G16"/>
  <sheetViews>
    <sheetView workbookViewId="0">
      <selection activeCell="B1" sqref="B1"/>
    </sheetView>
  </sheetViews>
  <sheetFormatPr defaultRowHeight="14.4" x14ac:dyDescent="0.3"/>
  <cols>
    <col min="1" max="1" width="24.21875" bestFit="1" customWidth="1"/>
    <col min="4" max="7" width="17.5546875" bestFit="1" customWidth="1"/>
  </cols>
  <sheetData>
    <row r="1" spans="1:7" ht="18.600000000000001" thickBot="1" x14ac:dyDescent="0.35">
      <c r="A1" s="19" t="s">
        <v>585</v>
      </c>
      <c r="B1" s="20" t="s">
        <v>493</v>
      </c>
    </row>
    <row r="4" spans="1:7" ht="15.6" x14ac:dyDescent="0.3">
      <c r="A4" s="65" t="s">
        <v>576</v>
      </c>
      <c r="B4" s="66"/>
      <c r="C4" s="66"/>
      <c r="D4" s="66"/>
      <c r="E4" s="66"/>
      <c r="F4" s="66"/>
      <c r="G4" s="66"/>
    </row>
    <row r="5" spans="1:7" ht="15.6" x14ac:dyDescent="0.3">
      <c r="A5" s="18"/>
      <c r="B5" s="67"/>
      <c r="C5" s="67"/>
      <c r="D5" s="68" t="s">
        <v>577</v>
      </c>
      <c r="E5" s="68"/>
      <c r="F5" s="68"/>
      <c r="G5" s="68"/>
    </row>
    <row r="6" spans="1:7" ht="15.6" x14ac:dyDescent="0.3">
      <c r="A6" s="69"/>
      <c r="B6" s="67"/>
      <c r="C6" s="67"/>
      <c r="D6" s="70" t="s">
        <v>11</v>
      </c>
      <c r="E6" s="70" t="s">
        <v>15</v>
      </c>
      <c r="F6" s="70" t="s">
        <v>16</v>
      </c>
      <c r="G6" s="70" t="s">
        <v>17</v>
      </c>
    </row>
    <row r="7" spans="1:7" ht="15.6" x14ac:dyDescent="0.3">
      <c r="A7" s="71" t="s">
        <v>578</v>
      </c>
      <c r="B7" s="67"/>
      <c r="C7" s="67"/>
      <c r="D7" s="72" cm="1">
        <f t="array" ref="D7">INDEX(Revenue,MATCH(1,($B$1=Ticker_symbol)*(D$6=Years),0))</f>
        <v>1792000000</v>
      </c>
      <c r="E7" s="72" cm="1">
        <f t="array" ref="E7">INDEX(Revenue,MATCH(1,($B$1=Ticker_symbol)*(E$6=Years),0))</f>
        <v>2291500000</v>
      </c>
      <c r="F7" s="72" cm="1">
        <f t="array" ref="F7">INDEX(Revenue,MATCH(1,($B$1=Ticker_symbol)*(F$6=Years),0))</f>
        <v>3258400000</v>
      </c>
      <c r="G7" s="72" cm="1">
        <f t="array" ref="G7">INDEX(Revenue,MATCH(1,($B$1=Ticker_symbol)*(G$6=Years),0))</f>
        <v>3289000000</v>
      </c>
    </row>
    <row r="8" spans="1:7" ht="15.6" x14ac:dyDescent="0.3">
      <c r="A8" s="73" t="s">
        <v>579</v>
      </c>
      <c r="B8" s="67"/>
      <c r="C8" s="67"/>
      <c r="D8" s="72" cm="1">
        <f t="array" ref="D8">INDEX(COGs,MATCH(1,($B$1=Ticker_symbol)*(D$6=Years),0))</f>
        <v>1025400000</v>
      </c>
      <c r="E8" s="72" cm="1">
        <f t="array" ref="E8">INDEX(COGs,MATCH(1,($B$1=Ticker_symbol)*(E$6=Years),0))</f>
        <v>1268800000</v>
      </c>
      <c r="F8" s="72" cm="1">
        <f t="array" ref="F8">INDEX(COGs,MATCH(1,($B$1=Ticker_symbol)*(F$6=Years),0))</f>
        <v>1703900000</v>
      </c>
      <c r="G8" s="72" cm="1">
        <f t="array" ref="G8">INDEX(COGs,MATCH(1,($B$1=Ticker_symbol)*(G$6=Years),0))</f>
        <v>1623800000</v>
      </c>
    </row>
    <row r="9" spans="1:7" ht="15.6" x14ac:dyDescent="0.3">
      <c r="A9" s="71" t="s">
        <v>580</v>
      </c>
      <c r="B9" s="67"/>
      <c r="C9" s="67"/>
      <c r="D9" s="74">
        <f>D7-D8</f>
        <v>766600000</v>
      </c>
      <c r="E9" s="74">
        <f t="shared" ref="E9:G9" si="0">E7-E8</f>
        <v>1022700000</v>
      </c>
      <c r="F9" s="74">
        <f t="shared" si="0"/>
        <v>1554500000</v>
      </c>
      <c r="G9" s="74">
        <f t="shared" si="0"/>
        <v>1665200000</v>
      </c>
    </row>
    <row r="10" spans="1:7" ht="15.6" x14ac:dyDescent="0.3">
      <c r="A10" s="75" t="s">
        <v>5</v>
      </c>
      <c r="B10" s="67"/>
      <c r="C10" s="67"/>
      <c r="D10" s="72" cm="1">
        <f t="array" ref="D10">INDEX(SG_A,MATCH(1,($B$1=Ticker_symbol)*(D$6=Years),0))</f>
        <v>159700000</v>
      </c>
      <c r="E10" s="72" cm="1">
        <f t="array" ref="E10">INDEX(SG_A,MATCH(1,($B$1=Ticker_symbol)*(E$6=Years),0))</f>
        <v>179100000</v>
      </c>
      <c r="F10" s="72" cm="1">
        <f t="array" ref="F10">INDEX(SG_A,MATCH(1,($B$1=Ticker_symbol)*(F$6=Years),0))</f>
        <v>191300000</v>
      </c>
      <c r="G10" s="72" cm="1">
        <f t="array" ref="G10">INDEX(SG_A,MATCH(1,($B$1=Ticker_symbol)*(G$6=Years),0))</f>
        <v>195900000</v>
      </c>
    </row>
    <row r="11" spans="1:7" ht="15.6" x14ac:dyDescent="0.3">
      <c r="A11" s="73" t="s">
        <v>581</v>
      </c>
      <c r="B11" s="67"/>
      <c r="C11" s="67"/>
      <c r="D11" s="72" cm="1">
        <f t="array" ref="D11">INDEX(Others,MATCH(1,($B$1=Ticker_symbol)*(D$6=Years),0))</f>
        <v>29100000</v>
      </c>
      <c r="E11" s="72" cm="1">
        <f t="array" ref="E11">INDEX(Others,MATCH(1,($B$1=Ticker_symbol)*(E$6=Years),0))</f>
        <v>25900000</v>
      </c>
      <c r="F11" s="72" cm="1">
        <f t="array" ref="F11">INDEX(Others,MATCH(1,($B$1=Ticker_symbol)*(F$6=Years),0))</f>
        <v>33500000</v>
      </c>
      <c r="G11" s="72" cm="1">
        <f t="array" ref="G11">INDEX(Others,MATCH(1,($B$1=Ticker_symbol)*(G$6=Years),0))</f>
        <v>33400000</v>
      </c>
    </row>
    <row r="12" spans="1:7" ht="15.6" x14ac:dyDescent="0.3">
      <c r="A12" s="73" t="s">
        <v>582</v>
      </c>
      <c r="B12" s="67"/>
      <c r="C12" s="67"/>
      <c r="D12" s="72" cm="1">
        <f t="array" ref="D12">INDEX(RnD,MATCH(1,($B$1=Ticker_symbol)*(D$6=Years),0))</f>
        <v>226300000</v>
      </c>
      <c r="E12" s="72" cm="1">
        <f t="array" ref="E12">INDEX(RnD,MATCH(1,($B$1=Ticker_symbol)*(E$6=Years),0))</f>
        <v>252200000</v>
      </c>
      <c r="F12" s="72" cm="1">
        <f t="array" ref="F12">INDEX(RnD,MATCH(1,($B$1=Ticker_symbol)*(F$6=Years),0))</f>
        <v>303200000</v>
      </c>
      <c r="G12" s="72" cm="1">
        <f t="array" ref="G12">INDEX(RnD,MATCH(1,($B$1=Ticker_symbol)*(G$6=Years),0))</f>
        <v>312400000</v>
      </c>
    </row>
    <row r="13" spans="1:7" ht="15.6" x14ac:dyDescent="0.3">
      <c r="A13" s="76" t="s">
        <v>583</v>
      </c>
      <c r="B13" s="67"/>
      <c r="C13" s="67"/>
      <c r="D13" s="74">
        <f>SUM(D10:D12)</f>
        <v>415100000</v>
      </c>
      <c r="E13" s="74">
        <f t="shared" ref="E13:G13" si="1">SUM(E10:E12)</f>
        <v>457200000</v>
      </c>
      <c r="F13" s="74">
        <f t="shared" si="1"/>
        <v>528000000</v>
      </c>
      <c r="G13" s="74">
        <f t="shared" si="1"/>
        <v>541700000</v>
      </c>
    </row>
    <row r="14" spans="1:7" ht="15.6" x14ac:dyDescent="0.3">
      <c r="A14" s="77" t="s">
        <v>584</v>
      </c>
      <c r="B14" s="78"/>
      <c r="C14" s="78"/>
      <c r="D14" s="79">
        <f>D9-D13</f>
        <v>351500000</v>
      </c>
      <c r="E14" s="79">
        <f t="shared" ref="E14:G14" si="2">E9-E13</f>
        <v>565500000</v>
      </c>
      <c r="F14" s="79">
        <f t="shared" si="2"/>
        <v>1026500000</v>
      </c>
      <c r="G14" s="79">
        <f t="shared" si="2"/>
        <v>1123500000</v>
      </c>
    </row>
    <row r="15" spans="1:7" ht="15.6" x14ac:dyDescent="0.3">
      <c r="A15" s="18"/>
      <c r="B15" s="67"/>
      <c r="C15" s="67"/>
      <c r="D15" s="67"/>
      <c r="E15" s="67"/>
      <c r="F15" s="67"/>
      <c r="G15" s="67"/>
    </row>
    <row r="16" spans="1:7" ht="15.6" x14ac:dyDescent="0.3">
      <c r="A16" s="65"/>
      <c r="B16" s="66"/>
      <c r="C16" s="66"/>
      <c r="D16" s="66"/>
      <c r="E16" s="65"/>
      <c r="F16" s="65"/>
      <c r="G16" s="65"/>
    </row>
  </sheetData>
  <mergeCells count="1">
    <mergeCell ref="D5:G5"/>
  </mergeCells>
  <dataValidations count="1">
    <dataValidation type="list" allowBlank="1" showInputMessage="1" showErrorMessage="1" sqref="B1" xr:uid="{CCCA16CF-8AF3-47C9-9FFC-0B384F34D2FE}">
      <formula1>Ticker_symbol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9BBB-8D0A-471F-A073-7900FD93F637}">
  <dimension ref="A1:I41"/>
  <sheetViews>
    <sheetView workbookViewId="0">
      <selection activeCell="L15" sqref="L15"/>
    </sheetView>
  </sheetViews>
  <sheetFormatPr defaultRowHeight="14.4" x14ac:dyDescent="0.3"/>
  <cols>
    <col min="1" max="1" width="24.21875" bestFit="1" customWidth="1"/>
    <col min="2" max="2" width="18.77734375" customWidth="1"/>
    <col min="4" max="6" width="15.5546875" bestFit="1" customWidth="1"/>
    <col min="7" max="7" width="20.44140625" customWidth="1"/>
    <col min="8" max="9" width="18.5546875" bestFit="1" customWidth="1"/>
  </cols>
  <sheetData>
    <row r="1" spans="1:9" ht="21.6" thickBot="1" x14ac:dyDescent="0.35">
      <c r="A1" s="64" t="s">
        <v>586</v>
      </c>
      <c r="B1" s="63" t="s">
        <v>493</v>
      </c>
    </row>
    <row r="3" spans="1:9" ht="15" thickBot="1" x14ac:dyDescent="0.35"/>
    <row r="4" spans="1:9" x14ac:dyDescent="0.3">
      <c r="A4" s="3" t="s">
        <v>576</v>
      </c>
      <c r="B4" s="4"/>
      <c r="C4" s="4"/>
      <c r="D4" s="4"/>
      <c r="E4" s="4"/>
      <c r="F4" s="4"/>
      <c r="G4" s="4"/>
      <c r="H4" s="21"/>
      <c r="I4" s="22"/>
    </row>
    <row r="5" spans="1:9" x14ac:dyDescent="0.3">
      <c r="B5" s="5"/>
      <c r="C5" s="5"/>
      <c r="D5" s="6" t="s">
        <v>577</v>
      </c>
      <c r="E5" s="6"/>
      <c r="F5" s="6"/>
      <c r="G5" s="6"/>
      <c r="H5" s="23" t="s">
        <v>587</v>
      </c>
      <c r="I5" s="24"/>
    </row>
    <row r="6" spans="1:9" x14ac:dyDescent="0.3">
      <c r="A6" s="7"/>
      <c r="B6" s="5"/>
      <c r="C6" s="5"/>
      <c r="D6" s="8" t="s">
        <v>11</v>
      </c>
      <c r="E6" s="8" t="s">
        <v>15</v>
      </c>
      <c r="F6" s="8" t="s">
        <v>16</v>
      </c>
      <c r="G6" s="8" t="s">
        <v>17</v>
      </c>
      <c r="H6" s="25" t="s">
        <v>588</v>
      </c>
      <c r="I6" s="26" t="s">
        <v>589</v>
      </c>
    </row>
    <row r="7" spans="1:9" x14ac:dyDescent="0.3">
      <c r="A7" s="9" t="s">
        <v>578</v>
      </c>
      <c r="B7" s="5"/>
      <c r="C7" s="5"/>
      <c r="D7" s="10" cm="1">
        <f t="array" ref="D7">INDEX(Revenue,MATCH(1,($B$1=Ticker_symbol)*(D$6=Years),0))</f>
        <v>1792000000</v>
      </c>
      <c r="E7" s="10" cm="1">
        <f t="array" ref="E7">INDEX(Revenue,MATCH(1,($B$1=Ticker_symbol)*(E$6=Years),0))</f>
        <v>2291500000</v>
      </c>
      <c r="F7" s="10" cm="1">
        <f t="array" ref="F7">INDEX(Revenue,MATCH(1,($B$1=Ticker_symbol)*(F$6=Years),0))</f>
        <v>3258400000</v>
      </c>
      <c r="G7" s="10" cm="1">
        <f t="array" ref="G7">INDEX(Revenue,MATCH(1,($B$1=Ticker_symbol)*(G$6=Years),0))</f>
        <v>3289000000</v>
      </c>
      <c r="H7" s="27">
        <f ca="1">G7*(1+H21)</f>
        <v>3946800000</v>
      </c>
      <c r="I7" s="62">
        <f ca="1">H7*(1+I21)</f>
        <v>4933500000</v>
      </c>
    </row>
    <row r="8" spans="1:9" x14ac:dyDescent="0.3">
      <c r="A8" s="11" t="s">
        <v>579</v>
      </c>
      <c r="B8" s="5"/>
      <c r="C8" s="5"/>
      <c r="D8" s="10" cm="1">
        <f t="array" ref="D8">INDEX(COGs,MATCH(1,($B$1=Ticker_symbol)*(D$6=Years),0))</f>
        <v>1025400000</v>
      </c>
      <c r="E8" s="10" cm="1">
        <f t="array" ref="E8">INDEX(COGs,MATCH(1,($B$1=Ticker_symbol)*(E$6=Years),0))</f>
        <v>1268800000</v>
      </c>
      <c r="F8" s="10" cm="1">
        <f t="array" ref="F8">INDEX(COGs,MATCH(1,($B$1=Ticker_symbol)*(F$6=Years),0))</f>
        <v>1703900000</v>
      </c>
      <c r="G8" s="10" cm="1">
        <f t="array" ref="G8">INDEX(COGs,MATCH(1,($B$1=Ticker_symbol)*(G$6=Years),0))</f>
        <v>1623800000</v>
      </c>
      <c r="H8" s="104"/>
      <c r="I8" s="105"/>
    </row>
    <row r="9" spans="1:9" x14ac:dyDescent="0.3">
      <c r="A9" s="9" t="s">
        <v>580</v>
      </c>
      <c r="B9" s="5"/>
      <c r="C9" s="5"/>
      <c r="D9" s="12">
        <f>D7-D8</f>
        <v>766600000</v>
      </c>
      <c r="E9" s="12">
        <f t="shared" ref="E9:G9" si="0">E7-E8</f>
        <v>1022700000</v>
      </c>
      <c r="F9" s="12">
        <f t="shared" si="0"/>
        <v>1554500000</v>
      </c>
      <c r="G9" s="12">
        <f t="shared" si="0"/>
        <v>1665200000</v>
      </c>
      <c r="H9" s="27">
        <f ca="1">H7*H22</f>
        <v>2289144000</v>
      </c>
      <c r="I9" s="62">
        <f ca="1">I7*I22</f>
        <v>3206775000</v>
      </c>
    </row>
    <row r="10" spans="1:9" x14ac:dyDescent="0.3">
      <c r="A10" s="13" t="s">
        <v>5</v>
      </c>
      <c r="B10" s="5"/>
      <c r="C10" s="5"/>
      <c r="D10" s="10" cm="1">
        <f t="array" ref="D10">INDEX(SG_A,MATCH(1,($B$1=Ticker_symbol)*(D$6=Years),0))</f>
        <v>159700000</v>
      </c>
      <c r="E10" s="10" cm="1">
        <f t="array" ref="E10">INDEX(SG_A,MATCH(1,($B$1=Ticker_symbol)*(E$6=Years),0))</f>
        <v>179100000</v>
      </c>
      <c r="F10" s="10" cm="1">
        <f t="array" ref="F10">INDEX(SG_A,MATCH(1,($B$1=Ticker_symbol)*(F$6=Years),0))</f>
        <v>191300000</v>
      </c>
      <c r="G10" s="10" cm="1">
        <f t="array" ref="G10">INDEX(SG_A,MATCH(1,($B$1=Ticker_symbol)*(G$6=Years),0))</f>
        <v>195900000</v>
      </c>
      <c r="H10" s="104"/>
      <c r="I10" s="105"/>
    </row>
    <row r="11" spans="1:9" x14ac:dyDescent="0.3">
      <c r="A11" s="11" t="s">
        <v>581</v>
      </c>
      <c r="B11" s="5"/>
      <c r="C11" s="5"/>
      <c r="D11" s="10" cm="1">
        <f t="array" ref="D11">INDEX(Others,MATCH(1,($B$1=Ticker_symbol)*(D$6=Years),0))</f>
        <v>29100000</v>
      </c>
      <c r="E11" s="10" cm="1">
        <f t="array" ref="E11">INDEX(Others,MATCH(1,($B$1=Ticker_symbol)*(E$6=Years),0))</f>
        <v>25900000</v>
      </c>
      <c r="F11" s="10" cm="1">
        <f t="array" ref="F11">INDEX(Others,MATCH(1,($B$1=Ticker_symbol)*(F$6=Years),0))</f>
        <v>33500000</v>
      </c>
      <c r="G11" s="10" cm="1">
        <f t="array" ref="G11">INDEX(Others,MATCH(1,($B$1=Ticker_symbol)*(G$6=Years),0))</f>
        <v>33400000</v>
      </c>
      <c r="H11" s="104"/>
      <c r="I11" s="105"/>
    </row>
    <row r="12" spans="1:9" x14ac:dyDescent="0.3">
      <c r="A12" s="11" t="s">
        <v>582</v>
      </c>
      <c r="B12" s="5"/>
      <c r="C12" s="5"/>
      <c r="D12" s="10" cm="1">
        <f t="array" ref="D12">INDEX(RnD,MATCH(1,($B$1=Ticker_symbol)*(D$6=Years),0))</f>
        <v>226300000</v>
      </c>
      <c r="E12" s="10" cm="1">
        <f t="array" ref="E12">INDEX(RnD,MATCH(1,($B$1=Ticker_symbol)*(E$6=Years),0))</f>
        <v>252200000</v>
      </c>
      <c r="F12" s="10" cm="1">
        <f t="array" ref="F12">INDEX(RnD,MATCH(1,($B$1=Ticker_symbol)*(F$6=Years),0))</f>
        <v>303200000</v>
      </c>
      <c r="G12" s="10" cm="1">
        <f t="array" ref="G12">INDEX(RnD,MATCH(1,($B$1=Ticker_symbol)*(G$6=Years),0))</f>
        <v>312400000</v>
      </c>
      <c r="H12" s="104"/>
      <c r="I12" s="105"/>
    </row>
    <row r="13" spans="1:9" x14ac:dyDescent="0.3">
      <c r="A13" s="14" t="s">
        <v>583</v>
      </c>
      <c r="B13" s="5"/>
      <c r="C13" s="5"/>
      <c r="D13" s="12">
        <f>SUM(D10:D12)</f>
        <v>415100000</v>
      </c>
      <c r="E13" s="12">
        <f t="shared" ref="E13:G13" si="1">SUM(E10:E12)</f>
        <v>457200000</v>
      </c>
      <c r="F13" s="12">
        <f t="shared" si="1"/>
        <v>528000000</v>
      </c>
      <c r="G13" s="12">
        <f t="shared" si="1"/>
        <v>541700000</v>
      </c>
      <c r="H13" s="104"/>
      <c r="I13" s="105"/>
    </row>
    <row r="14" spans="1:9" x14ac:dyDescent="0.3">
      <c r="A14" s="15" t="s">
        <v>584</v>
      </c>
      <c r="B14" s="16"/>
      <c r="C14" s="16"/>
      <c r="D14" s="17">
        <f>D9-D13</f>
        <v>351500000</v>
      </c>
      <c r="E14" s="17">
        <f t="shared" ref="E14:G14" si="2">E9-E13</f>
        <v>565500000</v>
      </c>
      <c r="F14" s="17">
        <f t="shared" si="2"/>
        <v>1026500000</v>
      </c>
      <c r="G14" s="17">
        <f t="shared" si="2"/>
        <v>1123500000</v>
      </c>
      <c r="H14" s="30">
        <f ca="1">H7*H23</f>
        <v>1578720000</v>
      </c>
      <c r="I14" s="103">
        <f ca="1">I7*I23</f>
        <v>2220075000</v>
      </c>
    </row>
    <row r="15" spans="1:9" x14ac:dyDescent="0.3">
      <c r="B15" s="5"/>
      <c r="C15" s="5"/>
      <c r="D15" s="5"/>
      <c r="E15" s="5"/>
      <c r="F15" s="5"/>
      <c r="G15" s="5"/>
      <c r="H15" s="31"/>
      <c r="I15" s="32"/>
    </row>
    <row r="16" spans="1:9" ht="15" thickBot="1" x14ac:dyDescent="0.35">
      <c r="A16" s="3"/>
      <c r="B16" s="4"/>
      <c r="C16" s="4"/>
      <c r="D16" s="4"/>
      <c r="E16" s="3"/>
      <c r="F16" s="3"/>
      <c r="G16" s="3"/>
      <c r="H16" s="33"/>
      <c r="I16" s="34"/>
    </row>
    <row r="18" spans="1:9" ht="15" thickBot="1" x14ac:dyDescent="0.35"/>
    <row r="19" spans="1:9" ht="15" thickBot="1" x14ac:dyDescent="0.35">
      <c r="A19" s="35" t="s">
        <v>590</v>
      </c>
      <c r="B19" s="36"/>
      <c r="C19" s="36"/>
      <c r="D19" s="36"/>
      <c r="E19" s="36"/>
      <c r="F19" s="36"/>
      <c r="G19" s="36"/>
      <c r="H19" s="36"/>
      <c r="I19" s="36"/>
    </row>
    <row r="20" spans="1:9" ht="15" thickBot="1" x14ac:dyDescent="0.35">
      <c r="A20" s="37"/>
      <c r="B20" s="37"/>
      <c r="C20" s="38"/>
      <c r="D20" s="39" t="s">
        <v>577</v>
      </c>
      <c r="E20" s="39"/>
      <c r="F20" s="39"/>
      <c r="G20" s="39"/>
      <c r="H20" s="39" t="s">
        <v>591</v>
      </c>
      <c r="I20" s="40"/>
    </row>
    <row r="21" spans="1:9" ht="15.6" thickTop="1" thickBot="1" x14ac:dyDescent="0.35">
      <c r="A21" s="41" t="s">
        <v>592</v>
      </c>
      <c r="B21" s="42"/>
      <c r="C21" s="42"/>
      <c r="D21" s="42"/>
      <c r="E21" s="43">
        <f>(E7/D7)-1</f>
        <v>0.27873883928571419</v>
      </c>
      <c r="F21" s="43">
        <f t="shared" ref="F21:G21" si="3">(F7/E7)-1</f>
        <v>0.42195068732271435</v>
      </c>
      <c r="G21" s="43">
        <f t="shared" si="3"/>
        <v>9.3911122023078164E-3</v>
      </c>
      <c r="H21" s="43">
        <f ca="1">OFFSET(H30,MATCH($B$26,$A$31:$A$33,0),0)</f>
        <v>0.2</v>
      </c>
      <c r="I21" s="43">
        <f ca="1">OFFSET(I30,MATCH($B$26,$A$31:$A$33,0),0)</f>
        <v>0.25</v>
      </c>
    </row>
    <row r="22" spans="1:9" ht="15" thickBot="1" x14ac:dyDescent="0.35">
      <c r="A22" s="41" t="s">
        <v>593</v>
      </c>
      <c r="B22" s="42"/>
      <c r="C22" s="42"/>
      <c r="D22" s="44">
        <f>1-(D8/D7)</f>
        <v>0.42779017857142854</v>
      </c>
      <c r="E22" s="44">
        <f t="shared" ref="E22:G22" si="4">1-(E8/E7)</f>
        <v>0.44630154920357845</v>
      </c>
      <c r="F22" s="44">
        <f t="shared" si="4"/>
        <v>0.47707463785907189</v>
      </c>
      <c r="G22" s="44">
        <f t="shared" si="4"/>
        <v>0.50629370629370629</v>
      </c>
      <c r="H22" s="45">
        <f ca="1">OFFSET(H34,MATCH($B$26,$A$35:$A$37,0),0)</f>
        <v>0.57999999999999996</v>
      </c>
      <c r="I22" s="45">
        <f ca="1">OFFSET(I34,MATCH($B$26,$A$35:$A$37,0),0)</f>
        <v>0.65</v>
      </c>
    </row>
    <row r="23" spans="1:9" ht="15" thickBot="1" x14ac:dyDescent="0.35">
      <c r="A23" s="46" t="s">
        <v>594</v>
      </c>
      <c r="B23" s="47"/>
      <c r="C23" s="47"/>
      <c r="D23" s="100">
        <f>D14/D7</f>
        <v>0.19614955357142858</v>
      </c>
      <c r="E23" s="100">
        <f t="shared" ref="E23:G23" si="5">E14/E7</f>
        <v>0.24678158411520837</v>
      </c>
      <c r="F23" s="100">
        <f t="shared" si="5"/>
        <v>0.31503191750552417</v>
      </c>
      <c r="G23" s="100">
        <f t="shared" si="5"/>
        <v>0.34159318941927636</v>
      </c>
      <c r="H23" s="45">
        <f ca="1">OFFSET(H38,MATCH($B$26,$A$39:$A$41,0),0)</f>
        <v>0.4</v>
      </c>
      <c r="I23" s="45">
        <f ca="1">OFFSET(I38,MATCH($B$26,$A$39:$A$41,0),0)</f>
        <v>0.45</v>
      </c>
    </row>
    <row r="24" spans="1:9" ht="15" thickBot="1" x14ac:dyDescent="0.35">
      <c r="A24" s="42"/>
      <c r="B24" s="42"/>
      <c r="C24" s="42"/>
      <c r="D24" s="99"/>
      <c r="E24" s="42"/>
      <c r="F24" s="42"/>
      <c r="G24" s="42"/>
      <c r="H24" s="42"/>
      <c r="I24" s="42"/>
    </row>
    <row r="25" spans="1:9" ht="15" thickBot="1" x14ac:dyDescent="0.35">
      <c r="A25" s="42"/>
      <c r="B25" s="47"/>
      <c r="C25" s="42"/>
      <c r="D25" s="42"/>
      <c r="E25" s="42"/>
      <c r="F25" s="42"/>
      <c r="G25" s="42"/>
      <c r="H25" s="42"/>
      <c r="I25" s="42"/>
    </row>
    <row r="26" spans="1:9" ht="15" thickBot="1" x14ac:dyDescent="0.35">
      <c r="A26" s="48" t="s">
        <v>595</v>
      </c>
      <c r="B26" s="49" t="s">
        <v>598</v>
      </c>
      <c r="C26" s="42"/>
      <c r="D26" s="42"/>
      <c r="E26" s="42"/>
      <c r="F26" s="42"/>
      <c r="G26" s="42"/>
      <c r="H26" s="42"/>
      <c r="I26" s="42"/>
    </row>
    <row r="27" spans="1:9" ht="15" thickBot="1" x14ac:dyDescent="0.35">
      <c r="A27" s="42"/>
      <c r="B27" s="42"/>
      <c r="C27" s="42"/>
      <c r="D27" s="42"/>
      <c r="E27" s="42"/>
      <c r="F27" s="42"/>
      <c r="G27" s="42"/>
      <c r="H27" s="42"/>
      <c r="I27" s="42"/>
    </row>
    <row r="28" spans="1:9" ht="15" thickBot="1" x14ac:dyDescent="0.35">
      <c r="A28" s="50" t="s">
        <v>597</v>
      </c>
      <c r="B28" s="51"/>
      <c r="C28" s="52"/>
      <c r="D28" s="52"/>
      <c r="E28" s="52"/>
      <c r="F28" s="52"/>
      <c r="G28" s="52"/>
      <c r="H28" s="52"/>
      <c r="I28" s="52"/>
    </row>
    <row r="29" spans="1:9" ht="15" thickBot="1" x14ac:dyDescent="0.35">
      <c r="A29" s="42"/>
      <c r="B29" s="42"/>
      <c r="C29" s="42"/>
      <c r="D29" s="42"/>
      <c r="E29" s="42"/>
      <c r="F29" s="42"/>
      <c r="G29" s="42"/>
      <c r="H29" s="42"/>
      <c r="I29" s="42"/>
    </row>
    <row r="30" spans="1:9" ht="15" thickBot="1" x14ac:dyDescent="0.35">
      <c r="A30" s="53" t="s">
        <v>592</v>
      </c>
      <c r="B30" s="37"/>
      <c r="C30" s="37"/>
      <c r="D30" s="37"/>
      <c r="E30" s="37"/>
      <c r="F30" s="37"/>
      <c r="G30" s="37"/>
      <c r="H30" s="54" t="s">
        <v>588</v>
      </c>
      <c r="I30" s="54" t="s">
        <v>589</v>
      </c>
    </row>
    <row r="31" spans="1:9" ht="15.6" thickTop="1" thickBot="1" x14ac:dyDescent="0.35">
      <c r="A31" s="55" t="s">
        <v>598</v>
      </c>
      <c r="B31" s="42"/>
      <c r="C31" s="56">
        <v>1</v>
      </c>
      <c r="D31" s="56"/>
      <c r="E31" s="42"/>
      <c r="F31" s="42"/>
      <c r="G31" s="42"/>
      <c r="H31" s="57">
        <v>0.2</v>
      </c>
      <c r="I31" s="57">
        <v>0.25</v>
      </c>
    </row>
    <row r="32" spans="1:9" ht="15" customHeight="1" thickBot="1" x14ac:dyDescent="0.35">
      <c r="A32" s="101" t="s">
        <v>596</v>
      </c>
      <c r="B32" s="102"/>
      <c r="C32" s="56">
        <v>2</v>
      </c>
      <c r="D32" s="56"/>
      <c r="E32" s="42"/>
      <c r="F32" s="42"/>
      <c r="G32" s="42"/>
      <c r="H32" s="57">
        <v>0.12</v>
      </c>
      <c r="I32" s="57">
        <v>0.15</v>
      </c>
    </row>
    <row r="33" spans="1:9" ht="15" thickBot="1" x14ac:dyDescent="0.35">
      <c r="A33" s="55" t="s">
        <v>599</v>
      </c>
      <c r="B33" s="42"/>
      <c r="C33" s="56">
        <v>3</v>
      </c>
      <c r="D33" s="56"/>
      <c r="E33" s="42"/>
      <c r="F33" s="42"/>
      <c r="G33" s="42"/>
      <c r="H33" s="57">
        <v>0.08</v>
      </c>
      <c r="I33" s="57">
        <v>0.05</v>
      </c>
    </row>
    <row r="34" spans="1:9" ht="15" thickBot="1" x14ac:dyDescent="0.35">
      <c r="A34" s="53" t="s">
        <v>600</v>
      </c>
      <c r="B34" s="37"/>
      <c r="C34" s="37"/>
      <c r="D34" s="37"/>
      <c r="E34" s="37"/>
      <c r="F34" s="37"/>
      <c r="G34" s="37"/>
      <c r="H34" s="37"/>
      <c r="I34" s="37"/>
    </row>
    <row r="35" spans="1:9" ht="15.6" thickTop="1" thickBot="1" x14ac:dyDescent="0.35">
      <c r="A35" s="55" t="s">
        <v>598</v>
      </c>
      <c r="B35" s="42"/>
      <c r="C35" s="56">
        <v>1</v>
      </c>
      <c r="D35" s="56"/>
      <c r="E35" s="42"/>
      <c r="F35" s="42"/>
      <c r="G35" s="42"/>
      <c r="H35" s="58">
        <v>0.57999999999999996</v>
      </c>
      <c r="I35" s="58">
        <v>0.65</v>
      </c>
    </row>
    <row r="36" spans="1:9" ht="16.8" customHeight="1" thickBot="1" x14ac:dyDescent="0.35">
      <c r="A36" s="101" t="s">
        <v>596</v>
      </c>
      <c r="B36" s="102"/>
      <c r="C36" s="56">
        <v>2</v>
      </c>
      <c r="D36" s="56"/>
      <c r="E36" s="42"/>
      <c r="F36" s="42"/>
      <c r="G36" s="42"/>
      <c r="H36" s="58">
        <v>0.54</v>
      </c>
      <c r="I36" s="58">
        <v>0.56999999999999995</v>
      </c>
    </row>
    <row r="37" spans="1:9" ht="15" thickBot="1" x14ac:dyDescent="0.35">
      <c r="A37" s="55" t="s">
        <v>599</v>
      </c>
      <c r="B37" s="42"/>
      <c r="C37" s="56">
        <v>3</v>
      </c>
      <c r="D37" s="56"/>
      <c r="E37" s="42"/>
      <c r="F37" s="42"/>
      <c r="G37" s="42"/>
      <c r="H37" s="58">
        <v>0.51</v>
      </c>
      <c r="I37" s="58">
        <v>0.52</v>
      </c>
    </row>
    <row r="38" spans="1:9" ht="15" thickBot="1" x14ac:dyDescent="0.35">
      <c r="A38" s="53" t="s">
        <v>601</v>
      </c>
      <c r="B38" s="37"/>
      <c r="C38" s="37"/>
      <c r="D38" s="37"/>
      <c r="E38" s="37"/>
      <c r="F38" s="37"/>
      <c r="G38" s="37"/>
      <c r="H38" s="37"/>
      <c r="I38" s="37"/>
    </row>
    <row r="39" spans="1:9" ht="15.6" thickTop="1" thickBot="1" x14ac:dyDescent="0.35">
      <c r="A39" s="55" t="s">
        <v>598</v>
      </c>
      <c r="B39" s="42"/>
      <c r="C39" s="56">
        <v>1</v>
      </c>
      <c r="D39" s="56"/>
      <c r="E39" s="42"/>
      <c r="F39" s="42"/>
      <c r="G39" s="42"/>
      <c r="H39" s="58">
        <v>0.4</v>
      </c>
      <c r="I39" s="58">
        <v>0.45</v>
      </c>
    </row>
    <row r="40" spans="1:9" ht="17.399999999999999" customHeight="1" thickBot="1" x14ac:dyDescent="0.35">
      <c r="A40" s="101" t="s">
        <v>596</v>
      </c>
      <c r="B40" s="102"/>
      <c r="C40" s="56">
        <v>2</v>
      </c>
      <c r="D40" s="56"/>
      <c r="E40" s="42"/>
      <c r="F40" s="42"/>
      <c r="G40" s="42"/>
      <c r="H40" s="58">
        <v>0.37</v>
      </c>
      <c r="I40" s="58">
        <v>0.41</v>
      </c>
    </row>
    <row r="41" spans="1:9" ht="15" thickBot="1" x14ac:dyDescent="0.35">
      <c r="A41" s="59" t="s">
        <v>599</v>
      </c>
      <c r="B41" s="47"/>
      <c r="C41" s="60">
        <v>3</v>
      </c>
      <c r="D41" s="60"/>
      <c r="E41" s="47"/>
      <c r="F41" s="47"/>
      <c r="G41" s="47"/>
      <c r="H41" s="61">
        <v>0.35</v>
      </c>
      <c r="I41" s="61">
        <v>0.39</v>
      </c>
    </row>
  </sheetData>
  <mergeCells count="5">
    <mergeCell ref="D5:G5"/>
    <mergeCell ref="H5:I5"/>
    <mergeCell ref="D20:G20"/>
    <mergeCell ref="H20:I20"/>
    <mergeCell ref="A28:B28"/>
  </mergeCells>
  <dataValidations count="1">
    <dataValidation type="list" allowBlank="1" showInputMessage="1" showErrorMessage="1" sqref="B26" xr:uid="{18130326-BB16-4C84-A68B-0981BE41A084}">
      <formula1>"Base case, Strong case, Weak case"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projectdata-nyse</vt:lpstr>
      <vt:lpstr>summary statistics</vt:lpstr>
      <vt:lpstr>dynamic P&amp;L</vt:lpstr>
      <vt:lpstr>Forcast</vt:lpstr>
      <vt:lpstr>COGs</vt:lpstr>
      <vt:lpstr>Others</vt:lpstr>
      <vt:lpstr>Revenue</vt:lpstr>
      <vt:lpstr>Revenues</vt:lpstr>
      <vt:lpstr>RnD</vt:lpstr>
      <vt:lpstr>SG_A</vt:lpstr>
      <vt:lpstr>Ticker_symbol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لمياء وائل محمد محمد عيسى</cp:lastModifiedBy>
  <dcterms:created xsi:type="dcterms:W3CDTF">2024-10-16T12:16:58Z</dcterms:created>
  <dcterms:modified xsi:type="dcterms:W3CDTF">2024-10-19T17:41:42Z</dcterms:modified>
</cp:coreProperties>
</file>