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ncCTM\src\Presentation\CTM.Win\DataTemplate\AccountingDelivery\"/>
    </mc:Choice>
  </mc:AlternateContent>
  <bookViews>
    <workbookView xWindow="0" yWindow="0" windowWidth="28800" windowHeight="12585"/>
  </bookViews>
  <sheets>
    <sheet name="交割单--中银信用" sheetId="1" r:id="rId1"/>
  </sheets>
  <calcPr calcId="152511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K2" i="1"/>
  <c r="L2" i="1"/>
  <c r="M2" i="1"/>
  <c r="N2" i="1"/>
  <c r="O2" i="1"/>
  <c r="V2" i="1"/>
  <c r="A3" i="1"/>
  <c r="B3" i="1"/>
  <c r="C3" i="1"/>
  <c r="D3" i="1"/>
  <c r="E3" i="1"/>
  <c r="K3" i="1"/>
  <c r="L3" i="1"/>
  <c r="M3" i="1"/>
  <c r="N3" i="1"/>
  <c r="O3" i="1"/>
  <c r="V3" i="1"/>
  <c r="A4" i="1"/>
  <c r="B4" i="1"/>
  <c r="C4" i="1"/>
  <c r="D4" i="1"/>
  <c r="E4" i="1"/>
  <c r="K4" i="1"/>
  <c r="L4" i="1"/>
  <c r="M4" i="1"/>
  <c r="N4" i="1"/>
  <c r="O4" i="1"/>
  <c r="V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W1" sqref="W1:W1048576"/>
    </sheetView>
  </sheetViews>
  <sheetFormatPr defaultRowHeight="13.5" x14ac:dyDescent="0.15"/>
  <cols>
    <col min="12" max="12" width="13.5" customWidth="1"/>
  </cols>
  <sheetData>
    <row r="1" spans="1:22" x14ac:dyDescent="0.15">
      <c r="A1" t="str">
        <f>"发生日期"</f>
        <v>发生日期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"成交数量"</f>
        <v>成交数量</v>
      </c>
      <c r="G1" t="str">
        <f>"成交价格"</f>
        <v>成交价格</v>
      </c>
      <c r="H1" t="str">
        <f>"成交金额"</f>
        <v>成交金额</v>
      </c>
      <c r="I1" t="str">
        <f>"发生金额"</f>
        <v>发生金额</v>
      </c>
      <c r="J1" t="str">
        <f>"剩余金额"</f>
        <v>剩余金额</v>
      </c>
      <c r="K1" t="str">
        <f>"申报序号"</f>
        <v>申报序号</v>
      </c>
      <c r="L1" t="str">
        <f>"股东代码"</f>
        <v>股东代码</v>
      </c>
      <c r="M1" t="str">
        <f>"席位代码"</f>
        <v>席位代码</v>
      </c>
      <c r="N1" t="str">
        <f>"委托编号"</f>
        <v>委托编号</v>
      </c>
      <c r="O1" t="str">
        <f>"成交编号"</f>
        <v>成交编号</v>
      </c>
      <c r="P1" t="str">
        <f>"证券数量"</f>
        <v>证券数量</v>
      </c>
      <c r="Q1" t="str">
        <f>"佣金"</f>
        <v>佣金</v>
      </c>
      <c r="R1" t="str">
        <f>"印花税"</f>
        <v>印花税</v>
      </c>
      <c r="S1" t="str">
        <f>"过户费"</f>
        <v>过户费</v>
      </c>
      <c r="T1" t="str">
        <f>"交易征费"</f>
        <v>交易征费</v>
      </c>
      <c r="U1" t="str">
        <f>"交易规费"</f>
        <v>交易规费</v>
      </c>
      <c r="V1" t="str">
        <f>"备注"</f>
        <v>备注</v>
      </c>
    </row>
    <row r="2" spans="1:22" x14ac:dyDescent="0.15">
      <c r="A2" t="str">
        <f t="shared" ref="A2:A4" si="0">"20160401"</f>
        <v>20160401</v>
      </c>
      <c r="B2" t="str">
        <f>"09:58:51"</f>
        <v>09:58:51</v>
      </c>
      <c r="C2" t="str">
        <f t="shared" ref="C2:C4" si="1">"300306"</f>
        <v>300306</v>
      </c>
      <c r="D2" t="str">
        <f t="shared" ref="D2:D4" si="2">"远方光电"</f>
        <v>远方光电</v>
      </c>
      <c r="E2" t="str">
        <f>"卖出"</f>
        <v>卖出</v>
      </c>
      <c r="F2">
        <v>-13500</v>
      </c>
      <c r="G2">
        <v>20.84</v>
      </c>
      <c r="H2">
        <v>281340</v>
      </c>
      <c r="I2">
        <v>280974.25</v>
      </c>
      <c r="J2">
        <v>283225.88</v>
      </c>
      <c r="K2" t="str">
        <f>"344"</f>
        <v>344</v>
      </c>
      <c r="L2" t="str">
        <f t="shared" ref="L2:L4" si="3">"0602813665"</f>
        <v>0602813665</v>
      </c>
      <c r="M2" t="str">
        <f t="shared" ref="M2:M4" si="4">"391448"</f>
        <v>391448</v>
      </c>
      <c r="N2" t="str">
        <f>"344"</f>
        <v>344</v>
      </c>
      <c r="O2" t="str">
        <f>"5656171"</f>
        <v>5656171</v>
      </c>
      <c r="P2">
        <v>301474</v>
      </c>
      <c r="Q2">
        <v>84.4</v>
      </c>
      <c r="R2">
        <v>281.35000000000002</v>
      </c>
      <c r="S2">
        <v>0</v>
      </c>
      <c r="T2">
        <v>0</v>
      </c>
      <c r="U2">
        <v>0</v>
      </c>
      <c r="V2" t="str">
        <f>"证券卖出"</f>
        <v>证券卖出</v>
      </c>
    </row>
    <row r="3" spans="1:22" x14ac:dyDescent="0.15">
      <c r="A3" t="str">
        <f t="shared" si="0"/>
        <v>20160401</v>
      </c>
      <c r="B3" t="str">
        <f>"10:12:06"</f>
        <v>10:12:06</v>
      </c>
      <c r="C3" t="str">
        <f t="shared" si="1"/>
        <v>300306</v>
      </c>
      <c r="D3" t="str">
        <f t="shared" si="2"/>
        <v>远方光电</v>
      </c>
      <c r="E3" t="str">
        <f>"卖出"</f>
        <v>卖出</v>
      </c>
      <c r="F3">
        <v>-20200</v>
      </c>
      <c r="G3">
        <v>21.306000000000001</v>
      </c>
      <c r="H3">
        <v>430380</v>
      </c>
      <c r="I3">
        <v>429820.51</v>
      </c>
      <c r="J3">
        <v>713046.39</v>
      </c>
      <c r="K3" t="str">
        <f>"436"</f>
        <v>436</v>
      </c>
      <c r="L3" t="str">
        <f t="shared" si="3"/>
        <v>0602813665</v>
      </c>
      <c r="M3" t="str">
        <f t="shared" si="4"/>
        <v>391448</v>
      </c>
      <c r="N3" t="str">
        <f>"436"</f>
        <v>436</v>
      </c>
      <c r="O3" t="str">
        <f>"7421398"</f>
        <v>7421398</v>
      </c>
      <c r="P3">
        <v>281274</v>
      </c>
      <c r="Q3">
        <v>129.11000000000001</v>
      </c>
      <c r="R3">
        <v>430.38</v>
      </c>
      <c r="S3">
        <v>0</v>
      </c>
      <c r="T3">
        <v>0</v>
      </c>
      <c r="U3">
        <v>0</v>
      </c>
      <c r="V3" t="str">
        <f>"证券卖出"</f>
        <v>证券卖出</v>
      </c>
    </row>
    <row r="4" spans="1:22" x14ac:dyDescent="0.15">
      <c r="A4" t="str">
        <f t="shared" si="0"/>
        <v>20160401</v>
      </c>
      <c r="B4" t="str">
        <f>"10:24:00"</f>
        <v>10:24:00</v>
      </c>
      <c r="C4" t="str">
        <f t="shared" si="1"/>
        <v>300306</v>
      </c>
      <c r="D4" t="str">
        <f t="shared" si="2"/>
        <v>远方光电</v>
      </c>
      <c r="E4" t="str">
        <f>"买入"</f>
        <v>买入</v>
      </c>
      <c r="F4">
        <v>13700</v>
      </c>
      <c r="G4">
        <v>21.137</v>
      </c>
      <c r="H4">
        <v>289582</v>
      </c>
      <c r="I4">
        <v>-289668.87</v>
      </c>
      <c r="J4">
        <v>423377.52</v>
      </c>
      <c r="K4" t="str">
        <f>"513"</f>
        <v>513</v>
      </c>
      <c r="L4" t="str">
        <f t="shared" si="3"/>
        <v>0602813665</v>
      </c>
      <c r="M4" t="str">
        <f t="shared" si="4"/>
        <v>391448</v>
      </c>
      <c r="N4" t="str">
        <f>"513"</f>
        <v>513</v>
      </c>
      <c r="O4" t="str">
        <f>"8632901"</f>
        <v>8632901</v>
      </c>
      <c r="P4">
        <v>294974</v>
      </c>
      <c r="Q4">
        <v>86.87</v>
      </c>
      <c r="R4">
        <v>0</v>
      </c>
      <c r="S4">
        <v>0</v>
      </c>
      <c r="T4">
        <v>0</v>
      </c>
      <c r="U4">
        <v>0</v>
      </c>
      <c r="V4" t="str">
        <f>"证券买入"</f>
        <v>证券买入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交割单--中银信用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2016-04-28T08:41:33Z</dcterms:created>
  <dcterms:modified xsi:type="dcterms:W3CDTF">2016-09-27T03:13:45Z</dcterms:modified>
</cp:coreProperties>
</file>