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AccountingDelivery\"/>
    </mc:Choice>
  </mc:AlternateContent>
  <bookViews>
    <workbookView xWindow="360" yWindow="105" windowWidth="28035" windowHeight="12330"/>
  </bookViews>
  <sheets>
    <sheet name="交割单--招商普通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P7" sqref="P7"/>
    </sheetView>
  </sheetViews>
  <sheetFormatPr defaultRowHeight="13.5" x14ac:dyDescent="0.15"/>
  <cols>
    <col min="3" max="3" width="18" customWidth="1"/>
    <col min="5" max="5" width="13.25" customWidth="1"/>
    <col min="6" max="6" width="17.875" customWidth="1"/>
    <col min="7" max="7" width="17.5" customWidth="1"/>
    <col min="9" max="9" width="24.375" customWidth="1"/>
    <col min="13" max="13" width="9.75" customWidth="1"/>
    <col min="15" max="15" width="19" customWidth="1"/>
  </cols>
  <sheetData>
    <row r="1" spans="1:15" x14ac:dyDescent="0.1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"合同编号"</f>
        <v>合同编号</v>
      </c>
      <c r="I1" t="str">
        <f>"业务名称"</f>
        <v>业务名称</v>
      </c>
      <c r="J1" t="str">
        <f>"手续费"</f>
        <v>手续费</v>
      </c>
      <c r="K1" t="str">
        <f>"印花税"</f>
        <v>印花税</v>
      </c>
      <c r="L1" t="str">
        <f>"过户费"</f>
        <v>过户费</v>
      </c>
      <c r="M1" t="str">
        <f>"结算费"</f>
        <v>结算费</v>
      </c>
      <c r="N1" t="str">
        <f>"证券代码"</f>
        <v>证券代码</v>
      </c>
      <c r="O1" t="str">
        <f>"股东代码"</f>
        <v>股东代码</v>
      </c>
    </row>
    <row r="2" spans="1:15" x14ac:dyDescent="0.15">
      <c r="A2" t="str">
        <f t="shared" ref="A2:A7" si="0">"人民币"</f>
        <v>人民币</v>
      </c>
      <c r="B2" t="str">
        <f>"880013"</f>
        <v>880013</v>
      </c>
      <c r="C2" t="str">
        <f>"20160216000016"</f>
        <v>20160216000016</v>
      </c>
      <c r="D2" t="str">
        <f>"0.000"</f>
        <v>0.000</v>
      </c>
      <c r="E2" t="str">
        <f>"0.00"</f>
        <v>0.00</v>
      </c>
      <c r="F2" t="str">
        <f>"35.89"</f>
        <v>35.89</v>
      </c>
      <c r="G2" t="str">
        <f>"36.89"</f>
        <v>36.89</v>
      </c>
      <c r="H2" t="str">
        <f>"---"</f>
        <v>---</v>
      </c>
      <c r="I2" t="str">
        <f>"股息入帐(天添利)"</f>
        <v>股息入帐(天添利)</v>
      </c>
      <c r="J2" t="str">
        <f t="shared" ref="J2:M4" si="1">"---"</f>
        <v>---</v>
      </c>
      <c r="K2" t="str">
        <f t="shared" si="1"/>
        <v>---</v>
      </c>
      <c r="L2" t="str">
        <f t="shared" si="1"/>
        <v>---</v>
      </c>
      <c r="M2" t="str">
        <f t="shared" si="1"/>
        <v>---</v>
      </c>
      <c r="N2" t="str">
        <f>"880013"</f>
        <v>880013</v>
      </c>
      <c r="O2" t="str">
        <f>"980508075198"</f>
        <v>980508075198</v>
      </c>
    </row>
    <row r="3" spans="1:15" x14ac:dyDescent="0.15">
      <c r="A3" t="str">
        <f t="shared" si="0"/>
        <v>人民币</v>
      </c>
      <c r="B3" t="str">
        <f>"880013"</f>
        <v>880013</v>
      </c>
      <c r="C3" t="str">
        <f>"20160309000001"</f>
        <v>20160309000001</v>
      </c>
      <c r="D3" t="str">
        <f>"0.000"</f>
        <v>0.000</v>
      </c>
      <c r="E3" t="str">
        <f>"0.00"</f>
        <v>0.00</v>
      </c>
      <c r="F3" t="str">
        <f>"0.10"</f>
        <v>0.10</v>
      </c>
      <c r="G3" t="str">
        <f>"36.99"</f>
        <v>36.99</v>
      </c>
      <c r="H3" t="str">
        <f>"---"</f>
        <v>---</v>
      </c>
      <c r="I3" t="str">
        <f>"股息入帐(天添利)"</f>
        <v>股息入帐(天添利)</v>
      </c>
      <c r="J3" t="str">
        <f t="shared" si="1"/>
        <v>---</v>
      </c>
      <c r="K3" t="str">
        <f t="shared" si="1"/>
        <v>---</v>
      </c>
      <c r="L3" t="str">
        <f t="shared" si="1"/>
        <v>---</v>
      </c>
      <c r="M3" t="str">
        <f t="shared" si="1"/>
        <v>---</v>
      </c>
      <c r="N3" t="str">
        <f>"880013"</f>
        <v>880013</v>
      </c>
      <c r="O3" t="str">
        <f>"980508075198"</f>
        <v>980508075198</v>
      </c>
    </row>
    <row r="4" spans="1:15" x14ac:dyDescent="0.15">
      <c r="A4" t="str">
        <f t="shared" si="0"/>
        <v>人民币</v>
      </c>
      <c r="B4" t="str">
        <f>""</f>
        <v/>
      </c>
      <c r="C4" t="str">
        <f>"20160318000002"</f>
        <v>20160318000002</v>
      </c>
      <c r="D4" t="str">
        <f>"---"</f>
        <v>---</v>
      </c>
      <c r="E4" t="str">
        <f>"---"</f>
        <v>---</v>
      </c>
      <c r="F4" t="str">
        <f>"2.16"</f>
        <v>2.16</v>
      </c>
      <c r="G4" t="str">
        <f>"39.15"</f>
        <v>39.15</v>
      </c>
      <c r="H4" t="str">
        <f>"---"</f>
        <v>---</v>
      </c>
      <c r="I4" t="str">
        <f>"批量利息归本"</f>
        <v>批量利息归本</v>
      </c>
      <c r="J4" t="str">
        <f t="shared" si="1"/>
        <v>---</v>
      </c>
      <c r="K4" t="str">
        <f t="shared" si="1"/>
        <v>---</v>
      </c>
      <c r="L4" t="str">
        <f t="shared" si="1"/>
        <v>---</v>
      </c>
      <c r="M4" t="str">
        <f t="shared" si="1"/>
        <v>---</v>
      </c>
      <c r="N4" t="str">
        <f>"---"</f>
        <v>---</v>
      </c>
      <c r="O4" t="str">
        <f>"---"</f>
        <v>---</v>
      </c>
    </row>
    <row r="5" spans="1:15" s="1" customFormat="1" x14ac:dyDescent="0.15">
      <c r="A5" s="1" t="str">
        <f t="shared" si="0"/>
        <v>人民币</v>
      </c>
      <c r="B5" s="1" t="str">
        <f>"濮耐股份"</f>
        <v>濮耐股份</v>
      </c>
      <c r="C5" s="1" t="str">
        <f>"20160329000008"</f>
        <v>20160329000008</v>
      </c>
      <c r="D5" s="1" t="str">
        <f>"6.420"</f>
        <v>6.420</v>
      </c>
      <c r="E5" s="1" t="str">
        <f>"-6600.00"</f>
        <v>-6600.00</v>
      </c>
      <c r="F5" s="1" t="str">
        <f>"42316.92"</f>
        <v>42316.92</v>
      </c>
      <c r="G5" s="1" t="str">
        <f>"42356.07"</f>
        <v>42356.07</v>
      </c>
      <c r="H5" s="1" t="str">
        <f>"3"</f>
        <v>3</v>
      </c>
      <c r="I5" s="1" t="str">
        <f>"证券卖出(濮耐股份)"</f>
        <v>证券卖出(濮耐股份)</v>
      </c>
      <c r="J5" s="1" t="str">
        <f>"12.71"</f>
        <v>12.71</v>
      </c>
      <c r="K5" s="1" t="str">
        <f>"42.37"</f>
        <v>42.37</v>
      </c>
      <c r="L5" s="1" t="str">
        <f t="shared" ref="L5:M7" si="2">"0.00"</f>
        <v>0.00</v>
      </c>
      <c r="M5" s="1" t="str">
        <f t="shared" si="2"/>
        <v>0.00</v>
      </c>
      <c r="N5" s="1" t="str">
        <f>"002225"</f>
        <v>002225</v>
      </c>
      <c r="O5" s="1" t="str">
        <f>"0055636717"</f>
        <v>0055636717</v>
      </c>
    </row>
    <row r="6" spans="1:15" s="1" customFormat="1" x14ac:dyDescent="0.15">
      <c r="A6" s="1" t="str">
        <f t="shared" si="0"/>
        <v>人民币</v>
      </c>
      <c r="B6" s="1" t="str">
        <f>"880013"</f>
        <v>880013</v>
      </c>
      <c r="C6" s="1" t="str">
        <f>"20160329000009"</f>
        <v>20160329000009</v>
      </c>
      <c r="D6" s="1" t="str">
        <f>"1.000"</f>
        <v>1.000</v>
      </c>
      <c r="E6" s="1" t="str">
        <f>"42355.07"</f>
        <v>42355.07</v>
      </c>
      <c r="F6" s="1" t="str">
        <f>"-42355.07"</f>
        <v>-42355.07</v>
      </c>
      <c r="G6" s="1" t="str">
        <f>"1.00"</f>
        <v>1.00</v>
      </c>
      <c r="H6" s="1" t="str">
        <f>""</f>
        <v/>
      </c>
      <c r="I6" s="1" t="str">
        <f>"保证金产品申购(天添利)"</f>
        <v>保证金产品申购(天添利)</v>
      </c>
      <c r="J6" s="1" t="str">
        <f>"0.00"</f>
        <v>0.00</v>
      </c>
      <c r="K6" s="1" t="str">
        <f>"0.00"</f>
        <v>0.00</v>
      </c>
      <c r="L6" s="1" t="str">
        <f t="shared" si="2"/>
        <v>0.00</v>
      </c>
      <c r="M6" s="1" t="str">
        <f t="shared" si="2"/>
        <v>0.00</v>
      </c>
      <c r="N6" s="1" t="str">
        <f>"880013"</f>
        <v>880013</v>
      </c>
      <c r="O6" s="1" t="str">
        <f>"980508075198"</f>
        <v>980508075198</v>
      </c>
    </row>
    <row r="7" spans="1:15" s="1" customFormat="1" x14ac:dyDescent="0.15">
      <c r="A7" s="1" t="str">
        <f t="shared" si="0"/>
        <v>人民币</v>
      </c>
      <c r="B7" s="1" t="str">
        <f>"濮耐股份"</f>
        <v>濮耐股份</v>
      </c>
      <c r="C7" s="1" t="str">
        <f>"20160331000021"</f>
        <v>20160331000021</v>
      </c>
      <c r="D7" s="1" t="str">
        <f>"7.120"</f>
        <v>7.120</v>
      </c>
      <c r="E7" s="1" t="str">
        <f>"-6600.00"</f>
        <v>-6600.00</v>
      </c>
      <c r="F7" s="1" t="str">
        <f>"46930.91"</f>
        <v>46930.91</v>
      </c>
      <c r="G7" s="1" t="str">
        <f>"46931.91"</f>
        <v>46931.91</v>
      </c>
      <c r="H7" s="1" t="str">
        <f>"10"</f>
        <v>10</v>
      </c>
      <c r="I7" s="1" t="str">
        <f>"证券卖出(濮耐股份)"</f>
        <v>证券卖出(濮耐股份)</v>
      </c>
      <c r="J7" s="1" t="str">
        <f>"14.10"</f>
        <v>14.10</v>
      </c>
      <c r="K7" s="1" t="str">
        <f>"46.99"</f>
        <v>46.99</v>
      </c>
      <c r="L7" s="1" t="str">
        <f t="shared" si="2"/>
        <v>0.00</v>
      </c>
      <c r="M7" s="1" t="str">
        <f t="shared" si="2"/>
        <v>0.00</v>
      </c>
      <c r="N7" s="1" t="str">
        <f>"002225"</f>
        <v>002225</v>
      </c>
      <c r="O7" s="1" t="str">
        <f>"0055636717"</f>
        <v>0055636717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交割单--招商普通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2016-06-22T07:17:23Z</dcterms:created>
  <dcterms:modified xsi:type="dcterms:W3CDTF">2016-09-27T03:15:47Z</dcterms:modified>
</cp:coreProperties>
</file>