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交割单--国泰普通" sheetId="1" r:id="rId1"/>
  </sheets>
  <calcPr calcId="152511"/>
</workbook>
</file>

<file path=xl/calcChain.xml><?xml version="1.0" encoding="utf-8"?>
<calcChain xmlns="http://schemas.openxmlformats.org/spreadsheetml/2006/main">
  <c r="R4" i="1" l="1"/>
  <c r="Q4" i="1"/>
  <c r="D4" i="1"/>
  <c r="C4" i="1"/>
  <c r="B4" i="1"/>
  <c r="A4" i="1"/>
  <c r="R3" i="1"/>
  <c r="Q3" i="1"/>
  <c r="D3" i="1"/>
  <c r="C3" i="1"/>
  <c r="B3" i="1"/>
  <c r="A3" i="1"/>
  <c r="R2" i="1"/>
  <c r="Q2" i="1"/>
  <c r="D2" i="1"/>
  <c r="C2" i="1"/>
  <c r="B2" i="1"/>
  <c r="A2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<sst xmlns="http://schemas.openxmlformats.org/spreadsheetml/2006/main" count="4" uniqueCount="4">
  <si>
    <t>交易类别</t>
    <phoneticPr fontId="1" type="noConversion"/>
  </si>
  <si>
    <t>日内</t>
    <phoneticPr fontId="1" type="noConversion"/>
  </si>
  <si>
    <t>波段</t>
    <phoneticPr fontId="1" type="noConversion"/>
  </si>
  <si>
    <t>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</si>
</sst>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R17" sqref="R17"/>
    </sheetView>
  </sheetViews>
  <sheetFormatPr defaultRowHeight="13.5" x14ac:dyDescent="0.15"/>
  <cols>
    <col min="18" max="18" width="14.5" customWidth="1"/>
  </cols>
  <sheetData>
    <row r="1" spans="1:19" x14ac:dyDescent="0.15">
      <c r="A1" s="1" t="str">
        <f>"成交日期"</f>
        <v>成交日期</v>
      </c>
      <c r="B1" s="1" t="str">
        <f>"业务名称"</f>
        <v>业务名称</v>
      </c>
      <c r="C1" s="1" t="str">
        <f>"证券代码"</f>
        <v>证券代码</v>
      </c>
      <c r="D1" s="1" t="str">
        <f>"证券名称"</f>
        <v>证券名称</v>
      </c>
      <c r="E1" s="1" t="str">
        <f>"成交价格"</f>
        <v>成交价格</v>
      </c>
      <c r="F1" s="1" t="str">
        <f>"成交数量"</f>
        <v>成交数量</v>
      </c>
      <c r="G1" s="1" t="str">
        <f>"剩余数量"</f>
        <v>剩余数量</v>
      </c>
      <c r="H1" s="1" t="str">
        <f>"成交金额"</f>
        <v>成交金额</v>
      </c>
      <c r="I1" s="1" t="str">
        <f>"清算金额"</f>
        <v>清算金额</v>
      </c>
      <c r="J1" s="1" t="str">
        <f>"剩余金额"</f>
        <v>剩余金额</v>
      </c>
      <c r="K1" s="1" t="str">
        <f>"净佣金"</f>
        <v>净佣金</v>
      </c>
      <c r="L1" s="1" t="str">
        <f>"规费"</f>
        <v>规费</v>
      </c>
      <c r="M1" s="1" t="str">
        <f>"印花税"</f>
        <v>印花税</v>
      </c>
      <c r="N1" s="1" t="str">
        <f>"过户费"</f>
        <v>过户费</v>
      </c>
      <c r="O1" s="1" t="str">
        <f>"结算费"</f>
        <v>结算费</v>
      </c>
      <c r="P1" s="1" t="str">
        <f>"附加费"</f>
        <v>附加费</v>
      </c>
      <c r="Q1" s="1" t="str">
        <f>"成交编号"</f>
        <v>成交编号</v>
      </c>
      <c r="R1" s="1" t="str">
        <f>"股东代码"</f>
        <v>股东代码</v>
      </c>
      <c r="S1" t="s">
        <v>0</v>
      </c>
    </row>
    <row r="2" spans="1:19" x14ac:dyDescent="0.15">
      <c r="A2" s="1" t="str">
        <f t="shared" ref="A2:A4" si="0">"20160729"</f>
        <v>20160729</v>
      </c>
      <c r="B2" s="1" t="str">
        <f t="shared" ref="B2" si="1">"融资买入"</f>
        <v>融资买入</v>
      </c>
      <c r="C2" s="1" t="str">
        <f t="shared" ref="C2" si="2">"601336"</f>
        <v>601336</v>
      </c>
      <c r="D2" s="1" t="str">
        <f t="shared" ref="D2" si="3">"新华保险"</f>
        <v>新华保险</v>
      </c>
      <c r="E2" s="1">
        <v>39.799999999999997</v>
      </c>
      <c r="F2" s="1">
        <v>97000</v>
      </c>
      <c r="G2" s="1">
        <v>228600</v>
      </c>
      <c r="H2" s="1">
        <v>3860553</v>
      </c>
      <c r="I2" s="1">
        <v>-3861595.35</v>
      </c>
      <c r="J2" s="1">
        <v>409555.31</v>
      </c>
      <c r="K2" s="1">
        <v>699.92</v>
      </c>
      <c r="L2" s="1">
        <v>265.22000000000003</v>
      </c>
      <c r="M2" s="1">
        <v>0</v>
      </c>
      <c r="N2" s="1">
        <v>77.209999999999994</v>
      </c>
      <c r="O2" s="1">
        <v>0</v>
      </c>
      <c r="P2" s="1">
        <v>0</v>
      </c>
      <c r="Q2" s="1" t="str">
        <f>"1805700502"</f>
        <v>1805700502</v>
      </c>
      <c r="R2" s="1" t="str">
        <f t="shared" ref="R2" si="4">"E042902565"</f>
        <v>E042902565</v>
      </c>
      <c r="S2" t="s">
        <v>1</v>
      </c>
    </row>
    <row r="3" spans="1:19" x14ac:dyDescent="0.15">
      <c r="A3" s="1" t="str">
        <f t="shared" si="0"/>
        <v>20160729</v>
      </c>
      <c r="B3" s="1" t="str">
        <f>"普通卖出"</f>
        <v>普通卖出</v>
      </c>
      <c r="C3" s="1" t="str">
        <f>"000002"</f>
        <v>000002</v>
      </c>
      <c r="D3" s="1" t="str">
        <f>"万 科Ａ"</f>
        <v>万 科Ａ</v>
      </c>
      <c r="E3" s="1">
        <v>16.850000000000001</v>
      </c>
      <c r="F3" s="1">
        <v>207000</v>
      </c>
      <c r="G3" s="1">
        <v>138138</v>
      </c>
      <c r="H3" s="1">
        <v>3487950</v>
      </c>
      <c r="I3" s="1">
        <v>3483589.73</v>
      </c>
      <c r="J3" s="1">
        <v>1983628.78</v>
      </c>
      <c r="K3" s="1">
        <v>562.79</v>
      </c>
      <c r="L3" s="1">
        <v>309.2</v>
      </c>
      <c r="M3" s="1">
        <v>3488.28</v>
      </c>
      <c r="N3" s="1">
        <v>0</v>
      </c>
      <c r="O3" s="1">
        <v>0</v>
      </c>
      <c r="P3" s="1">
        <v>0</v>
      </c>
      <c r="Q3" s="1" t="str">
        <f>"F6700159"</f>
        <v>F6700159</v>
      </c>
      <c r="R3" s="1" t="str">
        <f t="shared" ref="R3:R4" si="5">"0604291857"</f>
        <v>0604291857</v>
      </c>
      <c r="S3" t="s">
        <v>2</v>
      </c>
    </row>
    <row r="4" spans="1:19" x14ac:dyDescent="0.15">
      <c r="A4" s="1" t="str">
        <f t="shared" si="0"/>
        <v>20160729</v>
      </c>
      <c r="B4" s="1" t="str">
        <f t="shared" ref="B4" si="6">"普通买入"</f>
        <v>普通买入</v>
      </c>
      <c r="C4" s="1" t="str">
        <f>"002798"</f>
        <v>002798</v>
      </c>
      <c r="D4" s="1" t="str">
        <f>"帝王洁具"</f>
        <v>帝王洁具</v>
      </c>
      <c r="E4" s="1">
        <v>65.8</v>
      </c>
      <c r="F4" s="1">
        <v>11300</v>
      </c>
      <c r="G4" s="1">
        <v>70133</v>
      </c>
      <c r="H4" s="1">
        <v>743540</v>
      </c>
      <c r="I4" s="1">
        <v>-743725.89</v>
      </c>
      <c r="J4" s="1">
        <v>172057</v>
      </c>
      <c r="K4" s="1">
        <v>120.01</v>
      </c>
      <c r="L4" s="1">
        <v>65.88</v>
      </c>
      <c r="M4" s="1">
        <v>0</v>
      </c>
      <c r="N4" s="1">
        <v>0</v>
      </c>
      <c r="O4" s="1">
        <v>0</v>
      </c>
      <c r="P4" s="1">
        <v>0</v>
      </c>
      <c r="Q4" s="1" t="str">
        <f>"F6700193"</f>
        <v>F6700193</v>
      </c>
      <c r="R4" s="1" t="str">
        <f t="shared" si="5"/>
        <v>0604291857</v>
      </c>
      <c r="S4" t="s">
        <v>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交割单--国泰普通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2017-02-15T05:58:10Z</dcterms:modified>
</cp:coreProperties>
</file>