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当日委托--国泰信用" sheetId="1" r:id="rId1"/>
  </sheets>
  <calcPr calcId="152511"/>
</workbook>
</file>

<file path=xl/calcChain.xml><?xml version="1.0" encoding="utf-8"?>
<calcChain xmlns="http://schemas.openxmlformats.org/spreadsheetml/2006/main">
  <c r="N14" i="1" l="1"/>
  <c r="M14" i="1"/>
  <c r="L14" i="1"/>
  <c r="K14" i="1"/>
  <c r="H14" i="1"/>
  <c r="E14" i="1"/>
  <c r="D14" i="1"/>
  <c r="C14" i="1"/>
  <c r="B14" i="1"/>
  <c r="A14" i="1"/>
  <c r="N13" i="1"/>
  <c r="M13" i="1"/>
  <c r="L13" i="1"/>
  <c r="K13" i="1"/>
  <c r="H13" i="1"/>
  <c r="E13" i="1"/>
  <c r="D13" i="1"/>
  <c r="C13" i="1"/>
  <c r="B13" i="1"/>
  <c r="A13" i="1"/>
  <c r="N12" i="1"/>
  <c r="M12" i="1"/>
  <c r="L12" i="1"/>
  <c r="K12" i="1"/>
  <c r="H12" i="1"/>
  <c r="E12" i="1"/>
  <c r="D12" i="1"/>
  <c r="C12" i="1"/>
  <c r="B12" i="1"/>
  <c r="A12" i="1"/>
  <c r="N11" i="1"/>
  <c r="M11" i="1"/>
  <c r="L11" i="1"/>
  <c r="K11" i="1"/>
  <c r="H11" i="1"/>
  <c r="E11" i="1"/>
  <c r="D11" i="1"/>
  <c r="C11" i="1"/>
  <c r="B11" i="1"/>
  <c r="A11" i="1"/>
  <c r="N10" i="1"/>
  <c r="M10" i="1"/>
  <c r="L10" i="1"/>
  <c r="K10" i="1"/>
  <c r="H10" i="1"/>
  <c r="E10" i="1"/>
  <c r="D10" i="1"/>
  <c r="C10" i="1"/>
  <c r="B10" i="1"/>
  <c r="A10" i="1"/>
  <c r="N9" i="1"/>
  <c r="M9" i="1"/>
  <c r="L9" i="1"/>
  <c r="K9" i="1"/>
  <c r="H9" i="1"/>
  <c r="E9" i="1"/>
  <c r="D9" i="1"/>
  <c r="C9" i="1"/>
  <c r="B9" i="1"/>
  <c r="A9" i="1"/>
  <c r="N8" i="1"/>
  <c r="M8" i="1"/>
  <c r="L8" i="1"/>
  <c r="K8" i="1"/>
  <c r="H8" i="1"/>
  <c r="E8" i="1"/>
  <c r="D8" i="1"/>
  <c r="C8" i="1"/>
  <c r="B8" i="1"/>
  <c r="A8" i="1"/>
  <c r="N7" i="1"/>
  <c r="M7" i="1"/>
  <c r="L7" i="1"/>
  <c r="K7" i="1"/>
  <c r="H7" i="1"/>
  <c r="E7" i="1"/>
  <c r="D7" i="1"/>
  <c r="C7" i="1"/>
  <c r="B7" i="1"/>
  <c r="A7" i="1"/>
  <c r="N6" i="1"/>
  <c r="M6" i="1"/>
  <c r="L6" i="1"/>
  <c r="K6" i="1"/>
  <c r="H6" i="1"/>
  <c r="E6" i="1"/>
  <c r="D6" i="1"/>
  <c r="C6" i="1"/>
  <c r="B6" i="1"/>
  <c r="A6" i="1"/>
  <c r="N5" i="1"/>
  <c r="M5" i="1"/>
  <c r="L5" i="1"/>
  <c r="K5" i="1"/>
  <c r="H5" i="1"/>
  <c r="E5" i="1"/>
  <c r="D5" i="1"/>
  <c r="C5" i="1"/>
  <c r="B5" i="1"/>
  <c r="A5" i="1"/>
  <c r="N4" i="1"/>
  <c r="M4" i="1"/>
  <c r="L4" i="1"/>
  <c r="K4" i="1"/>
  <c r="H4" i="1"/>
  <c r="E4" i="1"/>
  <c r="D4" i="1"/>
  <c r="C4" i="1"/>
  <c r="B4" i="1"/>
  <c r="A4" i="1"/>
  <c r="N3" i="1"/>
  <c r="M3" i="1"/>
  <c r="L3" i="1"/>
  <c r="K3" i="1"/>
  <c r="H3" i="1"/>
  <c r="E3" i="1"/>
  <c r="D3" i="1"/>
  <c r="C3" i="1"/>
  <c r="B3" i="1"/>
  <c r="A3" i="1"/>
  <c r="N2" i="1"/>
  <c r="M2" i="1"/>
  <c r="L2" i="1"/>
  <c r="K2" i="1"/>
  <c r="H2" i="1"/>
  <c r="E2" i="1"/>
  <c r="D2" i="1"/>
  <c r="C2" i="1"/>
  <c r="B2" i="1"/>
  <c r="A2" i="1"/>
  <c r="N1" i="1"/>
  <c r="M1" i="1"/>
  <c r="L1" i="1"/>
  <c r="K1" i="1"/>
  <c r="J1" i="1"/>
  <c r="I1" i="1"/>
  <c r="H1" i="1"/>
  <c r="G1" i="1"/>
  <c r="F1" i="1"/>
  <c r="E1" i="1"/>
  <c r="D1" i="1"/>
  <c r="C1" i="1"/>
  <c r="B1" i="1"/>
  <c r="A1" i="1"/>
</calcChain>
</file>

<file path=xl/sharedStrings.xml><?xml version="1.0" encoding="utf-8"?>
<sst xmlns="http://schemas.openxmlformats.org/spreadsheetml/2006/main" count="14" uniqueCount="2">
  <si>
    <t>交易类别</t>
    <phoneticPr fontId="1" type="noConversion"/>
  </si>
  <si>
    <t>日内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</si>
</sst>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Views>
    <sheetView tabSelected="1" workbookViewId="0">
      <selection activeCell="E36" sqref="E36"/>
    </sheetView>
  </sheetViews>
  <sheetFormatPr defaultRowHeight="13.5" x14ac:dyDescent="0.15"/>
  <cols>
    <col min="2" max="2" width="11.625" customWidth="1"/>
  </cols>
  <sheetData>
    <row r="1" spans="1:15" x14ac:dyDescent="0.15">
      <c r="A1" s="1" t="str">
        <f>"委托日期"</f>
        <v>委托日期</v>
      </c>
      <c r="B1" s="1" t="str">
        <f>"委托时间"</f>
        <v>委托时间</v>
      </c>
      <c r="C1" s="1" t="str">
        <f>"证券代码"</f>
        <v>证券代码</v>
      </c>
      <c r="D1" s="1" t="str">
        <f>"证券名称"</f>
        <v>证券名称</v>
      </c>
      <c r="E1" s="1" t="str">
        <f>"买卖标志"</f>
        <v>买卖标志</v>
      </c>
      <c r="F1" s="1" t="str">
        <f>"委托价格"</f>
        <v>委托价格</v>
      </c>
      <c r="G1" s="1" t="str">
        <f>"委托数量"</f>
        <v>委托数量</v>
      </c>
      <c r="H1" s="1" t="str">
        <f>"委托编号"</f>
        <v>委托编号</v>
      </c>
      <c r="I1" s="1" t="str">
        <f>"成交数量"</f>
        <v>成交数量</v>
      </c>
      <c r="J1" s="1" t="str">
        <f>"撤单数量"</f>
        <v>撤单数量</v>
      </c>
      <c r="K1" s="1" t="str">
        <f>"状态说明"</f>
        <v>状态说明</v>
      </c>
      <c r="L1" s="1" t="str">
        <f>"撤单标志"</f>
        <v>撤单标志</v>
      </c>
      <c r="M1" s="1" t="str">
        <f>"股东代码"</f>
        <v>股东代码</v>
      </c>
      <c r="N1" s="1" t="str">
        <f>"操作日期"</f>
        <v>操作日期</v>
      </c>
      <c r="O1" t="s">
        <v>0</v>
      </c>
    </row>
    <row r="2" spans="1:15" x14ac:dyDescent="0.15">
      <c r="A2" s="1" t="str">
        <f t="shared" ref="A2:A14" si="0">"20160804"</f>
        <v>20160804</v>
      </c>
      <c r="B2" s="1" t="str">
        <f>"09:38:23"</f>
        <v>09:38:23</v>
      </c>
      <c r="C2" s="1" t="str">
        <f>"002038"</f>
        <v>002038</v>
      </c>
      <c r="D2" s="1" t="str">
        <f>"双鹭药业"</f>
        <v>双鹭药业</v>
      </c>
      <c r="E2" s="1" t="str">
        <f>"融资买入"</f>
        <v>融资买入</v>
      </c>
      <c r="F2" s="1">
        <v>31.52</v>
      </c>
      <c r="G2" s="1">
        <v>20000</v>
      </c>
      <c r="H2" s="1" t="str">
        <f>"11654"</f>
        <v>11654</v>
      </c>
      <c r="I2" s="1">
        <v>20000</v>
      </c>
      <c r="J2" s="1">
        <v>0</v>
      </c>
      <c r="K2" s="1" t="str">
        <f>"已成"</f>
        <v>已成</v>
      </c>
      <c r="L2" s="1" t="str">
        <f t="shared" ref="L2:L9" si="1">"正常"</f>
        <v>正常</v>
      </c>
      <c r="M2" s="1" t="str">
        <f t="shared" ref="M2:M14" si="2">"0604291857"</f>
        <v>0604291857</v>
      </c>
      <c r="N2" s="1" t="str">
        <f t="shared" ref="N2:N14" si="3">"20160804"</f>
        <v>20160804</v>
      </c>
      <c r="O2" t="s">
        <v>1</v>
      </c>
    </row>
    <row r="3" spans="1:15" x14ac:dyDescent="0.15">
      <c r="A3" s="1" t="str">
        <f t="shared" si="0"/>
        <v>20160804</v>
      </c>
      <c r="B3" s="1" t="str">
        <f>"09:42:27"</f>
        <v>09:42:27</v>
      </c>
      <c r="C3" s="1" t="str">
        <f>"002038"</f>
        <v>002038</v>
      </c>
      <c r="D3" s="1" t="str">
        <f>"双鹭药业"</f>
        <v>双鹭药业</v>
      </c>
      <c r="E3" s="1" t="str">
        <f>"融资买入"</f>
        <v>融资买入</v>
      </c>
      <c r="F3" s="1">
        <v>31.45</v>
      </c>
      <c r="G3" s="1">
        <v>20000</v>
      </c>
      <c r="H3" s="1" t="str">
        <f>"14419"</f>
        <v>14419</v>
      </c>
      <c r="I3" s="1">
        <v>20000</v>
      </c>
      <c r="J3" s="1">
        <v>0</v>
      </c>
      <c r="K3" s="1" t="str">
        <f>"已成"</f>
        <v>已成</v>
      </c>
      <c r="L3" s="1" t="str">
        <f t="shared" si="1"/>
        <v>正常</v>
      </c>
      <c r="M3" s="1" t="str">
        <f t="shared" si="2"/>
        <v>0604291857</v>
      </c>
      <c r="N3" s="1" t="str">
        <f t="shared" si="3"/>
        <v>20160804</v>
      </c>
      <c r="O3" t="s">
        <v>1</v>
      </c>
    </row>
    <row r="4" spans="1:15" x14ac:dyDescent="0.15">
      <c r="A4" s="1" t="str">
        <f t="shared" si="0"/>
        <v>20160804</v>
      </c>
      <c r="B4" s="1" t="str">
        <f>"09:43:03"</f>
        <v>09:43:03</v>
      </c>
      <c r="C4" s="1" t="str">
        <f>"002038"</f>
        <v>002038</v>
      </c>
      <c r="D4" s="1" t="str">
        <f>"双鹭药业"</f>
        <v>双鹭药业</v>
      </c>
      <c r="E4" s="1" t="str">
        <f>"融资买入"</f>
        <v>融资买入</v>
      </c>
      <c r="F4" s="1">
        <v>31.46</v>
      </c>
      <c r="G4" s="1">
        <v>120000</v>
      </c>
      <c r="H4" s="1" t="str">
        <f>"14830"</f>
        <v>14830</v>
      </c>
      <c r="I4" s="1">
        <v>120000</v>
      </c>
      <c r="J4" s="1">
        <v>0</v>
      </c>
      <c r="K4" s="1" t="str">
        <f>"已成"</f>
        <v>已成</v>
      </c>
      <c r="L4" s="1" t="str">
        <f t="shared" si="1"/>
        <v>正常</v>
      </c>
      <c r="M4" s="1" t="str">
        <f t="shared" si="2"/>
        <v>0604291857</v>
      </c>
      <c r="N4" s="1" t="str">
        <f t="shared" si="3"/>
        <v>20160804</v>
      </c>
      <c r="O4" t="s">
        <v>1</v>
      </c>
    </row>
    <row r="5" spans="1:15" x14ac:dyDescent="0.15">
      <c r="A5" s="1" t="str">
        <f t="shared" si="0"/>
        <v>20160804</v>
      </c>
      <c r="B5" s="1" t="str">
        <f>"14:39:20"</f>
        <v>14:39:20</v>
      </c>
      <c r="C5" s="1" t="str">
        <f t="shared" ref="C5:C14" si="4">"002798"</f>
        <v>002798</v>
      </c>
      <c r="D5" s="1" t="str">
        <f t="shared" ref="D5:D14" si="5">"帝王洁具"</f>
        <v>帝王洁具</v>
      </c>
      <c r="E5" s="1" t="str">
        <f>"普通卖出"</f>
        <v>普通卖出</v>
      </c>
      <c r="F5" s="1">
        <v>71.98</v>
      </c>
      <c r="G5" s="1">
        <v>3000</v>
      </c>
      <c r="H5" s="1" t="str">
        <f>"90461"</f>
        <v>90461</v>
      </c>
      <c r="I5" s="1">
        <v>3000</v>
      </c>
      <c r="J5" s="1">
        <v>0</v>
      </c>
      <c r="K5" s="1" t="str">
        <f>"已成"</f>
        <v>已成</v>
      </c>
      <c r="L5" s="1" t="str">
        <f t="shared" si="1"/>
        <v>正常</v>
      </c>
      <c r="M5" s="1" t="str">
        <f t="shared" si="2"/>
        <v>0604291857</v>
      </c>
      <c r="N5" s="1" t="str">
        <f t="shared" si="3"/>
        <v>20160804</v>
      </c>
      <c r="O5" t="s">
        <v>1</v>
      </c>
    </row>
    <row r="6" spans="1:15" x14ac:dyDescent="0.15">
      <c r="A6" s="1" t="str">
        <f t="shared" si="0"/>
        <v>20160804</v>
      </c>
      <c r="B6" s="1" t="str">
        <f>"14:39:43"</f>
        <v>14:39:43</v>
      </c>
      <c r="C6" s="1" t="str">
        <f t="shared" si="4"/>
        <v>002798</v>
      </c>
      <c r="D6" s="1" t="str">
        <f t="shared" si="5"/>
        <v>帝王洁具</v>
      </c>
      <c r="E6" s="1" t="str">
        <f>"普通卖出"</f>
        <v>普通卖出</v>
      </c>
      <c r="F6" s="1">
        <v>71.95</v>
      </c>
      <c r="G6" s="1">
        <v>7500</v>
      </c>
      <c r="H6" s="1" t="str">
        <f>"90597"</f>
        <v>90597</v>
      </c>
      <c r="I6" s="1">
        <v>2500</v>
      </c>
      <c r="J6" s="1">
        <v>5000</v>
      </c>
      <c r="K6" s="1" t="str">
        <f>"部撤"</f>
        <v>部撤</v>
      </c>
      <c r="L6" s="1" t="str">
        <f t="shared" si="1"/>
        <v>正常</v>
      </c>
      <c r="M6" s="1" t="str">
        <f t="shared" si="2"/>
        <v>0604291857</v>
      </c>
      <c r="N6" s="1" t="str">
        <f t="shared" si="3"/>
        <v>20160804</v>
      </c>
      <c r="O6" t="s">
        <v>1</v>
      </c>
    </row>
    <row r="7" spans="1:15" x14ac:dyDescent="0.15">
      <c r="A7" s="1" t="str">
        <f t="shared" si="0"/>
        <v>20160804</v>
      </c>
      <c r="B7" s="1" t="str">
        <f>"14:40:41"</f>
        <v>14:40:41</v>
      </c>
      <c r="C7" s="1" t="str">
        <f t="shared" si="4"/>
        <v>002798</v>
      </c>
      <c r="D7" s="1" t="str">
        <f t="shared" si="5"/>
        <v>帝王洁具</v>
      </c>
      <c r="E7" s="1" t="str">
        <f>"普通卖出"</f>
        <v>普通卖出</v>
      </c>
      <c r="F7" s="1">
        <v>71.83</v>
      </c>
      <c r="G7" s="1">
        <v>3000</v>
      </c>
      <c r="H7" s="1" t="str">
        <f>"90929"</f>
        <v>90929</v>
      </c>
      <c r="I7" s="1">
        <v>1900</v>
      </c>
      <c r="J7" s="1">
        <v>0</v>
      </c>
      <c r="K7" s="1" t="str">
        <f>"部成待撤"</f>
        <v>部成待撤</v>
      </c>
      <c r="L7" s="1" t="str">
        <f t="shared" si="1"/>
        <v>正常</v>
      </c>
      <c r="M7" s="1" t="str">
        <f t="shared" si="2"/>
        <v>0604291857</v>
      </c>
      <c r="N7" s="1" t="str">
        <f t="shared" si="3"/>
        <v>20160804</v>
      </c>
      <c r="O7" t="s">
        <v>1</v>
      </c>
    </row>
    <row r="8" spans="1:15" x14ac:dyDescent="0.15">
      <c r="A8" s="1" t="str">
        <f t="shared" si="0"/>
        <v>20160804</v>
      </c>
      <c r="B8" s="1" t="str">
        <f>"14:41:05"</f>
        <v>14:41:05</v>
      </c>
      <c r="C8" s="1" t="str">
        <f t="shared" si="4"/>
        <v>002798</v>
      </c>
      <c r="D8" s="1" t="str">
        <f t="shared" si="5"/>
        <v>帝王洁具</v>
      </c>
      <c r="E8" s="1" t="str">
        <f>"普通卖出"</f>
        <v>普通卖出</v>
      </c>
      <c r="F8" s="1">
        <v>71.8</v>
      </c>
      <c r="G8" s="1">
        <v>2463</v>
      </c>
      <c r="H8" s="1" t="str">
        <f>"91066"</f>
        <v>91066</v>
      </c>
      <c r="I8" s="1">
        <v>2463</v>
      </c>
      <c r="J8" s="1">
        <v>0</v>
      </c>
      <c r="K8" s="1" t="str">
        <f>"已成"</f>
        <v>已成</v>
      </c>
      <c r="L8" s="1" t="str">
        <f t="shared" si="1"/>
        <v>正常</v>
      </c>
      <c r="M8" s="1" t="str">
        <f t="shared" si="2"/>
        <v>0604291857</v>
      </c>
      <c r="N8" s="1" t="str">
        <f t="shared" si="3"/>
        <v>20160804</v>
      </c>
      <c r="O8" t="s">
        <v>1</v>
      </c>
    </row>
    <row r="9" spans="1:15" x14ac:dyDescent="0.15">
      <c r="A9" s="1" t="str">
        <f t="shared" si="0"/>
        <v>20160804</v>
      </c>
      <c r="B9" s="1" t="str">
        <f>"14:41:43"</f>
        <v>14:41:43</v>
      </c>
      <c r="C9" s="1" t="str">
        <f t="shared" si="4"/>
        <v>002798</v>
      </c>
      <c r="D9" s="1" t="str">
        <f t="shared" si="5"/>
        <v>帝王洁具</v>
      </c>
      <c r="E9" s="1" t="str">
        <f>"普通卖出"</f>
        <v>普通卖出</v>
      </c>
      <c r="F9" s="1">
        <v>71.7</v>
      </c>
      <c r="G9" s="1">
        <v>5000</v>
      </c>
      <c r="H9" s="1" t="str">
        <f>"91278"</f>
        <v>91278</v>
      </c>
      <c r="I9" s="1">
        <v>4500</v>
      </c>
      <c r="J9" s="1">
        <v>0</v>
      </c>
      <c r="K9" s="1" t="str">
        <f>"部成待撤"</f>
        <v>部成待撤</v>
      </c>
      <c r="L9" s="1" t="str">
        <f t="shared" si="1"/>
        <v>正常</v>
      </c>
      <c r="M9" s="1" t="str">
        <f t="shared" si="2"/>
        <v>0604291857</v>
      </c>
      <c r="N9" s="1" t="str">
        <f t="shared" si="3"/>
        <v>20160804</v>
      </c>
      <c r="O9" t="s">
        <v>1</v>
      </c>
    </row>
    <row r="10" spans="1:15" x14ac:dyDescent="0.15">
      <c r="A10" s="1" t="str">
        <f t="shared" si="0"/>
        <v>20160804</v>
      </c>
      <c r="B10" s="1" t="str">
        <f>"15:04:28"</f>
        <v>15:04:28</v>
      </c>
      <c r="C10" s="1" t="str">
        <f t="shared" si="4"/>
        <v>002798</v>
      </c>
      <c r="D10" s="1" t="str">
        <f t="shared" si="5"/>
        <v>帝王洁具</v>
      </c>
      <c r="E10" s="1" t="str">
        <f>"证券卖出"</f>
        <v>证券卖出</v>
      </c>
      <c r="F10" s="1">
        <v>71.7</v>
      </c>
      <c r="G10" s="1">
        <v>5000</v>
      </c>
      <c r="H10" s="1" t="str">
        <f>"99743"</f>
        <v>99743</v>
      </c>
      <c r="I10" s="1">
        <v>0</v>
      </c>
      <c r="J10" s="1">
        <v>0</v>
      </c>
      <c r="K10" s="1" t="str">
        <f>"待报"</f>
        <v>待报</v>
      </c>
      <c r="L10" s="1" t="str">
        <f>"撤单"</f>
        <v>撤单</v>
      </c>
      <c r="M10" s="1" t="str">
        <f t="shared" si="2"/>
        <v>0604291857</v>
      </c>
      <c r="N10" s="1" t="str">
        <f t="shared" si="3"/>
        <v>20160804</v>
      </c>
      <c r="O10" t="s">
        <v>1</v>
      </c>
    </row>
    <row r="11" spans="1:15" x14ac:dyDescent="0.15">
      <c r="A11" s="1" t="str">
        <f t="shared" si="0"/>
        <v>20160804</v>
      </c>
      <c r="B11" s="1" t="str">
        <f>"15:04:34"</f>
        <v>15:04:34</v>
      </c>
      <c r="C11" s="1" t="str">
        <f t="shared" si="4"/>
        <v>002798</v>
      </c>
      <c r="D11" s="1" t="str">
        <f t="shared" si="5"/>
        <v>帝王洁具</v>
      </c>
      <c r="E11" s="1" t="str">
        <f>"证券卖出"</f>
        <v>证券卖出</v>
      </c>
      <c r="F11" s="1">
        <v>71.83</v>
      </c>
      <c r="G11" s="1">
        <v>3000</v>
      </c>
      <c r="H11" s="1" t="str">
        <f>"99744"</f>
        <v>99744</v>
      </c>
      <c r="I11" s="1">
        <v>0</v>
      </c>
      <c r="J11" s="1">
        <v>0</v>
      </c>
      <c r="K11" s="1" t="str">
        <f>"待报"</f>
        <v>待报</v>
      </c>
      <c r="L11" s="1" t="str">
        <f>"撤单"</f>
        <v>撤单</v>
      </c>
      <c r="M11" s="1" t="str">
        <f t="shared" si="2"/>
        <v>0604291857</v>
      </c>
      <c r="N11" s="1" t="str">
        <f t="shared" si="3"/>
        <v>20160804</v>
      </c>
      <c r="O11" t="s">
        <v>1</v>
      </c>
    </row>
    <row r="12" spans="1:15" x14ac:dyDescent="0.15">
      <c r="A12" s="1" t="str">
        <f t="shared" si="0"/>
        <v>20160804</v>
      </c>
      <c r="B12" s="1" t="str">
        <f>"15:04:34"</f>
        <v>15:04:34</v>
      </c>
      <c r="C12" s="1" t="str">
        <f t="shared" si="4"/>
        <v>002798</v>
      </c>
      <c r="D12" s="1" t="str">
        <f t="shared" si="5"/>
        <v>帝王洁具</v>
      </c>
      <c r="E12" s="1" t="str">
        <f>"证券卖出"</f>
        <v>证券卖出</v>
      </c>
      <c r="F12" s="1">
        <v>71.7</v>
      </c>
      <c r="G12" s="1">
        <v>5000</v>
      </c>
      <c r="H12" s="1" t="str">
        <f>"99745"</f>
        <v>99745</v>
      </c>
      <c r="I12" s="1">
        <v>0</v>
      </c>
      <c r="J12" s="1">
        <v>0</v>
      </c>
      <c r="K12" s="1" t="str">
        <f>"待报"</f>
        <v>待报</v>
      </c>
      <c r="L12" s="1" t="str">
        <f>"撤单"</f>
        <v>撤单</v>
      </c>
      <c r="M12" s="1" t="str">
        <f t="shared" si="2"/>
        <v>0604291857</v>
      </c>
      <c r="N12" s="1" t="str">
        <f t="shared" si="3"/>
        <v>20160804</v>
      </c>
      <c r="O12" t="s">
        <v>1</v>
      </c>
    </row>
    <row r="13" spans="1:15" x14ac:dyDescent="0.15">
      <c r="A13" s="1" t="str">
        <f t="shared" si="0"/>
        <v>20160804</v>
      </c>
      <c r="B13" s="1" t="str">
        <f>"15:11:31"</f>
        <v>15:11:31</v>
      </c>
      <c r="C13" s="1" t="str">
        <f t="shared" si="4"/>
        <v>002798</v>
      </c>
      <c r="D13" s="1" t="str">
        <f t="shared" si="5"/>
        <v>帝王洁具</v>
      </c>
      <c r="E13" s="1" t="str">
        <f>"证券卖出"</f>
        <v>证券卖出</v>
      </c>
      <c r="F13" s="1">
        <v>71.7</v>
      </c>
      <c r="G13" s="1">
        <v>5000</v>
      </c>
      <c r="H13" s="1" t="str">
        <f>"99797"</f>
        <v>99797</v>
      </c>
      <c r="I13" s="1">
        <v>0</v>
      </c>
      <c r="J13" s="1">
        <v>0</v>
      </c>
      <c r="K13" s="1" t="str">
        <f>"待报"</f>
        <v>待报</v>
      </c>
      <c r="L13" s="1" t="str">
        <f>"撤单"</f>
        <v>撤单</v>
      </c>
      <c r="M13" s="1" t="str">
        <f t="shared" si="2"/>
        <v>0604291857</v>
      </c>
      <c r="N13" s="1" t="str">
        <f t="shared" si="3"/>
        <v>20160804</v>
      </c>
      <c r="O13" t="s">
        <v>1</v>
      </c>
    </row>
    <row r="14" spans="1:15" x14ac:dyDescent="0.15">
      <c r="A14" s="1" t="str">
        <f t="shared" si="0"/>
        <v>20160804</v>
      </c>
      <c r="B14" s="1" t="str">
        <f>"15:11:34"</f>
        <v>15:11:34</v>
      </c>
      <c r="C14" s="1" t="str">
        <f t="shared" si="4"/>
        <v>002798</v>
      </c>
      <c r="D14" s="1" t="str">
        <f t="shared" si="5"/>
        <v>帝王洁具</v>
      </c>
      <c r="E14" s="1" t="str">
        <f>"证券卖出"</f>
        <v>证券卖出</v>
      </c>
      <c r="F14" s="1">
        <v>71.83</v>
      </c>
      <c r="G14" s="1">
        <v>3000</v>
      </c>
      <c r="H14" s="1" t="str">
        <f>"99798"</f>
        <v>99798</v>
      </c>
      <c r="I14" s="1">
        <v>0</v>
      </c>
      <c r="J14" s="1">
        <v>0</v>
      </c>
      <c r="K14" s="1" t="str">
        <f>"待报"</f>
        <v>待报</v>
      </c>
      <c r="L14" s="1" t="str">
        <f>"撤单"</f>
        <v>撤单</v>
      </c>
      <c r="M14" s="1" t="str">
        <f t="shared" si="2"/>
        <v>0604291857</v>
      </c>
      <c r="N14" s="1" t="str">
        <f t="shared" si="3"/>
        <v>20160804</v>
      </c>
      <c r="O14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当日委托--国泰信用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2016-08-04T07:37:12Z</dcterms:modified>
</cp:coreProperties>
</file>