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mportData\当日成交\"/>
    </mc:Choice>
  </mc:AlternateContent>
  <bookViews>
    <workbookView xWindow="0" yWindow="0" windowWidth="28800" windowHeight="12585"/>
  </bookViews>
  <sheets>
    <sheet name="当日成交--中银信用" sheetId="1" r:id="rId1"/>
  </sheets>
  <calcPr calcId="152511"/>
</workbook>
</file>

<file path=xl/calcChain.xml><?xml version="1.0" encoding="utf-8"?>
<calcChain xmlns="http://schemas.openxmlformats.org/spreadsheetml/2006/main">
  <c r="B2" i="1" l="1"/>
  <c r="A1" i="1" l="1"/>
  <c r="B1" i="1"/>
  <c r="C1" i="1"/>
  <c r="D1" i="1"/>
  <c r="E1" i="1"/>
  <c r="F1" i="1"/>
  <c r="G1" i="1"/>
  <c r="H1" i="1"/>
  <c r="I1" i="1"/>
  <c r="J1" i="1"/>
  <c r="K1" i="1"/>
  <c r="A2" i="1"/>
  <c r="C2" i="1"/>
  <c r="D2" i="1"/>
  <c r="H2" i="1"/>
  <c r="I2" i="1"/>
  <c r="J2" i="1"/>
  <c r="K2" i="1"/>
  <c r="A3" i="1"/>
  <c r="B3" i="1"/>
  <c r="C3" i="1"/>
  <c r="D3" i="1"/>
  <c r="H3" i="1"/>
  <c r="I3" i="1"/>
  <c r="J3" i="1"/>
  <c r="K3" i="1"/>
  <c r="A4" i="1"/>
  <c r="B4" i="1"/>
  <c r="C4" i="1"/>
  <c r="D4" i="1"/>
  <c r="H4" i="1"/>
  <c r="I4" i="1"/>
  <c r="J4" i="1"/>
  <c r="K4" i="1"/>
  <c r="A5" i="1"/>
  <c r="B5" i="1"/>
  <c r="C5" i="1"/>
  <c r="D5" i="1"/>
  <c r="H5" i="1"/>
  <c r="I5" i="1"/>
  <c r="J5" i="1"/>
  <c r="K5" i="1"/>
  <c r="A6" i="1"/>
  <c r="B6" i="1"/>
  <c r="C6" i="1"/>
  <c r="D6" i="1"/>
  <c r="H6" i="1"/>
  <c r="I6" i="1"/>
  <c r="J6" i="1"/>
  <c r="K6" i="1"/>
  <c r="A7" i="1"/>
  <c r="B7" i="1"/>
  <c r="C7" i="1"/>
  <c r="D7" i="1"/>
  <c r="H7" i="1"/>
  <c r="I7" i="1"/>
  <c r="J7" i="1"/>
  <c r="K7" i="1"/>
  <c r="A8" i="1"/>
  <c r="B8" i="1"/>
  <c r="C8" i="1"/>
  <c r="D8" i="1"/>
  <c r="H8" i="1"/>
  <c r="I8" i="1"/>
  <c r="J8" i="1"/>
  <c r="K8" i="1"/>
  <c r="A9" i="1"/>
  <c r="B9" i="1"/>
  <c r="C9" i="1"/>
  <c r="D9" i="1"/>
  <c r="H9" i="1"/>
  <c r="I9" i="1"/>
  <c r="J9" i="1"/>
  <c r="K9" i="1"/>
  <c r="A10" i="1"/>
  <c r="B10" i="1"/>
  <c r="C10" i="1"/>
  <c r="D10" i="1"/>
  <c r="H10" i="1"/>
  <c r="I10" i="1"/>
  <c r="J10" i="1"/>
  <c r="K10" i="1"/>
  <c r="A11" i="1"/>
  <c r="B11" i="1"/>
  <c r="C11" i="1"/>
  <c r="D11" i="1"/>
  <c r="H11" i="1"/>
  <c r="I11" i="1"/>
  <c r="J11" i="1"/>
  <c r="K11" i="1"/>
  <c r="A12" i="1"/>
  <c r="B12" i="1"/>
  <c r="C12" i="1"/>
  <c r="D12" i="1"/>
  <c r="H12" i="1"/>
  <c r="I12" i="1"/>
  <c r="J12" i="1"/>
  <c r="K12" i="1"/>
  <c r="A13" i="1"/>
  <c r="B13" i="1"/>
  <c r="C13" i="1"/>
  <c r="D13" i="1"/>
  <c r="H13" i="1"/>
  <c r="I13" i="1"/>
  <c r="J13" i="1"/>
  <c r="K13" i="1"/>
  <c r="A14" i="1"/>
  <c r="B14" i="1"/>
  <c r="C14" i="1"/>
  <c r="D14" i="1"/>
  <c r="H14" i="1"/>
  <c r="I14" i="1"/>
  <c r="J14" i="1"/>
  <c r="K14" i="1"/>
  <c r="A15" i="1"/>
  <c r="B15" i="1"/>
  <c r="C15" i="1"/>
  <c r="D15" i="1"/>
  <c r="H15" i="1"/>
  <c r="I15" i="1"/>
  <c r="J15" i="1"/>
  <c r="K15" i="1"/>
  <c r="A16" i="1"/>
  <c r="B16" i="1"/>
  <c r="C16" i="1"/>
  <c r="D16" i="1"/>
  <c r="H16" i="1"/>
  <c r="I16" i="1"/>
  <c r="J16" i="1"/>
  <c r="K16" i="1"/>
  <c r="A17" i="1"/>
  <c r="B17" i="1"/>
  <c r="C17" i="1"/>
  <c r="D17" i="1"/>
  <c r="H17" i="1"/>
  <c r="I17" i="1"/>
  <c r="J17" i="1"/>
  <c r="K17" i="1"/>
  <c r="A18" i="1"/>
  <c r="B18" i="1"/>
  <c r="C18" i="1"/>
  <c r="D18" i="1"/>
  <c r="H18" i="1"/>
  <c r="I18" i="1"/>
  <c r="J18" i="1"/>
  <c r="K18" i="1"/>
  <c r="A19" i="1"/>
  <c r="B19" i="1"/>
  <c r="C19" i="1"/>
  <c r="D19" i="1"/>
  <c r="H19" i="1"/>
  <c r="I19" i="1"/>
  <c r="J19" i="1"/>
  <c r="K19" i="1"/>
  <c r="A20" i="1"/>
  <c r="B20" i="1"/>
  <c r="C20" i="1"/>
  <c r="D20" i="1"/>
  <c r="H20" i="1"/>
  <c r="I20" i="1"/>
  <c r="J20" i="1"/>
  <c r="K20" i="1"/>
  <c r="A21" i="1"/>
  <c r="B21" i="1"/>
  <c r="C21" i="1"/>
  <c r="D21" i="1"/>
  <c r="H21" i="1"/>
  <c r="I21" i="1"/>
  <c r="J21" i="1"/>
  <c r="K21" i="1"/>
  <c r="A22" i="1"/>
  <c r="B22" i="1"/>
  <c r="C22" i="1"/>
  <c r="D22" i="1"/>
  <c r="H22" i="1"/>
  <c r="I22" i="1"/>
  <c r="J22" i="1"/>
  <c r="K22" i="1"/>
  <c r="A23" i="1"/>
  <c r="B23" i="1"/>
  <c r="C23" i="1"/>
  <c r="D23" i="1"/>
  <c r="H23" i="1"/>
  <c r="I23" i="1"/>
  <c r="J23" i="1"/>
  <c r="K23" i="1"/>
  <c r="A24" i="1"/>
  <c r="B24" i="1"/>
  <c r="C24" i="1"/>
  <c r="D24" i="1"/>
  <c r="H24" i="1"/>
  <c r="I24" i="1"/>
  <c r="J24" i="1"/>
  <c r="K24" i="1"/>
  <c r="A25" i="1"/>
  <c r="B25" i="1"/>
  <c r="C25" i="1"/>
  <c r="D25" i="1"/>
  <c r="H25" i="1"/>
  <c r="I25" i="1"/>
  <c r="J25" i="1"/>
  <c r="K25" i="1"/>
  <c r="A26" i="1"/>
  <c r="B26" i="1"/>
  <c r="C26" i="1"/>
  <c r="D26" i="1"/>
  <c r="H26" i="1"/>
  <c r="I26" i="1"/>
  <c r="J26" i="1"/>
  <c r="K26" i="1"/>
  <c r="A27" i="1"/>
  <c r="B27" i="1"/>
  <c r="C27" i="1"/>
  <c r="D27" i="1"/>
  <c r="H27" i="1"/>
  <c r="I27" i="1"/>
  <c r="J27" i="1"/>
  <c r="K27" i="1"/>
  <c r="A28" i="1"/>
  <c r="B28" i="1"/>
  <c r="C28" i="1"/>
  <c r="D28" i="1"/>
  <c r="H28" i="1"/>
  <c r="I28" i="1"/>
  <c r="J28" i="1"/>
  <c r="K28" i="1"/>
  <c r="A29" i="1"/>
  <c r="B29" i="1"/>
  <c r="C29" i="1"/>
  <c r="D29" i="1"/>
  <c r="H29" i="1"/>
  <c r="I29" i="1"/>
  <c r="J29" i="1"/>
  <c r="K29" i="1"/>
  <c r="A30" i="1"/>
  <c r="B30" i="1"/>
  <c r="C30" i="1"/>
  <c r="D30" i="1"/>
  <c r="H30" i="1"/>
  <c r="I30" i="1"/>
  <c r="J30" i="1"/>
  <c r="K30" i="1"/>
</calcChain>
</file>

<file path=xl/sharedStrings.xml><?xml version="1.0" encoding="utf-8"?>
<sst xmlns="http://schemas.openxmlformats.org/spreadsheetml/2006/main" count="30" uniqueCount="2">
  <si>
    <t>交易类别</t>
    <phoneticPr fontId="18" type="noConversion"/>
  </si>
  <si>
    <t>日内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</si>
</sst>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35" sqref="O35"/>
    </sheetView>
  </sheetViews>
  <sheetFormatPr defaultRowHeight="13.5" x14ac:dyDescent="0.15"/>
  <cols>
    <col min="11" max="11" width="13.5" customWidth="1"/>
  </cols>
  <sheetData>
    <row r="1" spans="1:12" x14ac:dyDescent="0.15">
      <c r="A1" t="str">
        <f>"成交时间"</f>
        <v>成交时间</v>
      </c>
      <c r="B1" t="str">
        <f>"证券代码"</f>
        <v>证券代码</v>
      </c>
      <c r="C1" t="str">
        <f>"证券名称"</f>
        <v>证券名称</v>
      </c>
      <c r="D1" t="str">
        <f>"买卖标志"</f>
        <v>买卖标志</v>
      </c>
      <c r="E1" t="str">
        <f>"成交价格"</f>
        <v>成交价格</v>
      </c>
      <c r="F1" t="str">
        <f>"成交数量"</f>
        <v>成交数量</v>
      </c>
      <c r="G1" t="str">
        <f>"成交金额"</f>
        <v>成交金额</v>
      </c>
      <c r="H1" t="str">
        <f>"成交编号"</f>
        <v>成交编号</v>
      </c>
      <c r="I1" t="str">
        <f>"委托编号"</f>
        <v>委托编号</v>
      </c>
      <c r="J1" t="str">
        <f>"股东代码"</f>
        <v>股东代码</v>
      </c>
      <c r="K1" t="str">
        <f>"成交类型"</f>
        <v>成交类型</v>
      </c>
      <c r="L1" t="s">
        <v>0</v>
      </c>
    </row>
    <row r="2" spans="1:12" x14ac:dyDescent="0.15">
      <c r="A2" t="str">
        <f>"09:32:01"</f>
        <v>09:32:01</v>
      </c>
      <c r="B2" t="str">
        <f>"002237"</f>
        <v>002237</v>
      </c>
      <c r="C2" t="str">
        <f t="shared" ref="C2:C30" si="0">"恒邦股份"</f>
        <v>恒邦股份</v>
      </c>
      <c r="D2" t="str">
        <f t="shared" ref="D2:D30" si="1">"买入"</f>
        <v>买入</v>
      </c>
      <c r="E2">
        <v>10.46</v>
      </c>
      <c r="F2">
        <v>10000</v>
      </c>
      <c r="G2">
        <v>104600</v>
      </c>
      <c r="H2" t="str">
        <f>"550903"</f>
        <v>550903</v>
      </c>
      <c r="I2" t="str">
        <f>"13"</f>
        <v>13</v>
      </c>
      <c r="J2" t="str">
        <f t="shared" ref="J2:J30" si="2">"0602813665"</f>
        <v>0602813665</v>
      </c>
      <c r="K2" t="str">
        <f t="shared" ref="K2:K30" si="3">"担保品买入"</f>
        <v>担保品买入</v>
      </c>
      <c r="L2" t="s">
        <v>1</v>
      </c>
    </row>
    <row r="3" spans="1:12" x14ac:dyDescent="0.15">
      <c r="A3" t="str">
        <f>"09:32:35"</f>
        <v>09:32:35</v>
      </c>
      <c r="B3" t="str">
        <f t="shared" ref="B2:B30" si="4">"002237"</f>
        <v>002237</v>
      </c>
      <c r="C3" t="str">
        <f t="shared" si="0"/>
        <v>恒邦股份</v>
      </c>
      <c r="D3" t="str">
        <f t="shared" si="1"/>
        <v>买入</v>
      </c>
      <c r="E3">
        <v>10.46</v>
      </c>
      <c r="F3">
        <v>30000</v>
      </c>
      <c r="G3">
        <v>313800</v>
      </c>
      <c r="H3" t="str">
        <f>"633990"</f>
        <v>633990</v>
      </c>
      <c r="I3" t="str">
        <f>"35"</f>
        <v>35</v>
      </c>
      <c r="J3" t="str">
        <f t="shared" si="2"/>
        <v>0602813665</v>
      </c>
      <c r="K3" t="str">
        <f t="shared" si="3"/>
        <v>担保品买入</v>
      </c>
      <c r="L3" t="s">
        <v>1</v>
      </c>
    </row>
    <row r="4" spans="1:12" x14ac:dyDescent="0.15">
      <c r="A4" t="str">
        <f>"09:34:24"</f>
        <v>09:34:24</v>
      </c>
      <c r="B4" t="str">
        <f t="shared" si="4"/>
        <v>002237</v>
      </c>
      <c r="C4" t="str">
        <f t="shared" si="0"/>
        <v>恒邦股份</v>
      </c>
      <c r="D4" t="str">
        <f t="shared" si="1"/>
        <v>买入</v>
      </c>
      <c r="E4">
        <v>10.53</v>
      </c>
      <c r="F4">
        <v>1500</v>
      </c>
      <c r="G4">
        <v>15795</v>
      </c>
      <c r="H4" t="str">
        <f>"895163"</f>
        <v>895163</v>
      </c>
      <c r="I4" t="str">
        <f>"45"</f>
        <v>45</v>
      </c>
      <c r="J4" t="str">
        <f t="shared" si="2"/>
        <v>0602813665</v>
      </c>
      <c r="K4" t="str">
        <f t="shared" si="3"/>
        <v>担保品买入</v>
      </c>
      <c r="L4" t="s">
        <v>1</v>
      </c>
    </row>
    <row r="5" spans="1:12" x14ac:dyDescent="0.15">
      <c r="A5" t="str">
        <f>"09:34:24"</f>
        <v>09:34:24</v>
      </c>
      <c r="B5" t="str">
        <f t="shared" si="4"/>
        <v>002237</v>
      </c>
      <c r="C5" t="str">
        <f t="shared" si="0"/>
        <v>恒邦股份</v>
      </c>
      <c r="D5" t="str">
        <f t="shared" si="1"/>
        <v>买入</v>
      </c>
      <c r="E5">
        <v>10.54</v>
      </c>
      <c r="F5">
        <v>1000</v>
      </c>
      <c r="G5">
        <v>10540</v>
      </c>
      <c r="H5" t="str">
        <f>"895164"</f>
        <v>895164</v>
      </c>
      <c r="I5" t="str">
        <f>"45"</f>
        <v>45</v>
      </c>
      <c r="J5" t="str">
        <f t="shared" si="2"/>
        <v>0602813665</v>
      </c>
      <c r="K5" t="str">
        <f t="shared" si="3"/>
        <v>担保品买入</v>
      </c>
      <c r="L5" t="s">
        <v>1</v>
      </c>
    </row>
    <row r="6" spans="1:12" x14ac:dyDescent="0.15">
      <c r="A6" t="str">
        <f>"09:34:24"</f>
        <v>09:34:24</v>
      </c>
      <c r="B6" t="str">
        <f t="shared" si="4"/>
        <v>002237</v>
      </c>
      <c r="C6" t="str">
        <f t="shared" si="0"/>
        <v>恒邦股份</v>
      </c>
      <c r="D6" t="str">
        <f t="shared" si="1"/>
        <v>买入</v>
      </c>
      <c r="E6">
        <v>10.54</v>
      </c>
      <c r="F6">
        <v>500</v>
      </c>
      <c r="G6">
        <v>5270</v>
      </c>
      <c r="H6" t="str">
        <f>"895165"</f>
        <v>895165</v>
      </c>
      <c r="I6" t="str">
        <f>"45"</f>
        <v>45</v>
      </c>
      <c r="J6" t="str">
        <f t="shared" si="2"/>
        <v>0602813665</v>
      </c>
      <c r="K6" t="str">
        <f t="shared" si="3"/>
        <v>担保品买入</v>
      </c>
      <c r="L6" t="s">
        <v>1</v>
      </c>
    </row>
    <row r="7" spans="1:12" x14ac:dyDescent="0.15">
      <c r="A7" t="str">
        <f>"09:34:24"</f>
        <v>09:34:24</v>
      </c>
      <c r="B7" t="str">
        <f t="shared" si="4"/>
        <v>002237</v>
      </c>
      <c r="C7" t="str">
        <f t="shared" si="0"/>
        <v>恒邦股份</v>
      </c>
      <c r="D7" t="str">
        <f t="shared" si="1"/>
        <v>买入</v>
      </c>
      <c r="E7">
        <v>10.54</v>
      </c>
      <c r="F7">
        <v>3000</v>
      </c>
      <c r="G7">
        <v>31620</v>
      </c>
      <c r="H7" t="str">
        <f>"895166"</f>
        <v>895166</v>
      </c>
      <c r="I7" t="str">
        <f>"45"</f>
        <v>45</v>
      </c>
      <c r="J7" t="str">
        <f t="shared" si="2"/>
        <v>0602813665</v>
      </c>
      <c r="K7" t="str">
        <f t="shared" si="3"/>
        <v>担保品买入</v>
      </c>
      <c r="L7" t="s">
        <v>1</v>
      </c>
    </row>
    <row r="8" spans="1:12" x14ac:dyDescent="0.15">
      <c r="A8" t="str">
        <f>"09:34:24"</f>
        <v>09:34:24</v>
      </c>
      <c r="B8" t="str">
        <f t="shared" si="4"/>
        <v>002237</v>
      </c>
      <c r="C8" t="str">
        <f t="shared" si="0"/>
        <v>恒邦股份</v>
      </c>
      <c r="D8" t="str">
        <f t="shared" si="1"/>
        <v>买入</v>
      </c>
      <c r="E8">
        <v>10.54</v>
      </c>
      <c r="F8">
        <v>4000</v>
      </c>
      <c r="G8">
        <v>42160</v>
      </c>
      <c r="H8" t="str">
        <f>"895167"</f>
        <v>895167</v>
      </c>
      <c r="I8" t="str">
        <f>"45"</f>
        <v>45</v>
      </c>
      <c r="J8" t="str">
        <f t="shared" si="2"/>
        <v>0602813665</v>
      </c>
      <c r="K8" t="str">
        <f t="shared" si="3"/>
        <v>担保品买入</v>
      </c>
      <c r="L8" t="s">
        <v>1</v>
      </c>
    </row>
    <row r="9" spans="1:12" x14ac:dyDescent="0.15">
      <c r="A9" t="str">
        <f>"09:37:56"</f>
        <v>09:37:56</v>
      </c>
      <c r="B9" t="str">
        <f t="shared" si="4"/>
        <v>002237</v>
      </c>
      <c r="C9" t="str">
        <f t="shared" si="0"/>
        <v>恒邦股份</v>
      </c>
      <c r="D9" t="str">
        <f t="shared" si="1"/>
        <v>买入</v>
      </c>
      <c r="E9">
        <v>10.41</v>
      </c>
      <c r="F9">
        <v>20000</v>
      </c>
      <c r="G9">
        <v>208200</v>
      </c>
      <c r="H9" t="str">
        <f>"1424008"</f>
        <v>1424008</v>
      </c>
      <c r="I9" t="str">
        <f>"61"</f>
        <v>61</v>
      </c>
      <c r="J9" t="str">
        <f t="shared" si="2"/>
        <v>0602813665</v>
      </c>
      <c r="K9" t="str">
        <f t="shared" si="3"/>
        <v>担保品买入</v>
      </c>
      <c r="L9" t="s">
        <v>1</v>
      </c>
    </row>
    <row r="10" spans="1:12" x14ac:dyDescent="0.15">
      <c r="A10" t="str">
        <f>"09:40:34"</f>
        <v>09:40:34</v>
      </c>
      <c r="B10" t="str">
        <f t="shared" si="4"/>
        <v>002237</v>
      </c>
      <c r="C10" t="str">
        <f t="shared" si="0"/>
        <v>恒邦股份</v>
      </c>
      <c r="D10" t="str">
        <f t="shared" si="1"/>
        <v>买入</v>
      </c>
      <c r="E10">
        <v>10.38</v>
      </c>
      <c r="F10">
        <v>7900</v>
      </c>
      <c r="G10">
        <v>82002</v>
      </c>
      <c r="H10" t="str">
        <f>"1904450"</f>
        <v>1904450</v>
      </c>
      <c r="I10" t="str">
        <f>"85"</f>
        <v>85</v>
      </c>
      <c r="J10" t="str">
        <f t="shared" si="2"/>
        <v>0602813665</v>
      </c>
      <c r="K10" t="str">
        <f t="shared" si="3"/>
        <v>担保品买入</v>
      </c>
      <c r="L10" t="s">
        <v>1</v>
      </c>
    </row>
    <row r="11" spans="1:12" x14ac:dyDescent="0.15">
      <c r="A11" t="str">
        <f>"09:44:08"</f>
        <v>09:44:08</v>
      </c>
      <c r="B11" t="str">
        <f t="shared" si="4"/>
        <v>002237</v>
      </c>
      <c r="C11" t="str">
        <f t="shared" si="0"/>
        <v>恒邦股份</v>
      </c>
      <c r="D11" t="str">
        <f t="shared" si="1"/>
        <v>买入</v>
      </c>
      <c r="E11">
        <v>10.38</v>
      </c>
      <c r="F11">
        <v>2100</v>
      </c>
      <c r="G11">
        <v>21798</v>
      </c>
      <c r="H11" t="str">
        <f>"2421143"</f>
        <v>2421143</v>
      </c>
      <c r="I11" t="str">
        <f>"85"</f>
        <v>85</v>
      </c>
      <c r="J11" t="str">
        <f t="shared" si="2"/>
        <v>0602813665</v>
      </c>
      <c r="K11" t="str">
        <f t="shared" si="3"/>
        <v>担保品买入</v>
      </c>
      <c r="L11" t="s">
        <v>1</v>
      </c>
    </row>
    <row r="12" spans="1:12" x14ac:dyDescent="0.15">
      <c r="A12" t="str">
        <f>"09:46:01"</f>
        <v>09:46:01</v>
      </c>
      <c r="B12" t="str">
        <f t="shared" si="4"/>
        <v>002237</v>
      </c>
      <c r="C12" t="str">
        <f t="shared" si="0"/>
        <v>恒邦股份</v>
      </c>
      <c r="D12" t="str">
        <f t="shared" si="1"/>
        <v>买入</v>
      </c>
      <c r="E12">
        <v>10.35</v>
      </c>
      <c r="F12">
        <v>500</v>
      </c>
      <c r="G12">
        <v>5175</v>
      </c>
      <c r="H12" t="str">
        <f>"2666478"</f>
        <v>2666478</v>
      </c>
      <c r="I12" t="str">
        <f>"114"</f>
        <v>114</v>
      </c>
      <c r="J12" t="str">
        <f t="shared" si="2"/>
        <v>0602813665</v>
      </c>
      <c r="K12" t="str">
        <f t="shared" si="3"/>
        <v>担保品买入</v>
      </c>
      <c r="L12" t="s">
        <v>1</v>
      </c>
    </row>
    <row r="13" spans="1:12" x14ac:dyDescent="0.15">
      <c r="A13" t="str">
        <f>"09:46:01"</f>
        <v>09:46:01</v>
      </c>
      <c r="B13" t="str">
        <f t="shared" si="4"/>
        <v>002237</v>
      </c>
      <c r="C13" t="str">
        <f t="shared" si="0"/>
        <v>恒邦股份</v>
      </c>
      <c r="D13" t="str">
        <f t="shared" si="1"/>
        <v>买入</v>
      </c>
      <c r="E13">
        <v>10.35</v>
      </c>
      <c r="F13">
        <v>19500</v>
      </c>
      <c r="G13">
        <v>201825</v>
      </c>
      <c r="H13" t="str">
        <f>"2666583"</f>
        <v>2666583</v>
      </c>
      <c r="I13" t="str">
        <f>"114"</f>
        <v>114</v>
      </c>
      <c r="J13" t="str">
        <f t="shared" si="2"/>
        <v>0602813665</v>
      </c>
      <c r="K13" t="str">
        <f t="shared" si="3"/>
        <v>担保品买入</v>
      </c>
      <c r="L13" t="s">
        <v>1</v>
      </c>
    </row>
    <row r="14" spans="1:12" x14ac:dyDescent="0.15">
      <c r="A14" t="str">
        <f>"09:47:17"</f>
        <v>09:47:17</v>
      </c>
      <c r="B14" t="str">
        <f t="shared" si="4"/>
        <v>002237</v>
      </c>
      <c r="C14" t="str">
        <f t="shared" si="0"/>
        <v>恒邦股份</v>
      </c>
      <c r="D14" t="str">
        <f t="shared" si="1"/>
        <v>买入</v>
      </c>
      <c r="E14">
        <v>10.37</v>
      </c>
      <c r="F14">
        <v>30000</v>
      </c>
      <c r="G14">
        <v>311100</v>
      </c>
      <c r="H14" t="str">
        <f>"2817722"</f>
        <v>2817722</v>
      </c>
      <c r="I14" t="str">
        <f>"117"</f>
        <v>117</v>
      </c>
      <c r="J14" t="str">
        <f t="shared" si="2"/>
        <v>0602813665</v>
      </c>
      <c r="K14" t="str">
        <f t="shared" si="3"/>
        <v>担保品买入</v>
      </c>
      <c r="L14" t="s">
        <v>1</v>
      </c>
    </row>
    <row r="15" spans="1:12" x14ac:dyDescent="0.15">
      <c r="A15" t="str">
        <f t="shared" ref="A15:A21" si="5">"09:52:43"</f>
        <v>09:52:43</v>
      </c>
      <c r="B15" t="str">
        <f t="shared" si="4"/>
        <v>002237</v>
      </c>
      <c r="C15" t="str">
        <f t="shared" si="0"/>
        <v>恒邦股份</v>
      </c>
      <c r="D15" t="str">
        <f t="shared" si="1"/>
        <v>买入</v>
      </c>
      <c r="E15">
        <v>10.31</v>
      </c>
      <c r="F15">
        <v>500</v>
      </c>
      <c r="G15">
        <v>5155</v>
      </c>
      <c r="H15" t="str">
        <f>"3422477"</f>
        <v>3422477</v>
      </c>
      <c r="I15" t="str">
        <f t="shared" ref="I15:I28" si="6">"143"</f>
        <v>143</v>
      </c>
      <c r="J15" t="str">
        <f t="shared" si="2"/>
        <v>0602813665</v>
      </c>
      <c r="K15" t="str">
        <f t="shared" si="3"/>
        <v>担保品买入</v>
      </c>
      <c r="L15" t="s">
        <v>1</v>
      </c>
    </row>
    <row r="16" spans="1:12" x14ac:dyDescent="0.15">
      <c r="A16" t="str">
        <f t="shared" si="5"/>
        <v>09:52:43</v>
      </c>
      <c r="B16" t="str">
        <f t="shared" si="4"/>
        <v>002237</v>
      </c>
      <c r="C16" t="str">
        <f t="shared" si="0"/>
        <v>恒邦股份</v>
      </c>
      <c r="D16" t="str">
        <f t="shared" si="1"/>
        <v>买入</v>
      </c>
      <c r="E16">
        <v>10.31</v>
      </c>
      <c r="F16">
        <v>800</v>
      </c>
      <c r="G16">
        <v>8248</v>
      </c>
      <c r="H16" t="str">
        <f>"3422478"</f>
        <v>3422478</v>
      </c>
      <c r="I16" t="str">
        <f t="shared" si="6"/>
        <v>143</v>
      </c>
      <c r="J16" t="str">
        <f t="shared" si="2"/>
        <v>0602813665</v>
      </c>
      <c r="K16" t="str">
        <f t="shared" si="3"/>
        <v>担保品买入</v>
      </c>
      <c r="L16" t="s">
        <v>1</v>
      </c>
    </row>
    <row r="17" spans="1:12" x14ac:dyDescent="0.15">
      <c r="A17" t="str">
        <f t="shared" si="5"/>
        <v>09:52:43</v>
      </c>
      <c r="B17" t="str">
        <f t="shared" si="4"/>
        <v>002237</v>
      </c>
      <c r="C17" t="str">
        <f t="shared" si="0"/>
        <v>恒邦股份</v>
      </c>
      <c r="D17" t="str">
        <f t="shared" si="1"/>
        <v>买入</v>
      </c>
      <c r="E17">
        <v>10.31</v>
      </c>
      <c r="F17">
        <v>1100</v>
      </c>
      <c r="G17">
        <v>11341</v>
      </c>
      <c r="H17" t="str">
        <f>"3422479"</f>
        <v>3422479</v>
      </c>
      <c r="I17" t="str">
        <f t="shared" si="6"/>
        <v>143</v>
      </c>
      <c r="J17" t="str">
        <f t="shared" si="2"/>
        <v>0602813665</v>
      </c>
      <c r="K17" t="str">
        <f t="shared" si="3"/>
        <v>担保品买入</v>
      </c>
      <c r="L17" t="s">
        <v>1</v>
      </c>
    </row>
    <row r="18" spans="1:12" x14ac:dyDescent="0.15">
      <c r="A18" t="str">
        <f t="shared" si="5"/>
        <v>09:52:43</v>
      </c>
      <c r="B18" t="str">
        <f t="shared" si="4"/>
        <v>002237</v>
      </c>
      <c r="C18" t="str">
        <f t="shared" si="0"/>
        <v>恒邦股份</v>
      </c>
      <c r="D18" t="str">
        <f t="shared" si="1"/>
        <v>买入</v>
      </c>
      <c r="E18">
        <v>10.31</v>
      </c>
      <c r="F18">
        <v>1000</v>
      </c>
      <c r="G18">
        <v>10310</v>
      </c>
      <c r="H18" t="str">
        <f>"3422480"</f>
        <v>3422480</v>
      </c>
      <c r="I18" t="str">
        <f t="shared" si="6"/>
        <v>143</v>
      </c>
      <c r="J18" t="str">
        <f t="shared" si="2"/>
        <v>0602813665</v>
      </c>
      <c r="K18" t="str">
        <f t="shared" si="3"/>
        <v>担保品买入</v>
      </c>
      <c r="L18" t="s">
        <v>1</v>
      </c>
    </row>
    <row r="19" spans="1:12" x14ac:dyDescent="0.15">
      <c r="A19" t="str">
        <f t="shared" si="5"/>
        <v>09:52:43</v>
      </c>
      <c r="B19" t="str">
        <f t="shared" si="4"/>
        <v>002237</v>
      </c>
      <c r="C19" t="str">
        <f t="shared" si="0"/>
        <v>恒邦股份</v>
      </c>
      <c r="D19" t="str">
        <f t="shared" si="1"/>
        <v>买入</v>
      </c>
      <c r="E19">
        <v>10.31</v>
      </c>
      <c r="F19">
        <v>600</v>
      </c>
      <c r="G19">
        <v>6186</v>
      </c>
      <c r="H19" t="str">
        <f>"3422481"</f>
        <v>3422481</v>
      </c>
      <c r="I19" t="str">
        <f t="shared" si="6"/>
        <v>143</v>
      </c>
      <c r="J19" t="str">
        <f t="shared" si="2"/>
        <v>0602813665</v>
      </c>
      <c r="K19" t="str">
        <f t="shared" si="3"/>
        <v>担保品买入</v>
      </c>
      <c r="L19" t="s">
        <v>1</v>
      </c>
    </row>
    <row r="20" spans="1:12" x14ac:dyDescent="0.15">
      <c r="A20" t="str">
        <f t="shared" si="5"/>
        <v>09:52:43</v>
      </c>
      <c r="B20" t="str">
        <f t="shared" si="4"/>
        <v>002237</v>
      </c>
      <c r="C20" t="str">
        <f t="shared" si="0"/>
        <v>恒邦股份</v>
      </c>
      <c r="D20" t="str">
        <f t="shared" si="1"/>
        <v>买入</v>
      </c>
      <c r="E20">
        <v>10.31</v>
      </c>
      <c r="F20">
        <v>1000</v>
      </c>
      <c r="G20">
        <v>10310</v>
      </c>
      <c r="H20" t="str">
        <f>"3422482"</f>
        <v>3422482</v>
      </c>
      <c r="I20" t="str">
        <f t="shared" si="6"/>
        <v>143</v>
      </c>
      <c r="J20" t="str">
        <f t="shared" si="2"/>
        <v>0602813665</v>
      </c>
      <c r="K20" t="str">
        <f t="shared" si="3"/>
        <v>担保品买入</v>
      </c>
      <c r="L20" t="s">
        <v>1</v>
      </c>
    </row>
    <row r="21" spans="1:12" x14ac:dyDescent="0.15">
      <c r="A21" t="str">
        <f t="shared" si="5"/>
        <v>09:52:43</v>
      </c>
      <c r="B21" t="str">
        <f t="shared" si="4"/>
        <v>002237</v>
      </c>
      <c r="C21" t="str">
        <f t="shared" si="0"/>
        <v>恒邦股份</v>
      </c>
      <c r="D21" t="str">
        <f t="shared" si="1"/>
        <v>买入</v>
      </c>
      <c r="E21">
        <v>10.31</v>
      </c>
      <c r="F21">
        <v>1000</v>
      </c>
      <c r="G21">
        <v>10310</v>
      </c>
      <c r="H21" t="str">
        <f>"3422574"</f>
        <v>3422574</v>
      </c>
      <c r="I21" t="str">
        <f t="shared" si="6"/>
        <v>143</v>
      </c>
      <c r="J21" t="str">
        <f t="shared" si="2"/>
        <v>0602813665</v>
      </c>
      <c r="K21" t="str">
        <f t="shared" si="3"/>
        <v>担保品买入</v>
      </c>
      <c r="L21" t="s">
        <v>1</v>
      </c>
    </row>
    <row r="22" spans="1:12" x14ac:dyDescent="0.15">
      <c r="A22" t="str">
        <f>"09:52:44"</f>
        <v>09:52:44</v>
      </c>
      <c r="B22" t="str">
        <f t="shared" si="4"/>
        <v>002237</v>
      </c>
      <c r="C22" t="str">
        <f t="shared" si="0"/>
        <v>恒邦股份</v>
      </c>
      <c r="D22" t="str">
        <f t="shared" si="1"/>
        <v>买入</v>
      </c>
      <c r="E22">
        <v>10.31</v>
      </c>
      <c r="F22">
        <v>2700</v>
      </c>
      <c r="G22">
        <v>27837</v>
      </c>
      <c r="H22" t="str">
        <f>"3423084"</f>
        <v>3423084</v>
      </c>
      <c r="I22" t="str">
        <f t="shared" si="6"/>
        <v>143</v>
      </c>
      <c r="J22" t="str">
        <f t="shared" si="2"/>
        <v>0602813665</v>
      </c>
      <c r="K22" t="str">
        <f t="shared" si="3"/>
        <v>担保品买入</v>
      </c>
      <c r="L22" t="s">
        <v>1</v>
      </c>
    </row>
    <row r="23" spans="1:12" x14ac:dyDescent="0.15">
      <c r="A23" t="str">
        <f>"09:52:44"</f>
        <v>09:52:44</v>
      </c>
      <c r="B23" t="str">
        <f t="shared" si="4"/>
        <v>002237</v>
      </c>
      <c r="C23" t="str">
        <f t="shared" si="0"/>
        <v>恒邦股份</v>
      </c>
      <c r="D23" t="str">
        <f t="shared" si="1"/>
        <v>买入</v>
      </c>
      <c r="E23">
        <v>10.31</v>
      </c>
      <c r="F23">
        <v>100</v>
      </c>
      <c r="G23">
        <v>1031</v>
      </c>
      <c r="H23" t="str">
        <f>"3423400"</f>
        <v>3423400</v>
      </c>
      <c r="I23" t="str">
        <f t="shared" si="6"/>
        <v>143</v>
      </c>
      <c r="J23" t="str">
        <f t="shared" si="2"/>
        <v>0602813665</v>
      </c>
      <c r="K23" t="str">
        <f t="shared" si="3"/>
        <v>担保品买入</v>
      </c>
      <c r="L23" t="s">
        <v>1</v>
      </c>
    </row>
    <row r="24" spans="1:12" x14ac:dyDescent="0.15">
      <c r="A24" t="str">
        <f>"09:52:46"</f>
        <v>09:52:46</v>
      </c>
      <c r="B24" t="str">
        <f t="shared" si="4"/>
        <v>002237</v>
      </c>
      <c r="C24" t="str">
        <f t="shared" si="0"/>
        <v>恒邦股份</v>
      </c>
      <c r="D24" t="str">
        <f t="shared" si="1"/>
        <v>买入</v>
      </c>
      <c r="E24">
        <v>10.31</v>
      </c>
      <c r="F24">
        <v>4000</v>
      </c>
      <c r="G24">
        <v>41240</v>
      </c>
      <c r="H24" t="str">
        <f>"3426553"</f>
        <v>3426553</v>
      </c>
      <c r="I24" t="str">
        <f t="shared" si="6"/>
        <v>143</v>
      </c>
      <c r="J24" t="str">
        <f t="shared" si="2"/>
        <v>0602813665</v>
      </c>
      <c r="K24" t="str">
        <f t="shared" si="3"/>
        <v>担保品买入</v>
      </c>
      <c r="L24" t="s">
        <v>1</v>
      </c>
    </row>
    <row r="25" spans="1:12" x14ac:dyDescent="0.15">
      <c r="A25" t="str">
        <f>"09:52:47"</f>
        <v>09:52:47</v>
      </c>
      <c r="B25" t="str">
        <f t="shared" si="4"/>
        <v>002237</v>
      </c>
      <c r="C25" t="str">
        <f t="shared" si="0"/>
        <v>恒邦股份</v>
      </c>
      <c r="D25" t="str">
        <f t="shared" si="1"/>
        <v>买入</v>
      </c>
      <c r="E25">
        <v>10.31</v>
      </c>
      <c r="F25">
        <v>2000</v>
      </c>
      <c r="G25">
        <v>20620</v>
      </c>
      <c r="H25" t="str">
        <f>"3427952"</f>
        <v>3427952</v>
      </c>
      <c r="I25" t="str">
        <f t="shared" si="6"/>
        <v>143</v>
      </c>
      <c r="J25" t="str">
        <f t="shared" si="2"/>
        <v>0602813665</v>
      </c>
      <c r="K25" t="str">
        <f t="shared" si="3"/>
        <v>担保品买入</v>
      </c>
      <c r="L25" t="s">
        <v>1</v>
      </c>
    </row>
    <row r="26" spans="1:12" x14ac:dyDescent="0.15">
      <c r="A26" t="str">
        <f>"09:52:47"</f>
        <v>09:52:47</v>
      </c>
      <c r="B26" t="str">
        <f t="shared" si="4"/>
        <v>002237</v>
      </c>
      <c r="C26" t="str">
        <f t="shared" si="0"/>
        <v>恒邦股份</v>
      </c>
      <c r="D26" t="str">
        <f t="shared" si="1"/>
        <v>买入</v>
      </c>
      <c r="E26">
        <v>10.31</v>
      </c>
      <c r="F26">
        <v>3900</v>
      </c>
      <c r="G26">
        <v>40209</v>
      </c>
      <c r="H26" t="str">
        <f>"3428727"</f>
        <v>3428727</v>
      </c>
      <c r="I26" t="str">
        <f t="shared" si="6"/>
        <v>143</v>
      </c>
      <c r="J26" t="str">
        <f t="shared" si="2"/>
        <v>0602813665</v>
      </c>
      <c r="K26" t="str">
        <f t="shared" si="3"/>
        <v>担保品买入</v>
      </c>
      <c r="L26" t="s">
        <v>1</v>
      </c>
    </row>
    <row r="27" spans="1:12" x14ac:dyDescent="0.15">
      <c r="A27" t="str">
        <f>"09:52:48"</f>
        <v>09:52:48</v>
      </c>
      <c r="B27" t="str">
        <f t="shared" si="4"/>
        <v>002237</v>
      </c>
      <c r="C27" t="str">
        <f t="shared" si="0"/>
        <v>恒邦股份</v>
      </c>
      <c r="D27" t="str">
        <f t="shared" si="1"/>
        <v>买入</v>
      </c>
      <c r="E27">
        <v>10.31</v>
      </c>
      <c r="F27">
        <v>600</v>
      </c>
      <c r="G27">
        <v>6186</v>
      </c>
      <c r="H27" t="str">
        <f>"3428887"</f>
        <v>3428887</v>
      </c>
      <c r="I27" t="str">
        <f t="shared" si="6"/>
        <v>143</v>
      </c>
      <c r="J27" t="str">
        <f t="shared" si="2"/>
        <v>0602813665</v>
      </c>
      <c r="K27" t="str">
        <f t="shared" si="3"/>
        <v>担保品买入</v>
      </c>
      <c r="L27" t="s">
        <v>1</v>
      </c>
    </row>
    <row r="28" spans="1:12" x14ac:dyDescent="0.15">
      <c r="A28" t="str">
        <f>"09:52:48"</f>
        <v>09:52:48</v>
      </c>
      <c r="B28" t="str">
        <f t="shared" si="4"/>
        <v>002237</v>
      </c>
      <c r="C28" t="str">
        <f t="shared" si="0"/>
        <v>恒邦股份</v>
      </c>
      <c r="D28" t="str">
        <f t="shared" si="1"/>
        <v>买入</v>
      </c>
      <c r="E28">
        <v>10.31</v>
      </c>
      <c r="F28">
        <v>700</v>
      </c>
      <c r="G28">
        <v>7217</v>
      </c>
      <c r="H28" t="str">
        <f>"3429016"</f>
        <v>3429016</v>
      </c>
      <c r="I28" t="str">
        <f t="shared" si="6"/>
        <v>143</v>
      </c>
      <c r="J28" t="str">
        <f t="shared" si="2"/>
        <v>0602813665</v>
      </c>
      <c r="K28" t="str">
        <f t="shared" si="3"/>
        <v>担保品买入</v>
      </c>
      <c r="L28" t="s">
        <v>1</v>
      </c>
    </row>
    <row r="29" spans="1:12" x14ac:dyDescent="0.15">
      <c r="A29" t="str">
        <f>"09:55:56"</f>
        <v>09:55:56</v>
      </c>
      <c r="B29" t="str">
        <f t="shared" si="4"/>
        <v>002237</v>
      </c>
      <c r="C29" t="str">
        <f t="shared" si="0"/>
        <v>恒邦股份</v>
      </c>
      <c r="D29" t="str">
        <f t="shared" si="1"/>
        <v>买入</v>
      </c>
      <c r="E29">
        <v>10.35</v>
      </c>
      <c r="F29">
        <v>30000</v>
      </c>
      <c r="G29">
        <v>310500</v>
      </c>
      <c r="H29" t="str">
        <f>"3723943"</f>
        <v>3723943</v>
      </c>
      <c r="I29" t="str">
        <f>"157"</f>
        <v>157</v>
      </c>
      <c r="J29" t="str">
        <f t="shared" si="2"/>
        <v>0602813665</v>
      </c>
      <c r="K29" t="str">
        <f t="shared" si="3"/>
        <v>担保品买入</v>
      </c>
      <c r="L29" t="s">
        <v>1</v>
      </c>
    </row>
    <row r="30" spans="1:12" x14ac:dyDescent="0.15">
      <c r="A30" t="str">
        <f>"10:00:23"</f>
        <v>10:00:23</v>
      </c>
      <c r="B30" t="str">
        <f t="shared" si="4"/>
        <v>002237</v>
      </c>
      <c r="C30" t="str">
        <f t="shared" si="0"/>
        <v>恒邦股份</v>
      </c>
      <c r="D30" t="str">
        <f t="shared" si="1"/>
        <v>买入</v>
      </c>
      <c r="E30">
        <v>10.3</v>
      </c>
      <c r="F30">
        <v>20000</v>
      </c>
      <c r="G30">
        <v>206000</v>
      </c>
      <c r="H30" t="str">
        <f>"4131515"</f>
        <v>4131515</v>
      </c>
      <c r="I30" t="str">
        <f>"171"</f>
        <v>171</v>
      </c>
      <c r="J30" t="str">
        <f t="shared" si="2"/>
        <v>0602813665</v>
      </c>
      <c r="K30" t="str">
        <f t="shared" si="3"/>
        <v>担保品买入</v>
      </c>
      <c r="L30" t="s"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当日成交--中银信用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2016-04-28T08:39:51Z</dcterms:created>
  <dcterms:modified xsi:type="dcterms:W3CDTF">2016-05-05T03:11:46Z</dcterms:modified>
</cp:coreProperties>
</file>