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当日成交--申万普通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2" i="1"/>
  <c r="B2" i="1"/>
  <c r="C2" i="1"/>
  <c r="D2" i="1"/>
  <c r="E2" i="1"/>
  <c r="K2" i="1"/>
  <c r="L2" i="1"/>
  <c r="M2" i="1"/>
  <c r="N2" i="1"/>
  <c r="O2" i="1"/>
  <c r="P2" i="1"/>
  <c r="A3" i="1"/>
  <c r="B3" i="1"/>
  <c r="C3" i="1"/>
  <c r="D3" i="1"/>
  <c r="E3" i="1"/>
  <c r="K3" i="1"/>
  <c r="L3" i="1"/>
  <c r="M3" i="1"/>
  <c r="N3" i="1"/>
  <c r="O3" i="1"/>
  <c r="P3" i="1"/>
  <c r="A4" i="1"/>
  <c r="B4" i="1"/>
  <c r="C4" i="1"/>
  <c r="D4" i="1"/>
  <c r="E4" i="1"/>
  <c r="K4" i="1"/>
  <c r="L4" i="1"/>
  <c r="M4" i="1"/>
  <c r="N4" i="1"/>
  <c r="O4" i="1"/>
  <c r="P4" i="1"/>
  <c r="A5" i="1"/>
  <c r="B5" i="1"/>
  <c r="C5" i="1"/>
  <c r="D5" i="1"/>
  <c r="E5" i="1"/>
  <c r="K5" i="1"/>
  <c r="L5" i="1"/>
  <c r="M5" i="1"/>
  <c r="N5" i="1"/>
  <c r="O5" i="1"/>
  <c r="P5" i="1"/>
  <c r="A6" i="1"/>
  <c r="B6" i="1"/>
  <c r="C6" i="1"/>
  <c r="D6" i="1"/>
  <c r="E6" i="1"/>
  <c r="K6" i="1"/>
  <c r="L6" i="1"/>
  <c r="M6" i="1"/>
  <c r="N6" i="1"/>
  <c r="O6" i="1"/>
  <c r="P6" i="1"/>
  <c r="A7" i="1"/>
  <c r="B7" i="1"/>
  <c r="C7" i="1"/>
  <c r="D7" i="1"/>
  <c r="E7" i="1"/>
  <c r="K7" i="1"/>
  <c r="L7" i="1"/>
  <c r="M7" i="1"/>
  <c r="N7" i="1"/>
  <c r="O7" i="1"/>
  <c r="P7" i="1"/>
  <c r="A8" i="1"/>
  <c r="B8" i="1"/>
  <c r="C8" i="1"/>
  <c r="D8" i="1"/>
  <c r="E8" i="1"/>
  <c r="K8" i="1"/>
  <c r="L8" i="1"/>
  <c r="M8" i="1"/>
  <c r="N8" i="1"/>
  <c r="O8" i="1"/>
  <c r="P8" i="1"/>
  <c r="A9" i="1"/>
  <c r="B9" i="1"/>
  <c r="C9" i="1"/>
  <c r="D9" i="1"/>
  <c r="E9" i="1"/>
  <c r="K9" i="1"/>
  <c r="L9" i="1"/>
  <c r="M9" i="1"/>
  <c r="N9" i="1"/>
  <c r="O9" i="1"/>
  <c r="P9" i="1"/>
  <c r="A10" i="1"/>
  <c r="B10" i="1"/>
  <c r="C10" i="1"/>
  <c r="D10" i="1"/>
  <c r="E10" i="1"/>
  <c r="K10" i="1"/>
  <c r="L10" i="1"/>
  <c r="M10" i="1"/>
  <c r="N10" i="1"/>
  <c r="O10" i="1"/>
  <c r="P10" i="1"/>
  <c r="A11" i="1"/>
  <c r="B11" i="1"/>
  <c r="C11" i="1"/>
  <c r="D11" i="1"/>
  <c r="E11" i="1"/>
  <c r="K11" i="1"/>
  <c r="L11" i="1"/>
  <c r="M11" i="1"/>
  <c r="N11" i="1"/>
  <c r="O11" i="1"/>
  <c r="P11" i="1"/>
  <c r="A12" i="1"/>
  <c r="B12" i="1"/>
  <c r="C12" i="1"/>
  <c r="D12" i="1"/>
  <c r="E12" i="1"/>
  <c r="K12" i="1"/>
  <c r="L12" i="1"/>
  <c r="M12" i="1"/>
  <c r="N12" i="1"/>
  <c r="O12" i="1"/>
  <c r="P12" i="1"/>
  <c r="A13" i="1"/>
  <c r="B13" i="1"/>
  <c r="C13" i="1"/>
  <c r="D13" i="1"/>
  <c r="E13" i="1"/>
  <c r="K13" i="1"/>
  <c r="L13" i="1"/>
  <c r="M13" i="1"/>
  <c r="N13" i="1"/>
  <c r="O13" i="1"/>
  <c r="P13" i="1"/>
  <c r="A14" i="1"/>
  <c r="B14" i="1"/>
  <c r="C14" i="1"/>
  <c r="D14" i="1"/>
  <c r="E14" i="1"/>
  <c r="K14" i="1"/>
  <c r="L14" i="1"/>
  <c r="M14" i="1"/>
  <c r="N14" i="1"/>
  <c r="O14" i="1"/>
  <c r="P14" i="1"/>
  <c r="A15" i="1"/>
  <c r="B15" i="1"/>
  <c r="C15" i="1"/>
  <c r="D15" i="1"/>
  <c r="E15" i="1"/>
  <c r="K15" i="1"/>
  <c r="L15" i="1"/>
  <c r="M15" i="1"/>
  <c r="N15" i="1"/>
  <c r="O15" i="1"/>
  <c r="P15" i="1"/>
  <c r="A16" i="1"/>
  <c r="B16" i="1"/>
  <c r="C16" i="1"/>
  <c r="D16" i="1"/>
  <c r="E16" i="1"/>
  <c r="K16" i="1"/>
  <c r="L16" i="1"/>
  <c r="M16" i="1"/>
  <c r="N16" i="1"/>
  <c r="O16" i="1"/>
  <c r="P16" i="1"/>
  <c r="A17" i="1"/>
  <c r="B17" i="1"/>
  <c r="C17" i="1"/>
  <c r="D17" i="1"/>
  <c r="E17" i="1"/>
  <c r="K17" i="1"/>
  <c r="L17" i="1"/>
  <c r="M17" i="1"/>
  <c r="N17" i="1"/>
  <c r="O17" i="1"/>
  <c r="P17" i="1"/>
  <c r="A18" i="1"/>
  <c r="B18" i="1"/>
  <c r="C18" i="1"/>
  <c r="D18" i="1"/>
  <c r="E18" i="1"/>
  <c r="K18" i="1"/>
  <c r="L18" i="1"/>
  <c r="M18" i="1"/>
  <c r="N18" i="1"/>
  <c r="O18" i="1"/>
  <c r="P18" i="1"/>
  <c r="A19" i="1"/>
  <c r="B19" i="1"/>
  <c r="C19" i="1"/>
  <c r="D19" i="1"/>
  <c r="E19" i="1"/>
  <c r="K19" i="1"/>
  <c r="L19" i="1"/>
  <c r="M19" i="1"/>
  <c r="N19" i="1"/>
  <c r="O19" i="1"/>
  <c r="P19" i="1"/>
  <c r="A20" i="1"/>
  <c r="B20" i="1"/>
  <c r="C20" i="1"/>
  <c r="D20" i="1"/>
  <c r="E20" i="1"/>
  <c r="K20" i="1"/>
  <c r="L20" i="1"/>
  <c r="M20" i="1"/>
  <c r="N20" i="1"/>
  <c r="O20" i="1"/>
  <c r="P20" i="1"/>
  <c r="A21" i="1"/>
  <c r="B21" i="1"/>
  <c r="C21" i="1"/>
  <c r="D21" i="1"/>
  <c r="E21" i="1"/>
  <c r="K21" i="1"/>
  <c r="L21" i="1"/>
  <c r="M21" i="1"/>
  <c r="N21" i="1"/>
  <c r="O21" i="1"/>
  <c r="P21" i="1"/>
  <c r="A22" i="1"/>
  <c r="B22" i="1"/>
  <c r="C22" i="1"/>
  <c r="D22" i="1"/>
  <c r="E22" i="1"/>
  <c r="K22" i="1"/>
  <c r="L22" i="1"/>
  <c r="M22" i="1"/>
  <c r="N22" i="1"/>
  <c r="O22" i="1"/>
  <c r="P22" i="1"/>
  <c r="A23" i="1"/>
  <c r="B23" i="1"/>
  <c r="C23" i="1"/>
  <c r="D23" i="1"/>
  <c r="E23" i="1"/>
  <c r="K23" i="1"/>
  <c r="L23" i="1"/>
  <c r="M23" i="1"/>
  <c r="N23" i="1"/>
  <c r="O23" i="1"/>
  <c r="P23" i="1"/>
  <c r="A24" i="1"/>
  <c r="B24" i="1"/>
  <c r="C24" i="1"/>
  <c r="D24" i="1"/>
  <c r="E24" i="1"/>
  <c r="K24" i="1"/>
  <c r="L24" i="1"/>
  <c r="M24" i="1"/>
  <c r="N24" i="1"/>
  <c r="O24" i="1"/>
  <c r="P24" i="1"/>
  <c r="A25" i="1"/>
  <c r="B25" i="1"/>
  <c r="C25" i="1"/>
  <c r="D25" i="1"/>
  <c r="E25" i="1"/>
  <c r="K25" i="1"/>
  <c r="L25" i="1"/>
  <c r="M25" i="1"/>
  <c r="N25" i="1"/>
  <c r="O25" i="1"/>
  <c r="P25" i="1"/>
  <c r="A26" i="1"/>
  <c r="B26" i="1"/>
  <c r="C26" i="1"/>
  <c r="D26" i="1"/>
  <c r="E26" i="1"/>
  <c r="K26" i="1"/>
  <c r="L26" i="1"/>
  <c r="M26" i="1"/>
  <c r="N26" i="1"/>
  <c r="O26" i="1"/>
  <c r="P26" i="1"/>
  <c r="A27" i="1"/>
  <c r="B27" i="1"/>
  <c r="C27" i="1"/>
  <c r="D27" i="1"/>
  <c r="E27" i="1"/>
  <c r="K27" i="1"/>
  <c r="L27" i="1"/>
  <c r="M27" i="1"/>
  <c r="N27" i="1"/>
  <c r="O27" i="1"/>
  <c r="P27" i="1"/>
  <c r="A28" i="1"/>
  <c r="B28" i="1"/>
  <c r="C28" i="1"/>
  <c r="D28" i="1"/>
  <c r="E28" i="1"/>
  <c r="K28" i="1"/>
  <c r="L28" i="1"/>
  <c r="M28" i="1"/>
  <c r="N28" i="1"/>
  <c r="O28" i="1"/>
  <c r="P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/>
  </sheetViews>
  <sheetFormatPr defaultRowHeight="13.5" x14ac:dyDescent="0.15"/>
  <sheetData>
    <row r="1" spans="1:16" x14ac:dyDescent="0.15">
      <c r="A1" t="str">
        <f>"委托时间"</f>
        <v>委托时间</v>
      </c>
      <c r="B1" t="str">
        <f>"委托编号"</f>
        <v>委托编号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"委托价格"</f>
        <v>委托价格</v>
      </c>
      <c r="G1" t="str">
        <f>"委托数量"</f>
        <v>委托数量</v>
      </c>
      <c r="H1" t="str">
        <f>"成交价格"</f>
        <v>成交价格</v>
      </c>
      <c r="I1" t="str">
        <f>"成交数量"</f>
        <v>成交数量</v>
      </c>
      <c r="J1" t="str">
        <f>"成交金额"</f>
        <v>成交金额</v>
      </c>
      <c r="K1" t="str">
        <f>"成交时间"</f>
        <v>成交时间</v>
      </c>
      <c r="L1" t="str">
        <f>"股东代码"</f>
        <v>股东代码</v>
      </c>
      <c r="M1" t="str">
        <f>"资金帐号"</f>
        <v>资金帐号</v>
      </c>
      <c r="N1" t="str">
        <f>"客户代码"</f>
        <v>客户代码</v>
      </c>
      <c r="O1" t="str">
        <f>"股东姓名"</f>
        <v>股东姓名</v>
      </c>
      <c r="P1" t="str">
        <f>"交易所名称"</f>
        <v>交易所名称</v>
      </c>
    </row>
    <row r="2" spans="1:16" x14ac:dyDescent="0.15">
      <c r="A2" t="str">
        <f>"09:23:44"</f>
        <v>09:23:44</v>
      </c>
      <c r="B2" t="str">
        <f>"J4046896"</f>
        <v>J4046896</v>
      </c>
      <c r="C2" t="str">
        <f>"002508"</f>
        <v>002508</v>
      </c>
      <c r="D2" t="str">
        <f>"老板电器"</f>
        <v>老板电器</v>
      </c>
      <c r="E2" t="str">
        <f>"买入"</f>
        <v>买入</v>
      </c>
      <c r="F2">
        <v>53</v>
      </c>
      <c r="G2">
        <v>3400</v>
      </c>
      <c r="H2">
        <v>53</v>
      </c>
      <c r="I2">
        <v>3400</v>
      </c>
      <c r="J2">
        <v>180200</v>
      </c>
      <c r="K2" t="str">
        <f>"09:30:00"</f>
        <v>09:30:00</v>
      </c>
      <c r="L2" t="str">
        <f>"0191766560"</f>
        <v>0191766560</v>
      </c>
      <c r="M2" t="str">
        <f t="shared" ref="M2:M28" si="0">"824500003677"</f>
        <v>824500003677</v>
      </c>
      <c r="N2" t="str">
        <f t="shared" ref="N2:N28" si="1">"21428956"</f>
        <v>21428956</v>
      </c>
      <c r="O2" t="str">
        <f t="shared" ref="O2:O28" si="2">"卢磊飞"</f>
        <v>卢磊飞</v>
      </c>
      <c r="P2" t="str">
        <f>"深圳A股"</f>
        <v>深圳A股</v>
      </c>
    </row>
    <row r="3" spans="1:16" x14ac:dyDescent="0.15">
      <c r="A3" t="str">
        <f>"09:23:44"</f>
        <v>09:23:44</v>
      </c>
      <c r="B3" t="str">
        <f>"J4046896"</f>
        <v>J4046896</v>
      </c>
      <c r="C3" t="str">
        <f>"002508"</f>
        <v>002508</v>
      </c>
      <c r="D3" t="str">
        <f>"老板电器"</f>
        <v>老板电器</v>
      </c>
      <c r="E3" t="str">
        <f>"买入"</f>
        <v>买入</v>
      </c>
      <c r="F3">
        <v>53</v>
      </c>
      <c r="G3">
        <v>3400</v>
      </c>
      <c r="H3">
        <v>53</v>
      </c>
      <c r="I3">
        <v>0</v>
      </c>
      <c r="J3">
        <v>0</v>
      </c>
      <c r="K3" t="str">
        <f>"09:30:01"</f>
        <v>09:30:01</v>
      </c>
      <c r="L3" t="str">
        <f>"0191766560"</f>
        <v>0191766560</v>
      </c>
      <c r="M3" t="str">
        <f t="shared" si="0"/>
        <v>824500003677</v>
      </c>
      <c r="N3" t="str">
        <f t="shared" si="1"/>
        <v>21428956</v>
      </c>
      <c r="O3" t="str">
        <f t="shared" si="2"/>
        <v>卢磊飞</v>
      </c>
      <c r="P3" t="str">
        <f>"深圳A股"</f>
        <v>深圳A股</v>
      </c>
    </row>
    <row r="4" spans="1:16" x14ac:dyDescent="0.15">
      <c r="A4" t="str">
        <f>"11:27:47"</f>
        <v>11:27:47</v>
      </c>
      <c r="B4" t="str">
        <f>"19335281"</f>
        <v>19335281</v>
      </c>
      <c r="C4" t="str">
        <f t="shared" ref="C4:C28" si="3">"600019"</f>
        <v>600019</v>
      </c>
      <c r="D4" t="str">
        <f t="shared" ref="D4:D28" si="4">"宝钢股份"</f>
        <v>宝钢股份</v>
      </c>
      <c r="E4" t="str">
        <f t="shared" ref="E4:E9" si="5">"卖出"</f>
        <v>卖出</v>
      </c>
      <c r="F4">
        <v>5.45</v>
      </c>
      <c r="G4">
        <v>500000</v>
      </c>
      <c r="H4">
        <v>5.46</v>
      </c>
      <c r="I4">
        <v>478155</v>
      </c>
      <c r="J4">
        <v>2610726.2999999998</v>
      </c>
      <c r="K4" t="str">
        <f>"11:27:47"</f>
        <v>11:27:47</v>
      </c>
      <c r="L4" t="str">
        <f t="shared" ref="L4:L28" si="6">"A375015600"</f>
        <v>A375015600</v>
      </c>
      <c r="M4" t="str">
        <f t="shared" si="0"/>
        <v>824500003677</v>
      </c>
      <c r="N4" t="str">
        <f t="shared" si="1"/>
        <v>21428956</v>
      </c>
      <c r="O4" t="str">
        <f t="shared" si="2"/>
        <v>卢磊飞</v>
      </c>
      <c r="P4" t="str">
        <f t="shared" ref="P4:P28" si="7">"上海A股"</f>
        <v>上海A股</v>
      </c>
    </row>
    <row r="5" spans="1:16" x14ac:dyDescent="0.15">
      <c r="A5" t="str">
        <f>"11:27:47"</f>
        <v>11:27:47</v>
      </c>
      <c r="B5" t="str">
        <f>"19335281"</f>
        <v>19335281</v>
      </c>
      <c r="C5" t="str">
        <f t="shared" si="3"/>
        <v>600019</v>
      </c>
      <c r="D5" t="str">
        <f t="shared" si="4"/>
        <v>宝钢股份</v>
      </c>
      <c r="E5" t="str">
        <f t="shared" si="5"/>
        <v>卖出</v>
      </c>
      <c r="F5">
        <v>5.45</v>
      </c>
      <c r="G5">
        <v>500000</v>
      </c>
      <c r="H5">
        <v>5.46</v>
      </c>
      <c r="I5">
        <v>3100</v>
      </c>
      <c r="J5">
        <v>16926</v>
      </c>
      <c r="K5" t="str">
        <f>"11:27:47"</f>
        <v>11:27:47</v>
      </c>
      <c r="L5" t="str">
        <f t="shared" si="6"/>
        <v>A375015600</v>
      </c>
      <c r="M5" t="str">
        <f t="shared" si="0"/>
        <v>824500003677</v>
      </c>
      <c r="N5" t="str">
        <f t="shared" si="1"/>
        <v>21428956</v>
      </c>
      <c r="O5" t="str">
        <f t="shared" si="2"/>
        <v>卢磊飞</v>
      </c>
      <c r="P5" t="str">
        <f t="shared" si="7"/>
        <v>上海A股</v>
      </c>
    </row>
    <row r="6" spans="1:16" x14ac:dyDescent="0.15">
      <c r="A6" t="str">
        <f>"11:27:47"</f>
        <v>11:27:47</v>
      </c>
      <c r="B6" t="str">
        <f>"19335281"</f>
        <v>19335281</v>
      </c>
      <c r="C6" t="str">
        <f t="shared" si="3"/>
        <v>600019</v>
      </c>
      <c r="D6" t="str">
        <f t="shared" si="4"/>
        <v>宝钢股份</v>
      </c>
      <c r="E6" t="str">
        <f t="shared" si="5"/>
        <v>卖出</v>
      </c>
      <c r="F6">
        <v>5.45</v>
      </c>
      <c r="G6">
        <v>500000</v>
      </c>
      <c r="H6">
        <v>5.45</v>
      </c>
      <c r="I6">
        <v>18745</v>
      </c>
      <c r="J6">
        <v>102160.25</v>
      </c>
      <c r="K6" t="str">
        <f>"11:27:47"</f>
        <v>11:27:47</v>
      </c>
      <c r="L6" t="str">
        <f t="shared" si="6"/>
        <v>A375015600</v>
      </c>
      <c r="M6" t="str">
        <f t="shared" si="0"/>
        <v>824500003677</v>
      </c>
      <c r="N6" t="str">
        <f t="shared" si="1"/>
        <v>21428956</v>
      </c>
      <c r="O6" t="str">
        <f t="shared" si="2"/>
        <v>卢磊飞</v>
      </c>
      <c r="P6" t="str">
        <f t="shared" si="7"/>
        <v>上海A股</v>
      </c>
    </row>
    <row r="7" spans="1:16" x14ac:dyDescent="0.15">
      <c r="A7" t="str">
        <f>"11:27:56"</f>
        <v>11:27:56</v>
      </c>
      <c r="B7" t="str">
        <f>"19335283"</f>
        <v>19335283</v>
      </c>
      <c r="C7" t="str">
        <f t="shared" si="3"/>
        <v>600019</v>
      </c>
      <c r="D7" t="str">
        <f t="shared" si="4"/>
        <v>宝钢股份</v>
      </c>
      <c r="E7" t="str">
        <f t="shared" si="5"/>
        <v>卖出</v>
      </c>
      <c r="F7">
        <v>5.45</v>
      </c>
      <c r="G7">
        <v>500000</v>
      </c>
      <c r="H7">
        <v>5.46</v>
      </c>
      <c r="I7">
        <v>1300</v>
      </c>
      <c r="J7">
        <v>7098</v>
      </c>
      <c r="K7" t="str">
        <f>"11:27:56"</f>
        <v>11:27:56</v>
      </c>
      <c r="L7" t="str">
        <f t="shared" si="6"/>
        <v>A375015600</v>
      </c>
      <c r="M7" t="str">
        <f t="shared" si="0"/>
        <v>824500003677</v>
      </c>
      <c r="N7" t="str">
        <f t="shared" si="1"/>
        <v>21428956</v>
      </c>
      <c r="O7" t="str">
        <f t="shared" si="2"/>
        <v>卢磊飞</v>
      </c>
      <c r="P7" t="str">
        <f t="shared" si="7"/>
        <v>上海A股</v>
      </c>
    </row>
    <row r="8" spans="1:16" x14ac:dyDescent="0.15">
      <c r="A8" t="str">
        <f>"11:27:56"</f>
        <v>11:27:56</v>
      </c>
      <c r="B8" t="str">
        <f>"19335283"</f>
        <v>19335283</v>
      </c>
      <c r="C8" t="str">
        <f t="shared" si="3"/>
        <v>600019</v>
      </c>
      <c r="D8" t="str">
        <f t="shared" si="4"/>
        <v>宝钢股份</v>
      </c>
      <c r="E8" t="str">
        <f t="shared" si="5"/>
        <v>卖出</v>
      </c>
      <c r="F8">
        <v>5.45</v>
      </c>
      <c r="G8">
        <v>500000</v>
      </c>
      <c r="H8">
        <v>5.45</v>
      </c>
      <c r="I8">
        <v>279255</v>
      </c>
      <c r="J8">
        <v>1521939.75</v>
      </c>
      <c r="K8" t="str">
        <f>"11:27:56"</f>
        <v>11:27:56</v>
      </c>
      <c r="L8" t="str">
        <f t="shared" si="6"/>
        <v>A375015600</v>
      </c>
      <c r="M8" t="str">
        <f t="shared" si="0"/>
        <v>824500003677</v>
      </c>
      <c r="N8" t="str">
        <f t="shared" si="1"/>
        <v>21428956</v>
      </c>
      <c r="O8" t="str">
        <f t="shared" si="2"/>
        <v>卢磊飞</v>
      </c>
      <c r="P8" t="str">
        <f t="shared" si="7"/>
        <v>上海A股</v>
      </c>
    </row>
    <row r="9" spans="1:16" x14ac:dyDescent="0.15">
      <c r="A9" t="str">
        <f>"11:27:56"</f>
        <v>11:27:56</v>
      </c>
      <c r="B9" t="str">
        <f>"19335283"</f>
        <v>19335283</v>
      </c>
      <c r="C9" t="str">
        <f t="shared" si="3"/>
        <v>600019</v>
      </c>
      <c r="D9" t="str">
        <f t="shared" si="4"/>
        <v>宝钢股份</v>
      </c>
      <c r="E9" t="str">
        <f t="shared" si="5"/>
        <v>卖出</v>
      </c>
      <c r="F9">
        <v>5.45</v>
      </c>
      <c r="G9">
        <v>500000</v>
      </c>
      <c r="H9">
        <v>5.45</v>
      </c>
      <c r="I9">
        <v>219445</v>
      </c>
      <c r="J9">
        <v>1195975.25</v>
      </c>
      <c r="K9" t="str">
        <f>"11:27:56"</f>
        <v>11:27:56</v>
      </c>
      <c r="L9" t="str">
        <f t="shared" si="6"/>
        <v>A375015600</v>
      </c>
      <c r="M9" t="str">
        <f t="shared" si="0"/>
        <v>824500003677</v>
      </c>
      <c r="N9" t="str">
        <f t="shared" si="1"/>
        <v>21428956</v>
      </c>
      <c r="O9" t="str">
        <f t="shared" si="2"/>
        <v>卢磊飞</v>
      </c>
      <c r="P9" t="str">
        <f t="shared" si="7"/>
        <v>上海A股</v>
      </c>
    </row>
    <row r="10" spans="1:16" x14ac:dyDescent="0.15">
      <c r="A10" t="str">
        <f t="shared" ref="A10:A28" si="8">"14:00:18"</f>
        <v>14:00:18</v>
      </c>
      <c r="B10" t="str">
        <f t="shared" ref="B10:B28" si="9">"19335383"</f>
        <v>19335383</v>
      </c>
      <c r="C10" t="str">
        <f t="shared" si="3"/>
        <v>600019</v>
      </c>
      <c r="D10" t="str">
        <f t="shared" si="4"/>
        <v>宝钢股份</v>
      </c>
      <c r="E10" t="str">
        <f t="shared" ref="E10:E28" si="10">"买入"</f>
        <v>买入</v>
      </c>
      <c r="F10">
        <v>5.43</v>
      </c>
      <c r="G10">
        <v>500000</v>
      </c>
      <c r="H10">
        <v>5.43</v>
      </c>
      <c r="I10">
        <v>8900</v>
      </c>
      <c r="J10">
        <v>48327</v>
      </c>
      <c r="K10" t="str">
        <f>"14:03:37"</f>
        <v>14:03:37</v>
      </c>
      <c r="L10" t="str">
        <f t="shared" si="6"/>
        <v>A375015600</v>
      </c>
      <c r="M10" t="str">
        <f t="shared" si="0"/>
        <v>824500003677</v>
      </c>
      <c r="N10" t="str">
        <f t="shared" si="1"/>
        <v>21428956</v>
      </c>
      <c r="O10" t="str">
        <f t="shared" si="2"/>
        <v>卢磊飞</v>
      </c>
      <c r="P10" t="str">
        <f t="shared" si="7"/>
        <v>上海A股</v>
      </c>
    </row>
    <row r="11" spans="1:16" x14ac:dyDescent="0.15">
      <c r="A11" t="str">
        <f t="shared" si="8"/>
        <v>14:00:18</v>
      </c>
      <c r="B11" t="str">
        <f t="shared" si="9"/>
        <v>19335383</v>
      </c>
      <c r="C11" t="str">
        <f t="shared" si="3"/>
        <v>600019</v>
      </c>
      <c r="D11" t="str">
        <f t="shared" si="4"/>
        <v>宝钢股份</v>
      </c>
      <c r="E11" t="str">
        <f t="shared" si="10"/>
        <v>买入</v>
      </c>
      <c r="F11">
        <v>5.43</v>
      </c>
      <c r="G11">
        <v>500000</v>
      </c>
      <c r="H11">
        <v>5.43</v>
      </c>
      <c r="I11">
        <v>100</v>
      </c>
      <c r="J11">
        <v>543</v>
      </c>
      <c r="K11" t="str">
        <f>"14:03:37"</f>
        <v>14:03:37</v>
      </c>
      <c r="L11" t="str">
        <f t="shared" si="6"/>
        <v>A375015600</v>
      </c>
      <c r="M11" t="str">
        <f t="shared" si="0"/>
        <v>824500003677</v>
      </c>
      <c r="N11" t="str">
        <f t="shared" si="1"/>
        <v>21428956</v>
      </c>
      <c r="O11" t="str">
        <f t="shared" si="2"/>
        <v>卢磊飞</v>
      </c>
      <c r="P11" t="str">
        <f t="shared" si="7"/>
        <v>上海A股</v>
      </c>
    </row>
    <row r="12" spans="1:16" x14ac:dyDescent="0.15">
      <c r="A12" t="str">
        <f t="shared" si="8"/>
        <v>14:00:18</v>
      </c>
      <c r="B12" t="str">
        <f t="shared" si="9"/>
        <v>19335383</v>
      </c>
      <c r="C12" t="str">
        <f t="shared" si="3"/>
        <v>600019</v>
      </c>
      <c r="D12" t="str">
        <f t="shared" si="4"/>
        <v>宝钢股份</v>
      </c>
      <c r="E12" t="str">
        <f t="shared" si="10"/>
        <v>买入</v>
      </c>
      <c r="F12">
        <v>5.43</v>
      </c>
      <c r="G12">
        <v>500000</v>
      </c>
      <c r="H12">
        <v>5.43</v>
      </c>
      <c r="I12">
        <v>5500</v>
      </c>
      <c r="J12">
        <v>29865</v>
      </c>
      <c r="K12" t="str">
        <f>"14:03:52"</f>
        <v>14:03:52</v>
      </c>
      <c r="L12" t="str">
        <f t="shared" si="6"/>
        <v>A375015600</v>
      </c>
      <c r="M12" t="str">
        <f t="shared" si="0"/>
        <v>824500003677</v>
      </c>
      <c r="N12" t="str">
        <f t="shared" si="1"/>
        <v>21428956</v>
      </c>
      <c r="O12" t="str">
        <f t="shared" si="2"/>
        <v>卢磊飞</v>
      </c>
      <c r="P12" t="str">
        <f t="shared" si="7"/>
        <v>上海A股</v>
      </c>
    </row>
    <row r="13" spans="1:16" x14ac:dyDescent="0.15">
      <c r="A13" t="str">
        <f t="shared" si="8"/>
        <v>14:00:18</v>
      </c>
      <c r="B13" t="str">
        <f t="shared" si="9"/>
        <v>19335383</v>
      </c>
      <c r="C13" t="str">
        <f t="shared" si="3"/>
        <v>600019</v>
      </c>
      <c r="D13" t="str">
        <f t="shared" si="4"/>
        <v>宝钢股份</v>
      </c>
      <c r="E13" t="str">
        <f t="shared" si="10"/>
        <v>买入</v>
      </c>
      <c r="F13">
        <v>5.43</v>
      </c>
      <c r="G13">
        <v>500000</v>
      </c>
      <c r="H13">
        <v>5.43</v>
      </c>
      <c r="I13">
        <v>2500</v>
      </c>
      <c r="J13">
        <v>13575</v>
      </c>
      <c r="K13" t="str">
        <f>"14:04:01"</f>
        <v>14:04:01</v>
      </c>
      <c r="L13" t="str">
        <f t="shared" si="6"/>
        <v>A375015600</v>
      </c>
      <c r="M13" t="str">
        <f t="shared" si="0"/>
        <v>824500003677</v>
      </c>
      <c r="N13" t="str">
        <f t="shared" si="1"/>
        <v>21428956</v>
      </c>
      <c r="O13" t="str">
        <f t="shared" si="2"/>
        <v>卢磊飞</v>
      </c>
      <c r="P13" t="str">
        <f t="shared" si="7"/>
        <v>上海A股</v>
      </c>
    </row>
    <row r="14" spans="1:16" x14ac:dyDescent="0.15">
      <c r="A14" t="str">
        <f t="shared" si="8"/>
        <v>14:00:18</v>
      </c>
      <c r="B14" t="str">
        <f t="shared" si="9"/>
        <v>19335383</v>
      </c>
      <c r="C14" t="str">
        <f t="shared" si="3"/>
        <v>600019</v>
      </c>
      <c r="D14" t="str">
        <f t="shared" si="4"/>
        <v>宝钢股份</v>
      </c>
      <c r="E14" t="str">
        <f t="shared" si="10"/>
        <v>买入</v>
      </c>
      <c r="F14">
        <v>5.43</v>
      </c>
      <c r="G14">
        <v>500000</v>
      </c>
      <c r="H14">
        <v>5.43</v>
      </c>
      <c r="I14">
        <v>9700</v>
      </c>
      <c r="J14">
        <v>52671</v>
      </c>
      <c r="K14" t="str">
        <f>"14:04:07"</f>
        <v>14:04:07</v>
      </c>
      <c r="L14" t="str">
        <f t="shared" si="6"/>
        <v>A375015600</v>
      </c>
      <c r="M14" t="str">
        <f t="shared" si="0"/>
        <v>824500003677</v>
      </c>
      <c r="N14" t="str">
        <f t="shared" si="1"/>
        <v>21428956</v>
      </c>
      <c r="O14" t="str">
        <f t="shared" si="2"/>
        <v>卢磊飞</v>
      </c>
      <c r="P14" t="str">
        <f t="shared" si="7"/>
        <v>上海A股</v>
      </c>
    </row>
    <row r="15" spans="1:16" x14ac:dyDescent="0.15">
      <c r="A15" t="str">
        <f t="shared" si="8"/>
        <v>14:00:18</v>
      </c>
      <c r="B15" t="str">
        <f t="shared" si="9"/>
        <v>19335383</v>
      </c>
      <c r="C15" t="str">
        <f t="shared" si="3"/>
        <v>600019</v>
      </c>
      <c r="D15" t="str">
        <f t="shared" si="4"/>
        <v>宝钢股份</v>
      </c>
      <c r="E15" t="str">
        <f t="shared" si="10"/>
        <v>买入</v>
      </c>
      <c r="F15">
        <v>5.43</v>
      </c>
      <c r="G15">
        <v>500000</v>
      </c>
      <c r="H15">
        <v>5.43</v>
      </c>
      <c r="I15">
        <v>5000</v>
      </c>
      <c r="J15">
        <v>27150</v>
      </c>
      <c r="K15" t="str">
        <f>"14:04:13"</f>
        <v>14:04:13</v>
      </c>
      <c r="L15" t="str">
        <f t="shared" si="6"/>
        <v>A375015600</v>
      </c>
      <c r="M15" t="str">
        <f t="shared" si="0"/>
        <v>824500003677</v>
      </c>
      <c r="N15" t="str">
        <f t="shared" si="1"/>
        <v>21428956</v>
      </c>
      <c r="O15" t="str">
        <f t="shared" si="2"/>
        <v>卢磊飞</v>
      </c>
      <c r="P15" t="str">
        <f t="shared" si="7"/>
        <v>上海A股</v>
      </c>
    </row>
    <row r="16" spans="1:16" x14ac:dyDescent="0.15">
      <c r="A16" t="str">
        <f t="shared" si="8"/>
        <v>14:00:18</v>
      </c>
      <c r="B16" t="str">
        <f t="shared" si="9"/>
        <v>19335383</v>
      </c>
      <c r="C16" t="str">
        <f t="shared" si="3"/>
        <v>600019</v>
      </c>
      <c r="D16" t="str">
        <f t="shared" si="4"/>
        <v>宝钢股份</v>
      </c>
      <c r="E16" t="str">
        <f t="shared" si="10"/>
        <v>买入</v>
      </c>
      <c r="F16">
        <v>5.43</v>
      </c>
      <c r="G16">
        <v>500000</v>
      </c>
      <c r="H16">
        <v>5.43</v>
      </c>
      <c r="I16">
        <v>20000</v>
      </c>
      <c r="J16">
        <v>108600</v>
      </c>
      <c r="K16" t="str">
        <f>"14:04:15"</f>
        <v>14:04:15</v>
      </c>
      <c r="L16" t="str">
        <f t="shared" si="6"/>
        <v>A375015600</v>
      </c>
      <c r="M16" t="str">
        <f t="shared" si="0"/>
        <v>824500003677</v>
      </c>
      <c r="N16" t="str">
        <f t="shared" si="1"/>
        <v>21428956</v>
      </c>
      <c r="O16" t="str">
        <f t="shared" si="2"/>
        <v>卢磊飞</v>
      </c>
      <c r="P16" t="str">
        <f t="shared" si="7"/>
        <v>上海A股</v>
      </c>
    </row>
    <row r="17" spans="1:16" x14ac:dyDescent="0.15">
      <c r="A17" t="str">
        <f t="shared" si="8"/>
        <v>14:00:18</v>
      </c>
      <c r="B17" t="str">
        <f t="shared" si="9"/>
        <v>19335383</v>
      </c>
      <c r="C17" t="str">
        <f t="shared" si="3"/>
        <v>600019</v>
      </c>
      <c r="D17" t="str">
        <f t="shared" si="4"/>
        <v>宝钢股份</v>
      </c>
      <c r="E17" t="str">
        <f t="shared" si="10"/>
        <v>买入</v>
      </c>
      <c r="F17">
        <v>5.43</v>
      </c>
      <c r="G17">
        <v>500000</v>
      </c>
      <c r="H17">
        <v>5.43</v>
      </c>
      <c r="I17">
        <v>23500</v>
      </c>
      <c r="J17">
        <v>127605</v>
      </c>
      <c r="K17" t="str">
        <f>"14:04:27"</f>
        <v>14:04:27</v>
      </c>
      <c r="L17" t="str">
        <f t="shared" si="6"/>
        <v>A375015600</v>
      </c>
      <c r="M17" t="str">
        <f t="shared" si="0"/>
        <v>824500003677</v>
      </c>
      <c r="N17" t="str">
        <f t="shared" si="1"/>
        <v>21428956</v>
      </c>
      <c r="O17" t="str">
        <f t="shared" si="2"/>
        <v>卢磊飞</v>
      </c>
      <c r="P17" t="str">
        <f t="shared" si="7"/>
        <v>上海A股</v>
      </c>
    </row>
    <row r="18" spans="1:16" x14ac:dyDescent="0.15">
      <c r="A18" t="str">
        <f t="shared" si="8"/>
        <v>14:00:18</v>
      </c>
      <c r="B18" t="str">
        <f t="shared" si="9"/>
        <v>19335383</v>
      </c>
      <c r="C18" t="str">
        <f t="shared" si="3"/>
        <v>600019</v>
      </c>
      <c r="D18" t="str">
        <f t="shared" si="4"/>
        <v>宝钢股份</v>
      </c>
      <c r="E18" t="str">
        <f t="shared" si="10"/>
        <v>买入</v>
      </c>
      <c r="F18">
        <v>5.43</v>
      </c>
      <c r="G18">
        <v>500000</v>
      </c>
      <c r="H18">
        <v>5.43</v>
      </c>
      <c r="I18">
        <v>9800</v>
      </c>
      <c r="J18">
        <v>53214</v>
      </c>
      <c r="K18" t="str">
        <f>"14:04:37"</f>
        <v>14:04:37</v>
      </c>
      <c r="L18" t="str">
        <f t="shared" si="6"/>
        <v>A375015600</v>
      </c>
      <c r="M18" t="str">
        <f t="shared" si="0"/>
        <v>824500003677</v>
      </c>
      <c r="N18" t="str">
        <f t="shared" si="1"/>
        <v>21428956</v>
      </c>
      <c r="O18" t="str">
        <f t="shared" si="2"/>
        <v>卢磊飞</v>
      </c>
      <c r="P18" t="str">
        <f t="shared" si="7"/>
        <v>上海A股</v>
      </c>
    </row>
    <row r="19" spans="1:16" x14ac:dyDescent="0.15">
      <c r="A19" t="str">
        <f t="shared" si="8"/>
        <v>14:00:18</v>
      </c>
      <c r="B19" t="str">
        <f t="shared" si="9"/>
        <v>19335383</v>
      </c>
      <c r="C19" t="str">
        <f t="shared" si="3"/>
        <v>600019</v>
      </c>
      <c r="D19" t="str">
        <f t="shared" si="4"/>
        <v>宝钢股份</v>
      </c>
      <c r="E19" t="str">
        <f t="shared" si="10"/>
        <v>买入</v>
      </c>
      <c r="F19">
        <v>5.43</v>
      </c>
      <c r="G19">
        <v>500000</v>
      </c>
      <c r="H19">
        <v>5.43</v>
      </c>
      <c r="I19">
        <v>16500</v>
      </c>
      <c r="J19">
        <v>89595</v>
      </c>
      <c r="K19" t="str">
        <f>"14:07:33"</f>
        <v>14:07:33</v>
      </c>
      <c r="L19" t="str">
        <f t="shared" si="6"/>
        <v>A375015600</v>
      </c>
      <c r="M19" t="str">
        <f t="shared" si="0"/>
        <v>824500003677</v>
      </c>
      <c r="N19" t="str">
        <f t="shared" si="1"/>
        <v>21428956</v>
      </c>
      <c r="O19" t="str">
        <f t="shared" si="2"/>
        <v>卢磊飞</v>
      </c>
      <c r="P19" t="str">
        <f t="shared" si="7"/>
        <v>上海A股</v>
      </c>
    </row>
    <row r="20" spans="1:16" x14ac:dyDescent="0.15">
      <c r="A20" t="str">
        <f t="shared" si="8"/>
        <v>14:00:18</v>
      </c>
      <c r="B20" t="str">
        <f t="shared" si="9"/>
        <v>19335383</v>
      </c>
      <c r="C20" t="str">
        <f t="shared" si="3"/>
        <v>600019</v>
      </c>
      <c r="D20" t="str">
        <f t="shared" si="4"/>
        <v>宝钢股份</v>
      </c>
      <c r="E20" t="str">
        <f t="shared" si="10"/>
        <v>买入</v>
      </c>
      <c r="F20">
        <v>5.43</v>
      </c>
      <c r="G20">
        <v>500000</v>
      </c>
      <c r="H20">
        <v>5.43</v>
      </c>
      <c r="I20">
        <v>19600</v>
      </c>
      <c r="J20">
        <v>106428</v>
      </c>
      <c r="K20" t="str">
        <f>"14:07:37"</f>
        <v>14:07:37</v>
      </c>
      <c r="L20" t="str">
        <f t="shared" si="6"/>
        <v>A375015600</v>
      </c>
      <c r="M20" t="str">
        <f t="shared" si="0"/>
        <v>824500003677</v>
      </c>
      <c r="N20" t="str">
        <f t="shared" si="1"/>
        <v>21428956</v>
      </c>
      <c r="O20" t="str">
        <f t="shared" si="2"/>
        <v>卢磊飞</v>
      </c>
      <c r="P20" t="str">
        <f t="shared" si="7"/>
        <v>上海A股</v>
      </c>
    </row>
    <row r="21" spans="1:16" x14ac:dyDescent="0.15">
      <c r="A21" t="str">
        <f t="shared" si="8"/>
        <v>14:00:18</v>
      </c>
      <c r="B21" t="str">
        <f t="shared" si="9"/>
        <v>19335383</v>
      </c>
      <c r="C21" t="str">
        <f t="shared" si="3"/>
        <v>600019</v>
      </c>
      <c r="D21" t="str">
        <f t="shared" si="4"/>
        <v>宝钢股份</v>
      </c>
      <c r="E21" t="str">
        <f t="shared" si="10"/>
        <v>买入</v>
      </c>
      <c r="F21">
        <v>5.43</v>
      </c>
      <c r="G21">
        <v>500000</v>
      </c>
      <c r="H21">
        <v>5.43</v>
      </c>
      <c r="I21">
        <v>9800</v>
      </c>
      <c r="J21">
        <v>53214</v>
      </c>
      <c r="K21" t="str">
        <f>"14:07:37"</f>
        <v>14:07:37</v>
      </c>
      <c r="L21" t="str">
        <f t="shared" si="6"/>
        <v>A375015600</v>
      </c>
      <c r="M21" t="str">
        <f t="shared" si="0"/>
        <v>824500003677</v>
      </c>
      <c r="N21" t="str">
        <f t="shared" si="1"/>
        <v>21428956</v>
      </c>
      <c r="O21" t="str">
        <f t="shared" si="2"/>
        <v>卢磊飞</v>
      </c>
      <c r="P21" t="str">
        <f t="shared" si="7"/>
        <v>上海A股</v>
      </c>
    </row>
    <row r="22" spans="1:16" x14ac:dyDescent="0.15">
      <c r="A22" t="str">
        <f t="shared" si="8"/>
        <v>14:00:18</v>
      </c>
      <c r="B22" t="str">
        <f t="shared" si="9"/>
        <v>19335383</v>
      </c>
      <c r="C22" t="str">
        <f t="shared" si="3"/>
        <v>600019</v>
      </c>
      <c r="D22" t="str">
        <f t="shared" si="4"/>
        <v>宝钢股份</v>
      </c>
      <c r="E22" t="str">
        <f t="shared" si="10"/>
        <v>买入</v>
      </c>
      <c r="F22">
        <v>5.43</v>
      </c>
      <c r="G22">
        <v>500000</v>
      </c>
      <c r="H22">
        <v>5.43</v>
      </c>
      <c r="I22">
        <v>2100</v>
      </c>
      <c r="J22">
        <v>11403</v>
      </c>
      <c r="K22" t="str">
        <f>"14:08:00"</f>
        <v>14:08:00</v>
      </c>
      <c r="L22" t="str">
        <f t="shared" si="6"/>
        <v>A375015600</v>
      </c>
      <c r="M22" t="str">
        <f t="shared" si="0"/>
        <v>824500003677</v>
      </c>
      <c r="N22" t="str">
        <f t="shared" si="1"/>
        <v>21428956</v>
      </c>
      <c r="O22" t="str">
        <f t="shared" si="2"/>
        <v>卢磊飞</v>
      </c>
      <c r="P22" t="str">
        <f t="shared" si="7"/>
        <v>上海A股</v>
      </c>
    </row>
    <row r="23" spans="1:16" x14ac:dyDescent="0.15">
      <c r="A23" t="str">
        <f t="shared" si="8"/>
        <v>14:00:18</v>
      </c>
      <c r="B23" t="str">
        <f t="shared" si="9"/>
        <v>19335383</v>
      </c>
      <c r="C23" t="str">
        <f t="shared" si="3"/>
        <v>600019</v>
      </c>
      <c r="D23" t="str">
        <f t="shared" si="4"/>
        <v>宝钢股份</v>
      </c>
      <c r="E23" t="str">
        <f t="shared" si="10"/>
        <v>买入</v>
      </c>
      <c r="F23">
        <v>5.43</v>
      </c>
      <c r="G23">
        <v>500000</v>
      </c>
      <c r="H23">
        <v>5.43</v>
      </c>
      <c r="I23">
        <v>9700</v>
      </c>
      <c r="J23">
        <v>52671</v>
      </c>
      <c r="K23" t="str">
        <f>"14:08:07"</f>
        <v>14:08:07</v>
      </c>
      <c r="L23" t="str">
        <f t="shared" si="6"/>
        <v>A375015600</v>
      </c>
      <c r="M23" t="str">
        <f t="shared" si="0"/>
        <v>824500003677</v>
      </c>
      <c r="N23" t="str">
        <f t="shared" si="1"/>
        <v>21428956</v>
      </c>
      <c r="O23" t="str">
        <f t="shared" si="2"/>
        <v>卢磊飞</v>
      </c>
      <c r="P23" t="str">
        <f t="shared" si="7"/>
        <v>上海A股</v>
      </c>
    </row>
    <row r="24" spans="1:16" x14ac:dyDescent="0.15">
      <c r="A24" t="str">
        <f t="shared" si="8"/>
        <v>14:00:18</v>
      </c>
      <c r="B24" t="str">
        <f t="shared" si="9"/>
        <v>19335383</v>
      </c>
      <c r="C24" t="str">
        <f t="shared" si="3"/>
        <v>600019</v>
      </c>
      <c r="D24" t="str">
        <f t="shared" si="4"/>
        <v>宝钢股份</v>
      </c>
      <c r="E24" t="str">
        <f t="shared" si="10"/>
        <v>买入</v>
      </c>
      <c r="F24">
        <v>5.43</v>
      </c>
      <c r="G24">
        <v>500000</v>
      </c>
      <c r="H24">
        <v>5.43</v>
      </c>
      <c r="I24">
        <v>19700</v>
      </c>
      <c r="J24">
        <v>106971</v>
      </c>
      <c r="K24" t="str">
        <f>"14:08:09"</f>
        <v>14:08:09</v>
      </c>
      <c r="L24" t="str">
        <f t="shared" si="6"/>
        <v>A375015600</v>
      </c>
      <c r="M24" t="str">
        <f t="shared" si="0"/>
        <v>824500003677</v>
      </c>
      <c r="N24" t="str">
        <f t="shared" si="1"/>
        <v>21428956</v>
      </c>
      <c r="O24" t="str">
        <f t="shared" si="2"/>
        <v>卢磊飞</v>
      </c>
      <c r="P24" t="str">
        <f t="shared" si="7"/>
        <v>上海A股</v>
      </c>
    </row>
    <row r="25" spans="1:16" x14ac:dyDescent="0.15">
      <c r="A25" t="str">
        <f t="shared" si="8"/>
        <v>14:00:18</v>
      </c>
      <c r="B25" t="str">
        <f t="shared" si="9"/>
        <v>19335383</v>
      </c>
      <c r="C25" t="str">
        <f t="shared" si="3"/>
        <v>600019</v>
      </c>
      <c r="D25" t="str">
        <f t="shared" si="4"/>
        <v>宝钢股份</v>
      </c>
      <c r="E25" t="str">
        <f t="shared" si="10"/>
        <v>买入</v>
      </c>
      <c r="F25">
        <v>5.43</v>
      </c>
      <c r="G25">
        <v>500000</v>
      </c>
      <c r="H25">
        <v>5.43</v>
      </c>
      <c r="I25">
        <v>200</v>
      </c>
      <c r="J25">
        <v>1086</v>
      </c>
      <c r="K25" t="str">
        <f>"14:08:35"</f>
        <v>14:08:35</v>
      </c>
      <c r="L25" t="str">
        <f t="shared" si="6"/>
        <v>A375015600</v>
      </c>
      <c r="M25" t="str">
        <f t="shared" si="0"/>
        <v>824500003677</v>
      </c>
      <c r="N25" t="str">
        <f t="shared" si="1"/>
        <v>21428956</v>
      </c>
      <c r="O25" t="str">
        <f t="shared" si="2"/>
        <v>卢磊飞</v>
      </c>
      <c r="P25" t="str">
        <f t="shared" si="7"/>
        <v>上海A股</v>
      </c>
    </row>
    <row r="26" spans="1:16" x14ac:dyDescent="0.15">
      <c r="A26" t="str">
        <f t="shared" si="8"/>
        <v>14:00:18</v>
      </c>
      <c r="B26" t="str">
        <f t="shared" si="9"/>
        <v>19335383</v>
      </c>
      <c r="C26" t="str">
        <f t="shared" si="3"/>
        <v>600019</v>
      </c>
      <c r="D26" t="str">
        <f t="shared" si="4"/>
        <v>宝钢股份</v>
      </c>
      <c r="E26" t="str">
        <f t="shared" si="10"/>
        <v>买入</v>
      </c>
      <c r="F26">
        <v>5.43</v>
      </c>
      <c r="G26">
        <v>500000</v>
      </c>
      <c r="H26">
        <v>5.43</v>
      </c>
      <c r="I26">
        <v>9800</v>
      </c>
      <c r="J26">
        <v>53214</v>
      </c>
      <c r="K26" t="str">
        <f>"14:08:37"</f>
        <v>14:08:37</v>
      </c>
      <c r="L26" t="str">
        <f t="shared" si="6"/>
        <v>A375015600</v>
      </c>
      <c r="M26" t="str">
        <f t="shared" si="0"/>
        <v>824500003677</v>
      </c>
      <c r="N26" t="str">
        <f t="shared" si="1"/>
        <v>21428956</v>
      </c>
      <c r="O26" t="str">
        <f t="shared" si="2"/>
        <v>卢磊飞</v>
      </c>
      <c r="P26" t="str">
        <f t="shared" si="7"/>
        <v>上海A股</v>
      </c>
    </row>
    <row r="27" spans="1:16" x14ac:dyDescent="0.15">
      <c r="A27" t="str">
        <f t="shared" si="8"/>
        <v>14:00:18</v>
      </c>
      <c r="B27" t="str">
        <f t="shared" si="9"/>
        <v>19335383</v>
      </c>
      <c r="C27" t="str">
        <f t="shared" si="3"/>
        <v>600019</v>
      </c>
      <c r="D27" t="str">
        <f t="shared" si="4"/>
        <v>宝钢股份</v>
      </c>
      <c r="E27" t="str">
        <f t="shared" si="10"/>
        <v>买入</v>
      </c>
      <c r="F27">
        <v>5.43</v>
      </c>
      <c r="G27">
        <v>500000</v>
      </c>
      <c r="H27">
        <v>5.43</v>
      </c>
      <c r="I27">
        <v>10200</v>
      </c>
      <c r="J27">
        <v>55386</v>
      </c>
      <c r="K27" t="str">
        <f>"14:08:46"</f>
        <v>14:08:46</v>
      </c>
      <c r="L27" t="str">
        <f t="shared" si="6"/>
        <v>A375015600</v>
      </c>
      <c r="M27" t="str">
        <f t="shared" si="0"/>
        <v>824500003677</v>
      </c>
      <c r="N27" t="str">
        <f t="shared" si="1"/>
        <v>21428956</v>
      </c>
      <c r="O27" t="str">
        <f t="shared" si="2"/>
        <v>卢磊飞</v>
      </c>
      <c r="P27" t="str">
        <f t="shared" si="7"/>
        <v>上海A股</v>
      </c>
    </row>
    <row r="28" spans="1:16" x14ac:dyDescent="0.15">
      <c r="A28" t="str">
        <f t="shared" si="8"/>
        <v>14:00:18</v>
      </c>
      <c r="B28" t="str">
        <f t="shared" si="9"/>
        <v>19335383</v>
      </c>
      <c r="C28" t="str">
        <f t="shared" si="3"/>
        <v>600019</v>
      </c>
      <c r="D28" t="str">
        <f t="shared" si="4"/>
        <v>宝钢股份</v>
      </c>
      <c r="E28" t="str">
        <f t="shared" si="10"/>
        <v>买入</v>
      </c>
      <c r="F28">
        <v>5.43</v>
      </c>
      <c r="G28">
        <v>500000</v>
      </c>
      <c r="H28">
        <v>5.43</v>
      </c>
      <c r="I28">
        <v>1600</v>
      </c>
      <c r="J28">
        <v>8688</v>
      </c>
      <c r="K28" t="str">
        <f>"14:08:47"</f>
        <v>14:08:47</v>
      </c>
      <c r="L28" t="str">
        <f t="shared" si="6"/>
        <v>A375015600</v>
      </c>
      <c r="M28" t="str">
        <f t="shared" si="0"/>
        <v>824500003677</v>
      </c>
      <c r="N28" t="str">
        <f t="shared" si="1"/>
        <v>21428956</v>
      </c>
      <c r="O28" t="str">
        <f t="shared" si="2"/>
        <v>卢磊飞</v>
      </c>
      <c r="P28" t="str">
        <f t="shared" si="7"/>
        <v>上海A股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当日成交--申万普通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2016-05-06T06:26:34Z</dcterms:created>
  <dcterms:modified xsi:type="dcterms:W3CDTF">2016-05-06T06:26:34Z</dcterms:modified>
</cp:coreProperties>
</file>