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Entrust\"/>
    </mc:Choice>
  </mc:AlternateContent>
  <bookViews>
    <workbookView xWindow="600" yWindow="390" windowWidth="27795" windowHeight="12045"/>
  </bookViews>
  <sheets>
    <sheet name="当日委托--方正普通" sheetId="1" r:id="rId1"/>
  </sheets>
  <calcPr calcId="152511"/>
</workbook>
</file>

<file path=xl/calcChain.xml><?xml version="1.0" encoding="utf-8"?>
<calcChain xmlns="http://schemas.openxmlformats.org/spreadsheetml/2006/main">
  <c r="M24" i="1" l="1"/>
  <c r="L24" i="1"/>
  <c r="I24" i="1"/>
  <c r="F24" i="1"/>
  <c r="E24" i="1"/>
  <c r="D24" i="1"/>
  <c r="C24" i="1"/>
  <c r="B24" i="1"/>
  <c r="M23" i="1"/>
  <c r="L23" i="1"/>
  <c r="I23" i="1"/>
  <c r="F23" i="1"/>
  <c r="E23" i="1"/>
  <c r="D23" i="1"/>
  <c r="C23" i="1"/>
  <c r="B23" i="1"/>
  <c r="M22" i="1"/>
  <c r="L22" i="1"/>
  <c r="I22" i="1"/>
  <c r="F22" i="1"/>
  <c r="E22" i="1"/>
  <c r="D22" i="1"/>
  <c r="C22" i="1"/>
  <c r="B22" i="1"/>
  <c r="M21" i="1"/>
  <c r="L21" i="1"/>
  <c r="I21" i="1"/>
  <c r="F21" i="1"/>
  <c r="E21" i="1"/>
  <c r="D21" i="1"/>
  <c r="C21" i="1"/>
  <c r="B21" i="1"/>
  <c r="M20" i="1"/>
  <c r="L20" i="1"/>
  <c r="I20" i="1"/>
  <c r="F20" i="1"/>
  <c r="E20" i="1"/>
  <c r="D20" i="1"/>
  <c r="C20" i="1"/>
  <c r="B20" i="1"/>
  <c r="M19" i="1"/>
  <c r="L19" i="1"/>
  <c r="I19" i="1"/>
  <c r="F19" i="1"/>
  <c r="E19" i="1"/>
  <c r="D19" i="1"/>
  <c r="C19" i="1"/>
  <c r="B19" i="1"/>
  <c r="M18" i="1"/>
  <c r="L18" i="1"/>
  <c r="I18" i="1"/>
  <c r="F18" i="1"/>
  <c r="E18" i="1"/>
  <c r="D18" i="1"/>
  <c r="C18" i="1"/>
  <c r="B18" i="1"/>
  <c r="M17" i="1"/>
  <c r="L17" i="1"/>
  <c r="I17" i="1"/>
  <c r="F17" i="1"/>
  <c r="E17" i="1"/>
  <c r="D17" i="1"/>
  <c r="C17" i="1"/>
  <c r="B17" i="1"/>
  <c r="M16" i="1"/>
  <c r="L16" i="1"/>
  <c r="I16" i="1"/>
  <c r="F16" i="1"/>
  <c r="E16" i="1"/>
  <c r="D16" i="1"/>
  <c r="C16" i="1"/>
  <c r="B16" i="1"/>
  <c r="M15" i="1"/>
  <c r="L15" i="1"/>
  <c r="I15" i="1"/>
  <c r="F15" i="1"/>
  <c r="E15" i="1"/>
  <c r="D15" i="1"/>
  <c r="C15" i="1"/>
  <c r="B15" i="1"/>
  <c r="M14" i="1"/>
  <c r="L14" i="1"/>
  <c r="I14" i="1"/>
  <c r="F14" i="1"/>
  <c r="E14" i="1"/>
  <c r="D14" i="1"/>
  <c r="C14" i="1"/>
  <c r="B14" i="1"/>
  <c r="M13" i="1"/>
  <c r="L13" i="1"/>
  <c r="I13" i="1"/>
  <c r="F13" i="1"/>
  <c r="E13" i="1"/>
  <c r="D13" i="1"/>
  <c r="C13" i="1"/>
  <c r="B13" i="1"/>
  <c r="M12" i="1"/>
  <c r="L12" i="1"/>
  <c r="I12" i="1"/>
  <c r="F12" i="1"/>
  <c r="E12" i="1"/>
  <c r="D12" i="1"/>
  <c r="C12" i="1"/>
  <c r="B12" i="1"/>
  <c r="M11" i="1"/>
  <c r="L11" i="1"/>
  <c r="I11" i="1"/>
  <c r="F11" i="1"/>
  <c r="E11" i="1"/>
  <c r="D11" i="1"/>
  <c r="C11" i="1"/>
  <c r="B11" i="1"/>
  <c r="M10" i="1"/>
  <c r="L10" i="1"/>
  <c r="I10" i="1"/>
  <c r="F10" i="1"/>
  <c r="E10" i="1"/>
  <c r="D10" i="1"/>
  <c r="C10" i="1"/>
  <c r="B10" i="1"/>
  <c r="M9" i="1"/>
  <c r="L9" i="1"/>
  <c r="I9" i="1"/>
  <c r="F9" i="1"/>
  <c r="E9" i="1"/>
  <c r="D9" i="1"/>
  <c r="C9" i="1"/>
  <c r="B9" i="1"/>
  <c r="M8" i="1"/>
  <c r="L8" i="1"/>
  <c r="I8" i="1"/>
  <c r="F8" i="1"/>
  <c r="E8" i="1"/>
  <c r="D8" i="1"/>
  <c r="C8" i="1"/>
  <c r="B8" i="1"/>
  <c r="M7" i="1"/>
  <c r="L7" i="1"/>
  <c r="I7" i="1"/>
  <c r="F7" i="1"/>
  <c r="E7" i="1"/>
  <c r="D7" i="1"/>
  <c r="C7" i="1"/>
  <c r="B7" i="1"/>
  <c r="M6" i="1"/>
  <c r="L6" i="1"/>
  <c r="I6" i="1"/>
  <c r="F6" i="1"/>
  <c r="E6" i="1"/>
  <c r="D6" i="1"/>
  <c r="C6" i="1"/>
  <c r="B6" i="1"/>
  <c r="M5" i="1"/>
  <c r="L5" i="1"/>
  <c r="I5" i="1"/>
  <c r="F5" i="1"/>
  <c r="E5" i="1"/>
  <c r="D5" i="1"/>
  <c r="C5" i="1"/>
  <c r="B5" i="1"/>
  <c r="M4" i="1"/>
  <c r="L4" i="1"/>
  <c r="I4" i="1"/>
  <c r="F4" i="1"/>
  <c r="E4" i="1"/>
  <c r="D4" i="1"/>
  <c r="C4" i="1"/>
  <c r="B4" i="1"/>
  <c r="M3" i="1"/>
  <c r="L3" i="1"/>
  <c r="I3" i="1"/>
  <c r="F3" i="1"/>
  <c r="E3" i="1"/>
  <c r="D3" i="1"/>
  <c r="C3" i="1"/>
  <c r="B3" i="1"/>
  <c r="M2" i="1"/>
  <c r="L2" i="1"/>
  <c r="I2" i="1"/>
  <c r="F2" i="1"/>
  <c r="E2" i="1"/>
  <c r="D2" i="1"/>
  <c r="C2" i="1"/>
  <c r="B2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haredStrings.xml><?xml version="1.0" encoding="utf-8"?>
<sst xmlns="http://schemas.openxmlformats.org/spreadsheetml/2006/main" count="24" uniqueCount="2">
  <si>
    <t>交易类别</t>
    <phoneticPr fontId="1" type="noConversion"/>
  </si>
  <si>
    <t>日内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</si>
</sst>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R22" sqref="R22"/>
    </sheetView>
  </sheetViews>
  <sheetFormatPr defaultRowHeight="13.5" x14ac:dyDescent="0.15"/>
  <cols>
    <col min="5" max="5" width="15.375" customWidth="1"/>
    <col min="13" max="13" width="13.375" customWidth="1"/>
  </cols>
  <sheetData>
    <row r="1" spans="1:14" x14ac:dyDescent="0.15">
      <c r="A1" t="str">
        <f>"委托时间"</f>
        <v>委托时间</v>
      </c>
      <c r="B1" t="str">
        <f>"证券代码"</f>
        <v>证券代码</v>
      </c>
      <c r="C1" t="str">
        <f>"证券名称"</f>
        <v>证券名称</v>
      </c>
      <c r="D1" t="str">
        <f>"买卖标志"</f>
        <v>买卖标志</v>
      </c>
      <c r="E1" t="str">
        <f>"委托类别"</f>
        <v>委托类别</v>
      </c>
      <c r="F1" t="str">
        <f>"状态说明"</f>
        <v>状态说明</v>
      </c>
      <c r="G1" t="str">
        <f>"委托价格"</f>
        <v>委托价格</v>
      </c>
      <c r="H1" t="str">
        <f>"委托数量"</f>
        <v>委托数量</v>
      </c>
      <c r="I1" t="str">
        <f>"委托编号"</f>
        <v>委托编号</v>
      </c>
      <c r="J1" t="str">
        <f>"成交价格"</f>
        <v>成交价格</v>
      </c>
      <c r="K1" t="str">
        <f>"成交数量"</f>
        <v>成交数量</v>
      </c>
      <c r="L1" t="str">
        <f>"报价方式"</f>
        <v>报价方式</v>
      </c>
      <c r="M1" t="str">
        <f>"股东代码"</f>
        <v>股东代码</v>
      </c>
      <c r="N1" t="s">
        <v>0</v>
      </c>
    </row>
    <row r="2" spans="1:14" x14ac:dyDescent="0.15">
      <c r="A2">
        <v>93551</v>
      </c>
      <c r="B2" t="str">
        <f>"002648"</f>
        <v>002648</v>
      </c>
      <c r="C2" t="str">
        <f>"卫星石化"</f>
        <v>卫星石化</v>
      </c>
      <c r="D2" t="str">
        <f>"卖出"</f>
        <v>卖出</v>
      </c>
      <c r="E2" t="str">
        <f t="shared" ref="E2:E24" si="0">"买卖"</f>
        <v>买卖</v>
      </c>
      <c r="F2" t="str">
        <f>"已撤"</f>
        <v>已撤</v>
      </c>
      <c r="G2">
        <v>13.92</v>
      </c>
      <c r="H2">
        <v>1000</v>
      </c>
      <c r="I2" t="str">
        <f>"314"</f>
        <v>314</v>
      </c>
      <c r="J2">
        <v>0</v>
      </c>
      <c r="K2">
        <v>0</v>
      </c>
      <c r="L2" t="str">
        <f t="shared" ref="L2:L24" si="1">"买卖"</f>
        <v>买卖</v>
      </c>
      <c r="M2" t="str">
        <f>"0175109875"</f>
        <v>0175109875</v>
      </c>
      <c r="N2" t="s">
        <v>1</v>
      </c>
    </row>
    <row r="3" spans="1:14" x14ac:dyDescent="0.15">
      <c r="A3">
        <v>94158</v>
      </c>
      <c r="B3" t="str">
        <f>"002648"</f>
        <v>002648</v>
      </c>
      <c r="C3" t="str">
        <f>"卫星石化"</f>
        <v>卫星石化</v>
      </c>
      <c r="D3" t="str">
        <f>"卖出"</f>
        <v>卖出</v>
      </c>
      <c r="E3" t="str">
        <f t="shared" si="0"/>
        <v>买卖</v>
      </c>
      <c r="F3" t="str">
        <f t="shared" ref="F3:F24" si="2">"已成"</f>
        <v>已成</v>
      </c>
      <c r="G3">
        <v>13.83</v>
      </c>
      <c r="H3">
        <v>2000</v>
      </c>
      <c r="I3" t="str">
        <f>"455"</f>
        <v>455</v>
      </c>
      <c r="J3">
        <v>13.83</v>
      </c>
      <c r="K3">
        <v>2000</v>
      </c>
      <c r="L3" t="str">
        <f t="shared" si="1"/>
        <v>买卖</v>
      </c>
      <c r="M3" t="str">
        <f>"0175109875"</f>
        <v>0175109875</v>
      </c>
      <c r="N3" t="s">
        <v>1</v>
      </c>
    </row>
    <row r="4" spans="1:14" x14ac:dyDescent="0.15">
      <c r="A4">
        <v>95035</v>
      </c>
      <c r="B4" t="str">
        <f>"002648"</f>
        <v>002648</v>
      </c>
      <c r="C4" t="str">
        <f>"卫星石化"</f>
        <v>卫星石化</v>
      </c>
      <c r="D4" t="str">
        <f>"卖出"</f>
        <v>卖出</v>
      </c>
      <c r="E4" t="str">
        <f t="shared" si="0"/>
        <v>买卖</v>
      </c>
      <c r="F4" t="str">
        <f t="shared" si="2"/>
        <v>已成</v>
      </c>
      <c r="G4">
        <v>13.76</v>
      </c>
      <c r="H4">
        <v>3000</v>
      </c>
      <c r="I4" t="str">
        <f>"634"</f>
        <v>634</v>
      </c>
      <c r="J4">
        <v>13.76</v>
      </c>
      <c r="K4">
        <v>3000</v>
      </c>
      <c r="L4" t="str">
        <f t="shared" si="1"/>
        <v>买卖</v>
      </c>
      <c r="M4" t="str">
        <f>"0175109875"</f>
        <v>0175109875</v>
      </c>
      <c r="N4" t="s">
        <v>1</v>
      </c>
    </row>
    <row r="5" spans="1:14" x14ac:dyDescent="0.15">
      <c r="A5">
        <v>103132</v>
      </c>
      <c r="B5" t="str">
        <f>"000830"</f>
        <v>000830</v>
      </c>
      <c r="C5" t="str">
        <f>"鲁西化工"</f>
        <v>鲁西化工</v>
      </c>
      <c r="D5" t="str">
        <f t="shared" ref="D5:D24" si="3">"买入"</f>
        <v>买入</v>
      </c>
      <c r="E5" t="str">
        <f t="shared" si="0"/>
        <v>买卖</v>
      </c>
      <c r="F5" t="str">
        <f t="shared" si="2"/>
        <v>已成</v>
      </c>
      <c r="G5">
        <v>6.28</v>
      </c>
      <c r="H5">
        <v>3000</v>
      </c>
      <c r="I5" t="str">
        <f>"1147"</f>
        <v>1147</v>
      </c>
      <c r="J5">
        <v>6.28</v>
      </c>
      <c r="K5">
        <v>3000</v>
      </c>
      <c r="L5" t="str">
        <f t="shared" si="1"/>
        <v>买卖</v>
      </c>
      <c r="M5" t="str">
        <f>"0175109875"</f>
        <v>0175109875</v>
      </c>
      <c r="N5" t="s">
        <v>1</v>
      </c>
    </row>
    <row r="6" spans="1:14" x14ac:dyDescent="0.15">
      <c r="A6">
        <v>103439</v>
      </c>
      <c r="B6" t="str">
        <f>"000830"</f>
        <v>000830</v>
      </c>
      <c r="C6" t="str">
        <f>"鲁西化工"</f>
        <v>鲁西化工</v>
      </c>
      <c r="D6" t="str">
        <f t="shared" si="3"/>
        <v>买入</v>
      </c>
      <c r="E6" t="str">
        <f t="shared" si="0"/>
        <v>买卖</v>
      </c>
      <c r="F6" t="str">
        <f t="shared" si="2"/>
        <v>已成</v>
      </c>
      <c r="G6">
        <v>6.26</v>
      </c>
      <c r="H6">
        <v>1000</v>
      </c>
      <c r="I6" t="str">
        <f>"1163"</f>
        <v>1163</v>
      </c>
      <c r="J6">
        <v>6.26</v>
      </c>
      <c r="K6">
        <v>1000</v>
      </c>
      <c r="L6" t="str">
        <f t="shared" si="1"/>
        <v>买卖</v>
      </c>
      <c r="M6" t="str">
        <f>"0175109875"</f>
        <v>0175109875</v>
      </c>
      <c r="N6" t="s">
        <v>1</v>
      </c>
    </row>
    <row r="7" spans="1:14" x14ac:dyDescent="0.15">
      <c r="A7">
        <v>104109</v>
      </c>
      <c r="B7" t="str">
        <f>"601258"</f>
        <v>601258</v>
      </c>
      <c r="C7" t="str">
        <f>"庞大集团"</f>
        <v>庞大集团</v>
      </c>
      <c r="D7" t="str">
        <f t="shared" si="3"/>
        <v>买入</v>
      </c>
      <c r="E7" t="str">
        <f t="shared" si="0"/>
        <v>买卖</v>
      </c>
      <c r="F7" t="str">
        <f t="shared" si="2"/>
        <v>已成</v>
      </c>
      <c r="G7">
        <v>3.25</v>
      </c>
      <c r="H7">
        <v>5000</v>
      </c>
      <c r="I7" t="str">
        <f>"1233"</f>
        <v>1233</v>
      </c>
      <c r="J7">
        <v>3.24</v>
      </c>
      <c r="K7">
        <v>5000</v>
      </c>
      <c r="L7" t="str">
        <f t="shared" si="1"/>
        <v>买卖</v>
      </c>
      <c r="M7" t="str">
        <f>"A163787833"</f>
        <v>A163787833</v>
      </c>
      <c r="N7" t="s">
        <v>1</v>
      </c>
    </row>
    <row r="8" spans="1:14" x14ac:dyDescent="0.15">
      <c r="A8">
        <v>104123</v>
      </c>
      <c r="B8" t="str">
        <f>"601258"</f>
        <v>601258</v>
      </c>
      <c r="C8" t="str">
        <f>"庞大集团"</f>
        <v>庞大集团</v>
      </c>
      <c r="D8" t="str">
        <f t="shared" si="3"/>
        <v>买入</v>
      </c>
      <c r="E8" t="str">
        <f t="shared" si="0"/>
        <v>买卖</v>
      </c>
      <c r="F8" t="str">
        <f t="shared" si="2"/>
        <v>已成</v>
      </c>
      <c r="G8">
        <v>3.24</v>
      </c>
      <c r="H8">
        <v>2000</v>
      </c>
      <c r="I8" t="str">
        <f>"1236"</f>
        <v>1236</v>
      </c>
      <c r="J8">
        <v>3.24</v>
      </c>
      <c r="K8">
        <v>2000</v>
      </c>
      <c r="L8" t="str">
        <f t="shared" si="1"/>
        <v>买卖</v>
      </c>
      <c r="M8" t="str">
        <f>"A163787833"</f>
        <v>A163787833</v>
      </c>
      <c r="N8" t="s">
        <v>1</v>
      </c>
    </row>
    <row r="9" spans="1:14" x14ac:dyDescent="0.15">
      <c r="A9">
        <v>104140</v>
      </c>
      <c r="B9" t="str">
        <f>"601258"</f>
        <v>601258</v>
      </c>
      <c r="C9" t="str">
        <f>"庞大集团"</f>
        <v>庞大集团</v>
      </c>
      <c r="D9" t="str">
        <f t="shared" si="3"/>
        <v>买入</v>
      </c>
      <c r="E9" t="str">
        <f t="shared" si="0"/>
        <v>买卖</v>
      </c>
      <c r="F9" t="str">
        <f t="shared" si="2"/>
        <v>已成</v>
      </c>
      <c r="G9">
        <v>3.24</v>
      </c>
      <c r="H9">
        <v>1000</v>
      </c>
      <c r="I9" t="str">
        <f>"1238"</f>
        <v>1238</v>
      </c>
      <c r="J9">
        <v>3.24</v>
      </c>
      <c r="K9">
        <v>1000</v>
      </c>
      <c r="L9" t="str">
        <f t="shared" si="1"/>
        <v>买卖</v>
      </c>
      <c r="M9" t="str">
        <f>"A163787833"</f>
        <v>A163787833</v>
      </c>
      <c r="N9" t="s">
        <v>1</v>
      </c>
    </row>
    <row r="10" spans="1:14" x14ac:dyDescent="0.15">
      <c r="A10">
        <v>104459</v>
      </c>
      <c r="B10" t="str">
        <f>"000830"</f>
        <v>000830</v>
      </c>
      <c r="C10" t="str">
        <f>"鲁西化工"</f>
        <v>鲁西化工</v>
      </c>
      <c r="D10" t="str">
        <f t="shared" si="3"/>
        <v>买入</v>
      </c>
      <c r="E10" t="str">
        <f t="shared" si="0"/>
        <v>买卖</v>
      </c>
      <c r="F10" t="str">
        <f t="shared" si="2"/>
        <v>已成</v>
      </c>
      <c r="G10">
        <v>6.25</v>
      </c>
      <c r="H10">
        <v>1000</v>
      </c>
      <c r="I10" t="str">
        <f>"1272"</f>
        <v>1272</v>
      </c>
      <c r="J10">
        <v>6.25</v>
      </c>
      <c r="K10">
        <v>1000</v>
      </c>
      <c r="L10" t="str">
        <f t="shared" si="1"/>
        <v>买卖</v>
      </c>
      <c r="M10" t="str">
        <f>"0175109875"</f>
        <v>0175109875</v>
      </c>
      <c r="N10" t="s">
        <v>1</v>
      </c>
    </row>
    <row r="11" spans="1:14" x14ac:dyDescent="0.15">
      <c r="A11">
        <v>104534</v>
      </c>
      <c r="B11" t="str">
        <f>"601258"</f>
        <v>601258</v>
      </c>
      <c r="C11" t="str">
        <f>"庞大集团"</f>
        <v>庞大集团</v>
      </c>
      <c r="D11" t="str">
        <f t="shared" si="3"/>
        <v>买入</v>
      </c>
      <c r="E11" t="str">
        <f t="shared" si="0"/>
        <v>买卖</v>
      </c>
      <c r="F11" t="str">
        <f t="shared" si="2"/>
        <v>已成</v>
      </c>
      <c r="G11">
        <v>3.23</v>
      </c>
      <c r="H11">
        <v>1000</v>
      </c>
      <c r="I11" t="str">
        <f>"1273"</f>
        <v>1273</v>
      </c>
      <c r="J11">
        <v>3.23</v>
      </c>
      <c r="K11">
        <v>1000</v>
      </c>
      <c r="L11" t="str">
        <f t="shared" si="1"/>
        <v>买卖</v>
      </c>
      <c r="M11" t="str">
        <f>"A163787833"</f>
        <v>A163787833</v>
      </c>
      <c r="N11" t="s">
        <v>1</v>
      </c>
    </row>
    <row r="12" spans="1:14" x14ac:dyDescent="0.15">
      <c r="A12">
        <v>104659</v>
      </c>
      <c r="B12" t="str">
        <f>"601258"</f>
        <v>601258</v>
      </c>
      <c r="C12" t="str">
        <f>"庞大集团"</f>
        <v>庞大集团</v>
      </c>
      <c r="D12" t="str">
        <f t="shared" si="3"/>
        <v>买入</v>
      </c>
      <c r="E12" t="str">
        <f t="shared" si="0"/>
        <v>买卖</v>
      </c>
      <c r="F12" t="str">
        <f t="shared" si="2"/>
        <v>已成</v>
      </c>
      <c r="G12">
        <v>3.22</v>
      </c>
      <c r="H12">
        <v>500</v>
      </c>
      <c r="I12" t="str">
        <f>"1285"</f>
        <v>1285</v>
      </c>
      <c r="J12">
        <v>3.22</v>
      </c>
      <c r="K12">
        <v>500</v>
      </c>
      <c r="L12" t="str">
        <f t="shared" si="1"/>
        <v>买卖</v>
      </c>
      <c r="M12" t="str">
        <f>"A163787833"</f>
        <v>A163787833</v>
      </c>
      <c r="N12" t="s">
        <v>1</v>
      </c>
    </row>
    <row r="13" spans="1:14" x14ac:dyDescent="0.15">
      <c r="A13">
        <v>104804</v>
      </c>
      <c r="B13" t="str">
        <f>"601258"</f>
        <v>601258</v>
      </c>
      <c r="C13" t="str">
        <f>"庞大集团"</f>
        <v>庞大集团</v>
      </c>
      <c r="D13" t="str">
        <f t="shared" si="3"/>
        <v>买入</v>
      </c>
      <c r="E13" t="str">
        <f t="shared" si="0"/>
        <v>买卖</v>
      </c>
      <c r="F13" t="str">
        <f t="shared" si="2"/>
        <v>已成</v>
      </c>
      <c r="G13">
        <v>3.22</v>
      </c>
      <c r="H13">
        <v>300</v>
      </c>
      <c r="I13" t="str">
        <f>"1302"</f>
        <v>1302</v>
      </c>
      <c r="J13">
        <v>3.22</v>
      </c>
      <c r="K13">
        <v>300</v>
      </c>
      <c r="L13" t="str">
        <f t="shared" si="1"/>
        <v>买卖</v>
      </c>
      <c r="M13" t="str">
        <f>"A163787833"</f>
        <v>A163787833</v>
      </c>
      <c r="N13" t="s">
        <v>1</v>
      </c>
    </row>
    <row r="14" spans="1:14" x14ac:dyDescent="0.15">
      <c r="A14">
        <v>110116</v>
      </c>
      <c r="B14" t="str">
        <f>"000830"</f>
        <v>000830</v>
      </c>
      <c r="C14" t="str">
        <f>"鲁西化工"</f>
        <v>鲁西化工</v>
      </c>
      <c r="D14" t="str">
        <f t="shared" si="3"/>
        <v>买入</v>
      </c>
      <c r="E14" t="str">
        <f t="shared" si="0"/>
        <v>买卖</v>
      </c>
      <c r="F14" t="str">
        <f t="shared" si="2"/>
        <v>已成</v>
      </c>
      <c r="G14">
        <v>6.24</v>
      </c>
      <c r="H14">
        <v>1000</v>
      </c>
      <c r="I14" t="str">
        <f>"1406"</f>
        <v>1406</v>
      </c>
      <c r="J14">
        <v>6.24</v>
      </c>
      <c r="K14">
        <v>1000</v>
      </c>
      <c r="L14" t="str">
        <f t="shared" si="1"/>
        <v>买卖</v>
      </c>
      <c r="M14" t="str">
        <f>"0175109875"</f>
        <v>0175109875</v>
      </c>
      <c r="N14" t="s">
        <v>1</v>
      </c>
    </row>
    <row r="15" spans="1:14" x14ac:dyDescent="0.15">
      <c r="A15">
        <v>112827</v>
      </c>
      <c r="B15" t="str">
        <f>"601258"</f>
        <v>601258</v>
      </c>
      <c r="C15" t="str">
        <f>"庞大集团"</f>
        <v>庞大集团</v>
      </c>
      <c r="D15" t="str">
        <f t="shared" si="3"/>
        <v>买入</v>
      </c>
      <c r="E15" t="str">
        <f t="shared" si="0"/>
        <v>买卖</v>
      </c>
      <c r="F15" t="str">
        <f t="shared" si="2"/>
        <v>已成</v>
      </c>
      <c r="G15">
        <v>3.22</v>
      </c>
      <c r="H15">
        <v>100</v>
      </c>
      <c r="I15" t="str">
        <f>"1540"</f>
        <v>1540</v>
      </c>
      <c r="J15">
        <v>3.22</v>
      </c>
      <c r="K15">
        <v>100</v>
      </c>
      <c r="L15" t="str">
        <f t="shared" si="1"/>
        <v>买卖</v>
      </c>
      <c r="M15" t="str">
        <f>"A163787833"</f>
        <v>A163787833</v>
      </c>
      <c r="N15" t="s">
        <v>1</v>
      </c>
    </row>
    <row r="16" spans="1:14" x14ac:dyDescent="0.15">
      <c r="A16">
        <v>130733</v>
      </c>
      <c r="B16" t="str">
        <f>"000830"</f>
        <v>000830</v>
      </c>
      <c r="C16" t="str">
        <f>"鲁西化工"</f>
        <v>鲁西化工</v>
      </c>
      <c r="D16" t="str">
        <f t="shared" si="3"/>
        <v>买入</v>
      </c>
      <c r="E16" t="str">
        <f t="shared" si="0"/>
        <v>买卖</v>
      </c>
      <c r="F16" t="str">
        <f t="shared" si="2"/>
        <v>已成</v>
      </c>
      <c r="G16">
        <v>6.21</v>
      </c>
      <c r="H16">
        <v>1000</v>
      </c>
      <c r="I16" t="str">
        <f>"1645"</f>
        <v>1645</v>
      </c>
      <c r="J16">
        <v>6.21</v>
      </c>
      <c r="K16">
        <v>1000</v>
      </c>
      <c r="L16" t="str">
        <f t="shared" si="1"/>
        <v>买卖</v>
      </c>
      <c r="M16" t="str">
        <f>"0175109875"</f>
        <v>0175109875</v>
      </c>
      <c r="N16" t="s">
        <v>1</v>
      </c>
    </row>
    <row r="17" spans="1:14" x14ac:dyDescent="0.15">
      <c r="A17">
        <v>130821</v>
      </c>
      <c r="B17" t="str">
        <f>"000830"</f>
        <v>000830</v>
      </c>
      <c r="C17" t="str">
        <f>"鲁西化工"</f>
        <v>鲁西化工</v>
      </c>
      <c r="D17" t="str">
        <f t="shared" si="3"/>
        <v>买入</v>
      </c>
      <c r="E17" t="str">
        <f t="shared" si="0"/>
        <v>买卖</v>
      </c>
      <c r="F17" t="str">
        <f t="shared" si="2"/>
        <v>已成</v>
      </c>
      <c r="G17">
        <v>6.2</v>
      </c>
      <c r="H17">
        <v>1000</v>
      </c>
      <c r="I17" t="str">
        <f>"1650"</f>
        <v>1650</v>
      </c>
      <c r="J17">
        <v>6.2</v>
      </c>
      <c r="K17">
        <v>1000</v>
      </c>
      <c r="L17" t="str">
        <f t="shared" si="1"/>
        <v>买卖</v>
      </c>
      <c r="M17" t="str">
        <f>"0175109875"</f>
        <v>0175109875</v>
      </c>
      <c r="N17" t="s">
        <v>1</v>
      </c>
    </row>
    <row r="18" spans="1:14" x14ac:dyDescent="0.15">
      <c r="A18">
        <v>130937</v>
      </c>
      <c r="B18" t="str">
        <f>"601258"</f>
        <v>601258</v>
      </c>
      <c r="C18" t="str">
        <f>"庞大集团"</f>
        <v>庞大集团</v>
      </c>
      <c r="D18" t="str">
        <f t="shared" si="3"/>
        <v>买入</v>
      </c>
      <c r="E18" t="str">
        <f t="shared" si="0"/>
        <v>买卖</v>
      </c>
      <c r="F18" t="str">
        <f t="shared" si="2"/>
        <v>已成</v>
      </c>
      <c r="G18">
        <v>3.22</v>
      </c>
      <c r="H18">
        <v>1100</v>
      </c>
      <c r="I18" t="str">
        <f>"1659"</f>
        <v>1659</v>
      </c>
      <c r="J18">
        <v>3.22</v>
      </c>
      <c r="K18">
        <v>1100</v>
      </c>
      <c r="L18" t="str">
        <f t="shared" si="1"/>
        <v>买卖</v>
      </c>
      <c r="M18" t="str">
        <f>"A163787833"</f>
        <v>A163787833</v>
      </c>
      <c r="N18" t="s">
        <v>1</v>
      </c>
    </row>
    <row r="19" spans="1:14" x14ac:dyDescent="0.15">
      <c r="A19">
        <v>131037</v>
      </c>
      <c r="B19" t="str">
        <f>"601258"</f>
        <v>601258</v>
      </c>
      <c r="C19" t="str">
        <f>"庞大集团"</f>
        <v>庞大集团</v>
      </c>
      <c r="D19" t="str">
        <f t="shared" si="3"/>
        <v>买入</v>
      </c>
      <c r="E19" t="str">
        <f t="shared" si="0"/>
        <v>买卖</v>
      </c>
      <c r="F19" t="str">
        <f t="shared" si="2"/>
        <v>已成</v>
      </c>
      <c r="G19">
        <v>3.22</v>
      </c>
      <c r="H19">
        <v>1000</v>
      </c>
      <c r="I19" t="str">
        <f>"1664"</f>
        <v>1664</v>
      </c>
      <c r="J19">
        <v>3.22</v>
      </c>
      <c r="K19">
        <v>1000</v>
      </c>
      <c r="L19" t="str">
        <f t="shared" si="1"/>
        <v>买卖</v>
      </c>
      <c r="M19" t="str">
        <f>"A163787833"</f>
        <v>A163787833</v>
      </c>
      <c r="N19" t="s">
        <v>1</v>
      </c>
    </row>
    <row r="20" spans="1:14" x14ac:dyDescent="0.15">
      <c r="A20">
        <v>131302</v>
      </c>
      <c r="B20" t="str">
        <f>"000830"</f>
        <v>000830</v>
      </c>
      <c r="C20" t="str">
        <f>"鲁西化工"</f>
        <v>鲁西化工</v>
      </c>
      <c r="D20" t="str">
        <f t="shared" si="3"/>
        <v>买入</v>
      </c>
      <c r="E20" t="str">
        <f t="shared" si="0"/>
        <v>买卖</v>
      </c>
      <c r="F20" t="str">
        <f t="shared" si="2"/>
        <v>已成</v>
      </c>
      <c r="G20">
        <v>6.2</v>
      </c>
      <c r="H20">
        <v>2000</v>
      </c>
      <c r="I20" t="str">
        <f>"1675"</f>
        <v>1675</v>
      </c>
      <c r="J20">
        <v>6.2</v>
      </c>
      <c r="K20">
        <v>2000</v>
      </c>
      <c r="L20" t="str">
        <f t="shared" si="1"/>
        <v>买卖</v>
      </c>
      <c r="M20" t="str">
        <f>"0175109875"</f>
        <v>0175109875</v>
      </c>
      <c r="N20" t="s">
        <v>1</v>
      </c>
    </row>
    <row r="21" spans="1:14" x14ac:dyDescent="0.15">
      <c r="A21">
        <v>133234</v>
      </c>
      <c r="B21" t="str">
        <f>"601258"</f>
        <v>601258</v>
      </c>
      <c r="C21" t="str">
        <f>"庞大集团"</f>
        <v>庞大集团</v>
      </c>
      <c r="D21" t="str">
        <f t="shared" si="3"/>
        <v>买入</v>
      </c>
      <c r="E21" t="str">
        <f t="shared" si="0"/>
        <v>买卖</v>
      </c>
      <c r="F21" t="str">
        <f t="shared" si="2"/>
        <v>已成</v>
      </c>
      <c r="G21">
        <v>3.23</v>
      </c>
      <c r="H21">
        <v>1000</v>
      </c>
      <c r="I21" t="str">
        <f>"1753"</f>
        <v>1753</v>
      </c>
      <c r="J21">
        <v>3.23</v>
      </c>
      <c r="K21">
        <v>1000</v>
      </c>
      <c r="L21" t="str">
        <f t="shared" si="1"/>
        <v>买卖</v>
      </c>
      <c r="M21" t="str">
        <f>"A163787833"</f>
        <v>A163787833</v>
      </c>
      <c r="N21" t="s">
        <v>1</v>
      </c>
    </row>
    <row r="22" spans="1:14" x14ac:dyDescent="0.15">
      <c r="A22">
        <v>134330</v>
      </c>
      <c r="B22" t="str">
        <f>"601258"</f>
        <v>601258</v>
      </c>
      <c r="C22" t="str">
        <f>"庞大集团"</f>
        <v>庞大集团</v>
      </c>
      <c r="D22" t="str">
        <f t="shared" si="3"/>
        <v>买入</v>
      </c>
      <c r="E22" t="str">
        <f t="shared" si="0"/>
        <v>买卖</v>
      </c>
      <c r="F22" t="str">
        <f t="shared" si="2"/>
        <v>已成</v>
      </c>
      <c r="G22">
        <v>3.21</v>
      </c>
      <c r="H22">
        <v>1000</v>
      </c>
      <c r="I22" t="str">
        <f>"1817"</f>
        <v>1817</v>
      </c>
      <c r="J22">
        <v>3.21</v>
      </c>
      <c r="K22">
        <v>1000</v>
      </c>
      <c r="L22" t="str">
        <f t="shared" si="1"/>
        <v>买卖</v>
      </c>
      <c r="M22" t="str">
        <f>"A163787833"</f>
        <v>A163787833</v>
      </c>
      <c r="N22" t="s">
        <v>1</v>
      </c>
    </row>
    <row r="23" spans="1:14" x14ac:dyDescent="0.15">
      <c r="A23">
        <v>134733</v>
      </c>
      <c r="B23" t="str">
        <f>"601258"</f>
        <v>601258</v>
      </c>
      <c r="C23" t="str">
        <f>"庞大集团"</f>
        <v>庞大集团</v>
      </c>
      <c r="D23" t="str">
        <f t="shared" si="3"/>
        <v>买入</v>
      </c>
      <c r="E23" t="str">
        <f t="shared" si="0"/>
        <v>买卖</v>
      </c>
      <c r="F23" t="str">
        <f t="shared" si="2"/>
        <v>已成</v>
      </c>
      <c r="G23">
        <v>3.2</v>
      </c>
      <c r="H23">
        <v>1000</v>
      </c>
      <c r="I23" t="str">
        <f>"1827"</f>
        <v>1827</v>
      </c>
      <c r="J23">
        <v>3.2</v>
      </c>
      <c r="K23">
        <v>1000</v>
      </c>
      <c r="L23" t="str">
        <f t="shared" si="1"/>
        <v>买卖</v>
      </c>
      <c r="M23" t="str">
        <f>"A163787833"</f>
        <v>A163787833</v>
      </c>
      <c r="N23" t="s">
        <v>1</v>
      </c>
    </row>
    <row r="24" spans="1:14" x14ac:dyDescent="0.15">
      <c r="A24">
        <v>135858</v>
      </c>
      <c r="B24" t="str">
        <f>"000830"</f>
        <v>000830</v>
      </c>
      <c r="C24" t="str">
        <f>"鲁西化工"</f>
        <v>鲁西化工</v>
      </c>
      <c r="D24" t="str">
        <f t="shared" si="3"/>
        <v>买入</v>
      </c>
      <c r="E24" t="str">
        <f t="shared" si="0"/>
        <v>买卖</v>
      </c>
      <c r="F24" t="str">
        <f t="shared" si="2"/>
        <v>已成</v>
      </c>
      <c r="G24">
        <v>6.21</v>
      </c>
      <c r="H24">
        <v>1000</v>
      </c>
      <c r="I24" t="str">
        <f>"1871"</f>
        <v>1871</v>
      </c>
      <c r="J24">
        <v>6.21</v>
      </c>
      <c r="K24">
        <v>1000</v>
      </c>
      <c r="L24" t="str">
        <f t="shared" si="1"/>
        <v>买卖</v>
      </c>
      <c r="M24" t="str">
        <f>"0175109875"</f>
        <v>0175109875</v>
      </c>
      <c r="N2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当日委托--方正普通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2016-06-27T05:44:06Z</dcterms:created>
  <dcterms:modified xsi:type="dcterms:W3CDTF">2017-05-19T06:21:06Z</dcterms:modified>
</cp:coreProperties>
</file>