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tables/table3.xml" ContentType="application/vnd.openxmlformats-officedocument.spreadsheetml.table+xml"/>
  <Default Extension="vml" ContentType="application/vnd.openxmlformats-officedocument.vmlDrawing"/>
  <Override PartName="/xl/comments1.xml" ContentType="application/vnd.openxmlformats-officedocument.spreadsheetml.comment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 autoCompressPictures="0"/>
  <bookViews>
    <workbookView xWindow="0" yWindow="0" windowWidth="13125" windowHeight="6105" firstSheet="0" activeTab="0"/>
  </bookViews>
  <sheets>
    <sheet name="Risk" sheetId="24" state="visible" r:id="rId1"/>
    <sheet name="Summary" sheetId="28" state="visible" r:id="rId2"/>
    <sheet name="RiskPort" sheetId="30" state="visible" r:id="rId3"/>
    <sheet name="Risk-MSGARCH" sheetId="25" state="visible" r:id="rId4"/>
    <sheet name="Risk-Backtest" sheetId="27" state="visible" r:id="rId5"/>
    <sheet name="Performance" sheetId="26" state="visible" r:id="rId6"/>
    <sheet name="PerformanceBench" sheetId="29" state="visible" r:id="rId7"/>
    <sheet name="Sheet1" sheetId="31" state="visible" r:id="rId8"/>
  </sheets>
  <calcPr calcId="140001" concurrentCalc="0"/>
</workbook>
</file>

<file path=xl/comments1.xml><?xml version="1.0" encoding="utf-8"?>
<comments xmlns="http://schemas.openxmlformats.org/spreadsheetml/2006/main">
  <authors>
    <author>ml ml</author>
  </authors>
  <commentList>
    <comment ref="B2" authorId="0" shapeId="0">
      <text>
        <r>
          <rPr>
            <b/>
            <sz val="9"/>
            <color indexed="81"/>
            <rFont val="Calibri"/>
            <family val="2"/>
          </rPr>
          <t xml:space="preserve">ml ml:</t>
        </r>
        <r>
          <rPr>
            <sz val="9"/>
            <color indexed="81"/>
            <rFont val="Calibri"/>
            <family val="2"/>
          </rPr>
          <t xml:space="preserve">
red = too short time series for the consideration of the cumulative simulation i.e. no diversification benefits are considered</t>
        </r>
      </text>
    </comment>
  </commentList>
</comments>
</file>

<file path=xl/sharedStrings.xml><?xml version="1.0" encoding="utf-8"?>
<sst xmlns="http://schemas.openxmlformats.org/spreadsheetml/2006/main" count="123" uniqueCount="123">
  <si>
    <t>Name</t>
  </si>
  <si>
    <t>Newstrike Resources Ltd</t>
  </si>
  <si>
    <t>Canopy Growth Corp </t>
  </si>
  <si>
    <t>Manganese X Energy Corp</t>
  </si>
  <si>
    <t>Amundi ETF CAC 40</t>
  </si>
  <si>
    <t>Volume</t>
  </si>
  <si>
    <t>CANNAROYALTY CORP. REGISTERED SHARES O.N.</t>
  </si>
  <si>
    <t>GLOBAL X MSCI ARGENTINA ETF</t>
  </si>
  <si>
    <t>iShares MSCI France ETF</t>
  </si>
  <si>
    <t>Apple Inc</t>
  </si>
  <si>
    <t xml:space="preserve">SNAP INC. REGISTERED </t>
  </si>
  <si>
    <t>Global X Lithium &amp; Battery Tech ETF</t>
  </si>
  <si>
    <t>Global X Robotics &amp; Artificial Intelligence ETF</t>
  </si>
  <si>
    <t>DB X-TRACKERS MSCI INDONESIA INDEX UCITS ETF</t>
  </si>
  <si>
    <t>COMSTAGE-SDAX UCITS ETF</t>
  </si>
  <si>
    <t>ROBO GLOBAL(R)ROBOTICS AND AUTOMATION GO UCITS ETF</t>
  </si>
  <si>
    <t>Russell 3000</t>
  </si>
  <si>
    <t>Spectra7 Microsystems</t>
  </si>
  <si>
    <t>ISHARES MDAX UCITS ETF</t>
  </si>
  <si>
    <t>SWX:ROBO</t>
  </si>
  <si>
    <t>CNSX:CRZ</t>
  </si>
  <si>
    <t>BMV:EWQ</t>
  </si>
  <si>
    <t>FRA:9SC2</t>
  </si>
  <si>
    <t>FRA:C005</t>
  </si>
  <si>
    <t>FRA:EXS3</t>
  </si>
  <si>
    <t>FRA:APC</t>
  </si>
  <si>
    <t>Google Finance Ticker1</t>
  </si>
  <si>
    <t>MSCI WORLD ETF</t>
  </si>
  <si>
    <t>#Length</t>
  </si>
  <si>
    <t>S&amp;P 500</t>
  </si>
  <si>
    <t>Share Portfolio</t>
  </si>
  <si>
    <t>FRA:7M0</t>
  </si>
  <si>
    <t>NYSEARCA:EIDO</t>
  </si>
  <si>
    <t>NYSE:SNAP</t>
  </si>
  <si>
    <t>NYSEARCA:LIT</t>
  </si>
  <si>
    <t>NASDAQ:BOTZ</t>
  </si>
  <si>
    <t>NYSEARCA:IWV</t>
  </si>
  <si>
    <t>NYSEARCA:ARGT</t>
  </si>
  <si>
    <t>FRA:0N8</t>
  </si>
  <si>
    <t>FRA:11L1</t>
  </si>
  <si>
    <t>FRA:GC40</t>
  </si>
  <si>
    <t>Value</t>
  </si>
  <si>
    <t>LON:IJPE</t>
  </si>
  <si>
    <t>iShares MSCI Japan EUR Hedged UCITS ETF (Acc)</t>
  </si>
  <si>
    <t>NYSEARCA:SPY</t>
  </si>
  <si>
    <t>NYSEARCA:URTH</t>
  </si>
  <si>
    <t>Cannabis Science Inc</t>
  </si>
  <si>
    <t>GW Pharmaceuticals PLC- ADR</t>
  </si>
  <si>
    <t>OTCMKTS:CBIS</t>
  </si>
  <si>
    <t>OTCMKTS:GRNH</t>
  </si>
  <si>
    <t>NASDAQ:GWPH</t>
  </si>
  <si>
    <t>VaR conf. Interval 5%</t>
  </si>
  <si>
    <t>Aphria Inc</t>
  </si>
  <si>
    <t>FRA:10E</t>
  </si>
  <si>
    <t>GreenGro Technologies, Inc. Common Stock</t>
  </si>
  <si>
    <t>Aurora Cannabis Inc</t>
  </si>
  <si>
    <t>FRA:MEW</t>
  </si>
  <si>
    <t>MedReleaf Corp</t>
  </si>
  <si>
    <t>FRA:21P</t>
  </si>
  <si>
    <t>Denison Mines Corp</t>
  </si>
  <si>
    <t>FRA:IUQ</t>
  </si>
  <si>
    <t xml:space="preserve">AMG Metallurgical Group NV </t>
  </si>
  <si>
    <t>Energy Fuels Inc</t>
  </si>
  <si>
    <t>FRA:VO51</t>
  </si>
  <si>
    <t>FRA:ADG</t>
  </si>
  <si>
    <t>std. log returns</t>
  </si>
  <si>
    <t>Close Price</t>
  </si>
  <si>
    <t>VaR 99% 1D. Nor. Dis.</t>
  </si>
  <si>
    <t>1D. log Return</t>
  </si>
  <si>
    <t>5D. log Return</t>
  </si>
  <si>
    <t>23D. log Return</t>
  </si>
  <si>
    <t>125D. log Return</t>
  </si>
  <si>
    <t>250D. log Return</t>
  </si>
  <si>
    <t>In Cum. Sim.</t>
  </si>
  <si>
    <t>VaR 99% 1D. Bootstrap</t>
  </si>
  <si>
    <t>VaR</t>
  </si>
  <si>
    <t xml:space="preserve">  of which cum. Sim. VaR</t>
  </si>
  <si>
    <t xml:space="preserve">  of which isol. VaR</t>
  </si>
  <si>
    <t>isol. Var</t>
  </si>
  <si>
    <t>log Normal</t>
  </si>
  <si>
    <t>HS</t>
  </si>
  <si>
    <t>HS - MSGARCH</t>
  </si>
  <si>
    <t>ES</t>
  </si>
  <si>
    <t xml:space="preserve">  of which cum. Sim. ES </t>
  </si>
  <si>
    <t xml:space="preserve">  of which isol. ES</t>
  </si>
  <si>
    <t>isol. ES</t>
  </si>
  <si>
    <t>CAPM</t>
  </si>
  <si>
    <t>Total Portfolio</t>
  </si>
  <si>
    <t>OTCMKTS:HLSPY</t>
  </si>
  <si>
    <t>Heliospectra AB</t>
  </si>
  <si>
    <t>MSGARCH</t>
  </si>
  <si>
    <t>VaR HS</t>
  </si>
  <si>
    <t>VaR Gaus</t>
  </si>
  <si>
    <t>NASDAQ:FINX</t>
  </si>
  <si>
    <t>Glb X FUNDS/FINTECH THEMATIC ET</t>
  </si>
  <si>
    <t>NASDAQ:AVAV</t>
  </si>
  <si>
    <t>AeroVironment, Inc.</t>
  </si>
  <si>
    <t>Position Value</t>
  </si>
  <si>
    <t>1D return in €</t>
  </si>
  <si>
    <t>cVaR</t>
  </si>
  <si>
    <t>iShares MSCI South Korea Index Fund(ETF)</t>
  </si>
  <si>
    <t>mVaR</t>
  </si>
  <si>
    <t>NYSEARCA:DTO</t>
  </si>
  <si>
    <t>DB CRUDE OIL DOUBLE SHORT ETN</t>
  </si>
  <si>
    <t>iShares MSCI Thailand Inv Mrkt Index Fd</t>
  </si>
  <si>
    <t>NYSEARCA:THD</t>
  </si>
  <si>
    <t>indivinduall VaR</t>
  </si>
  <si>
    <t>cVaR / ind. VaR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</si>
  <si>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</si>
  <si>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</si>
  <si>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</si>
  <si>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</si>
  <si>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</si>
  <si>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</si>
  <si>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</si>
  <si>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</si>
  <si>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Total:</t>
  </si>
  <si>
    <t xml:space="preserve">cVaR / position Value in % </t>
  </si>
  <si>
    <t>LON:IDKO</t>
  </si>
  <si>
    <t>FRA:SXRT</t>
  </si>
  <si>
    <t>iShares Core EURO STOXX 50 UCITS ETF (Acc)</t>
  </si>
  <si>
    <t>NYSEARCA:EEM</t>
  </si>
  <si>
    <t>iShares MSCI Emerging Markets Indx (ETF)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</si>
</sst>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6" formatCode="_-* #,##0.0000\ &quot;€&quot;_-;\-* #,##0.0000\ &quot;€&quot;_-;_-* &quot;-&quot;??\ &quot;€&quot;_-;_-@_-"/>
    <numFmt numFmtId="167" formatCode="0.000%"/>
    <numFmt numFmtId="164" formatCode="_-* #,##0\ _€_-;\-* #,##0\ _€_-;_-* &quot;-&quot;??\ _€_-;_-@_-"/>
    <numFmt numFmtId="168" formatCode="_-* #,##0\ &quot;€&quot;_-;\-* #,##0\ &quot;€&quot;_-;_-* &quot;-&quot;??\ &quot;€&quot;_-;_-@_-"/>
    <numFmt numFmtId="169" formatCode="_-* #,##0.00000\ &quot;€&quot;_-;\-* #,##0.00000\ &quot;€&quot;_-;_-* &quot;-&quot;??\ &quot;€&quot;_-;_-@_-"/>
    <numFmt numFmtId="165" formatCode="_-&quot;â‚¬&quot;* #,##0.00_-;\-&quot;â‚¬&quot;* #,##0.00_-;_-&quot;â‚¬&quot;* &quot;-&quot;??_-;_-@_-"/>
  </numFmts>
  <fonts count="7">
    <font>
      <sz val="11"/>
      <color theme="1"/>
      <name val="Calibri"/>
      <family val="2"/>
      <scheme val="minor"/>
    </font>
    <font>
      <sz val="11"/>
      <color theme="1"/>
      <name val="Calibri"/>
    </font>
    <font>
      <sz val="11"/>
      <color theme="1"/>
      <name val="Calibri"/>
      <b/>
    </font>
    <font>
      <sz val="11"/>
      <color theme="0"/>
      <name val="Calibri"/>
      <b/>
    </font>
    <font>
      <sz val="11"/>
      <color rgb="FF222222"/>
      <name val="Calibri"/>
    </font>
    <font>
      <sz val="13"/>
      <color rgb="FF222222"/>
      <name val="Arial"/>
    </font>
    <font>
      <sz val="27"/>
      <color theme="1"/>
      <name val="Arial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1"/>
        <bgColor theme="1"/>
      </patternFill>
    </fill>
  </fills>
  <borders count="4">
    <border>
      <left/>
      <right/>
      <top/>
      <bottom/>
      <diagonal/>
    </border>
    <border>
      <bottom style="thin">
        <color auto="1"/>
      </bottom>
    </border>
    <border>
      <right style="thin">
        <color theme="1"/>
      </right>
      <top style="thin">
        <color theme="1"/>
      </top>
      <bottom style="thin">
        <color auto="1"/>
      </bottom>
    </border>
    <border>
      <top style="thin">
        <color theme="1"/>
      </top>
      <bottom style="thin">
        <color auto="1"/>
      </bottom>
    </border>
  </borders>
  <cellStyleXfs count="1">
    <xf numFmtId="0" fontId="0" fillId="0" borderId="0"/>
  </cellStyleXfs>
  <cellXfs count="40">
    <xf numFmtId="0" fontId="0" fillId="0" borderId="0" xfId="0"/>
    <xf numFmtId="0" fontId="1" fillId="0" borderId="0" xfId="0" applyFont="1" applyAlignment="1">
      <alignment horizontal="center"/>
    </xf>
    <xf numFmtId="166" fontId="2" fillId="0" borderId="1" xfId="0" applyFont="1" applyNumberFormat="1" applyBorder="1" applyAlignment="1">
      <alignment horizontal="center" vertical="center" wrapText="1"/>
    </xf>
    <xf numFmtId="167" fontId="1" fillId="0" borderId="0" xfId="0" applyFont="1" applyNumberFormat="1" applyAlignment="1">
      <alignment horizontal="center"/>
    </xf>
    <xf numFmtId="166" fontId="1" fillId="0" borderId="0" xfId="0" applyFont="1" applyNumberFormat="1" applyAlignment="1">
      <alignment horizontal="center"/>
    </xf>
    <xf numFmtId="164" fontId="1" fillId="0" borderId="0" xfId="0" applyFont="1" applyNumberFormat="1" applyAlignment="1">
      <alignment horizontal="center" vertical="center"/>
    </xf>
    <xf numFmtId="168" fontId="1" fillId="0" borderId="0" xfId="0" applyFont="1" applyNumberFormat="1" applyAlignment="1">
      <alignment horizontal="center"/>
    </xf>
    <xf numFmtId="44" fontId="1" fillId="2" borderId="0" xfId="0" applyFont="1" applyNumberFormat="1" applyFill="1" applyAlignment="1">
      <alignment horizontal="center"/>
    </xf>
    <xf numFmtId="10" fontId="1" fillId="2" borderId="0" xfId="0" applyFont="1" applyNumberFormat="1" applyFill="1"/>
    <xf numFmtId="168" fontId="1" fillId="2" borderId="0" xfId="0" applyFont="1" applyNumberFormat="1" applyFill="1" applyAlignment="1">
      <alignment horizontal="center"/>
    </xf>
    <xf numFmtId="10" fontId="1" fillId="2" borderId="0" xfId="0" applyFont="1" applyNumberFormat="1" applyFill="1" applyAlignment="1">
      <alignment horizontal="center"/>
    </xf>
    <xf numFmtId="168" fontId="1" fillId="2" borderId="0" xfId="0" applyFont="1" applyNumberFormat="1" applyFill="1"/>
    <xf numFmtId="44" fontId="1" fillId="0" borderId="0" xfId="0" applyFont="1" applyNumberFormat="1" applyAlignment="1">
      <alignment horizontal="center"/>
    </xf>
    <xf numFmtId="169" fontId="1" fillId="2" borderId="0" xfId="0" applyFont="1" applyNumberFormat="1" applyFill="1" applyAlignment="1">
      <alignment horizontal="center"/>
    </xf>
    <xf numFmtId="168" fontId="1" fillId="0" borderId="0" xfId="0" applyFont="1" applyNumberFormat="1"/>
    <xf numFmtId="44" fontId="1" fillId="0" borderId="0" xfId="0" applyFont="1" applyNumberFormat="1"/>
    <xf numFmtId="0" fontId="2" fillId="3" borderId="2" xfId="0" applyFont="1" applyFill="1" applyBorder="1" applyAlignment="1">
      <alignment horizontal="center" vertical="center" wrapText="1"/>
    </xf>
    <xf numFmtId="166" fontId="1" fillId="2" borderId="0" xfId="0" applyFont="1" applyNumberFormat="1" applyFill="1" applyAlignment="1">
      <alignment horizontal="center"/>
    </xf>
    <xf numFmtId="169" fontId="1" fillId="0" borderId="0" xfId="0" applyFont="1" applyNumberFormat="1" applyAlignment="1">
      <alignment horizontal="center"/>
    </xf>
    <xf numFmtId="3" fontId="1" fillId="0" borderId="0" xfId="0" applyFont="1" applyNumberFormat="1" applyAlignment="1">
      <alignment horizontal="center"/>
    </xf>
    <xf numFmtId="0" fontId="1" fillId="0" borderId="0" xfId="0" applyFont="1" applyAlignment="1">
      <alignment horizontal="center" vertical="center"/>
    </xf>
    <xf numFmtId="0" fontId="1" fillId="2" borderId="0" xfId="0" applyFont="1" applyFill="1"/>
    <xf numFmtId="0" fontId="2" fillId="0" borderId="1" xfId="0" applyFont="1" applyBorder="1" applyAlignment="1">
      <alignment horizontal="center" vertical="center" wrapText="1"/>
    </xf>
    <xf numFmtId="10" fontId="1" fillId="0" borderId="0" xfId="0" applyFont="1" applyNumberFormat="1"/>
    <xf numFmtId="0" fontId="3" fillId="3" borderId="3" xfId="0" applyFont="1" applyFill="1" applyBorder="1" applyAlignment="1">
      <alignment horizontal="center" vertical="center" wrapText="1"/>
    </xf>
    <xf numFmtId="165" fontId="1" fillId="0" borderId="0" xfId="0" applyFont="1" applyNumberFormat="1"/>
    <xf numFmtId="3" fontId="4" fillId="0" borderId="0" xfId="0" applyFont="1" applyNumberFormat="1" applyAlignment="1">
      <alignment horizontal="center"/>
    </xf>
    <xf numFmtId="0" fontId="2" fillId="3" borderId="0" xfId="0" applyFont="1" applyFill="1" applyAlignment="1">
      <alignment horizontal="center" vertical="center" wrapText="1"/>
    </xf>
    <xf numFmtId="164" fontId="1" fillId="2" borderId="0" xfId="0" applyFont="1" applyNumberFormat="1" applyFill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center" vertical="center" wrapText="1"/>
    </xf>
    <xf numFmtId="10" fontId="1" fillId="0" borderId="0" xfId="0" applyFont="1" applyNumberFormat="1" applyAlignment="1">
      <alignment horizontal="center"/>
    </xf>
    <xf numFmtId="0" fontId="1" fillId="2" borderId="0" xfId="0" applyFont="1" applyFill="1" applyAlignment="1">
      <alignment horizontal="center"/>
    </xf>
    <xf numFmtId="165" fontId="1" fillId="0" borderId="0" xfId="0" applyFont="1" applyNumberFormat="1" applyAlignment="1">
      <alignment horizontal="center"/>
    </xf>
    <xf numFmtId="0" fontId="5" fillId="0" borderId="0" xfId="0" applyFont="1"/>
    <xf numFmtId="10" fontId="1" fillId="0" borderId="0" xfId="0" applyFont="1" applyNumberFormat="1" applyAlignment="1">
      <alignment horizontal="center" vertical="center"/>
    </xf>
    <xf numFmtId="168" fontId="1" fillId="0" borderId="0" xfId="0" applyFont="1" applyNumberFormat="1" applyAlignment="1">
      <alignment horizontal="center" vertical="center"/>
    </xf>
    <xf numFmtId="4" fontId="1" fillId="0" borderId="0" xfId="0" applyFont="1" applyNumberForma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6" fillId="0" borderId="0" xfId="0" applyFont="1"/>
  </cellXfs>
  <cellStyles count="1">
    <cellStyle name="Normal" xfId="0" builtinId="0"/>
  </cellStyles>
  <dxfs count="6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6" formatCode="_-* #,##0.0000\ &quot;€&quot;_-;\-* #,##0.0000\ &quot;€&quot;_-;_-* &quot;-&quot;??\ &quot;€&quot;_-;_-@_-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34" formatCode="_-* #,##0.00\ &quot;€&quot;_-;\-* #,##0.00\ &quot;€&quot;_-;_-* &quot;-&quot;??\ &quot;€&quot;_-;_-@_-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34" formatCode="_-* #,##0.00\ &quot;€&quot;_-;\-* #,##0.00\ &quot;€&quot;_-;_-* &quot;-&quot;??\ &quot;€&quot;_-;_-@_-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168" formatCode="_-* #,##0\ &quot;€&quot;_-;\-* #,##0\ &quot;€&quot;_-;_-* &quot;-&quot;??\ &quot;€&quot;_-;_-@_-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168" formatCode="_-* #,##0\ &quot;€&quot;_-;\-* #,##0\ &quot;€&quot;_-;_-* &quot;-&quot;??\ &quot;€&quot;_-;_-@_-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168" formatCode="_-* #,##0\ &quot;€&quot;_-;\-* #,##0\ &quot;€&quot;_-;_-* &quot;-&quot;??\ &quot;€&quot;_-;_-@_-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168" formatCode="_-* #,##0\ &quot;€&quot;_-;\-* #,##0\ &quot;€&quot;_-;_-* &quot;-&quot;??\ &quot;€&quot;_-;_-@_-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14" formatCode="0.00%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14" formatCode="0.00%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14" formatCode="0.00%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14" formatCode="0.00%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14" formatCode="0.00%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164" formatCode="_-* #,##0\ _€_-;\-* #,##0\ _€_-;_-* &quot;-&quot;??\ _€_-;_-@_-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14" formatCode="0.00%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169" formatCode="_-* #,##0.00000\ &quot;€&quot;_-;\-* #,##0.00000\ &quot;€&quot;_-;_-* &quot;-&quot;??\ &quot;€&quot;_-;_-@_-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14" formatCode="0.00%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14" formatCode="0.00%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14" formatCode="0.00%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numFmt numFmtId="168" formatCode="_-* #,##0\ &quot;€&quot;_-;\-* #,##0\ &quot;€&quot;_-;_-* &quot;-&quot;??\ &quot;€&quot;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numFmt numFmtId="168" formatCode="_-* #,##0\ &quot;€&quot;_-;\-* #,##0\ &quot;€&quot;_-;_-* &quot;-&quot;??\ &quot;€&quot;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alignment horizontal="center" vertical="bottom" textRotation="0" wrapText="0" indent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14" formatCode="0.00%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14" formatCode="0.00%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numFmt numFmtId="14" formatCode="0.00%"/>
      <alignment horizontal="center" vertical="bottom" textRotation="0" wrapText="0" indent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numFmt numFmtId="14" formatCode="0.00%"/>
      <alignment horizontal="center" vertical="bottom" textRotation="0" wrapText="0" indent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14" formatCode="0.00%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14" formatCode="0.00%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14" formatCode="0.00%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14" formatCode="0.00%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168" formatCode="_-* #,##0\ &quot;€&quot;_-;\-* #,##0\ &quot;€&quot;_-;_-* &quot;-&quot;??\ &quot;€&quot;_-;_-@_-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14" formatCode="0.00%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numFmt numFmtId="14" formatCode="0.00%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167" formatCode="0.000%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168" formatCode="_-* #,##0\ &quot;€&quot;_-;\-* #,##0\ &quot;€&quot;_-;_-* &quot;-&quot;??\ &quot;€&quot;_-;_-@_-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167" formatCode="0.000%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34" formatCode="_-* #,##0.00\ &quot;€&quot;_-;\-* #,##0.00\ &quot;€&quot;_-;_-* &quot;-&quot;??\ &quot;€&quot;_-;_-@_-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167" formatCode="0.000%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alignment horizontal="center" vertical="bottom" textRotation="0" wrapText="0" indent="0" justifyLastLine="0" shrinkToFit="0" readingOrder="0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1" indent="0" justifyLastLine="0" shrinkToFit="0" readingOrder="0"/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3</xdr:col>
      <xdr:colOff>351366</xdr:colOff>
      <xdr:row>7</xdr:row>
      <xdr:rowOff>81280</xdr:rowOff>
    </xdr:from>
    <xdr:to>
      <xdr:col>9</xdr:col>
      <xdr:colOff>627380</xdr:colOff>
      <xdr:row>11</xdr:row>
      <xdr:rowOff>0</xdr:rowOff>
    </xdr:to>
    <xdr:sp macro="" textlink="">
      <xdr:nvSpPr>
        <xdr:cNvPr id="1027" name="Text Box 3" hidden="1"/>
        <xdr:cNvSpPr txBox="1">
          <a:spLocks noChangeArrowheads="1"/>
        </xdr:cNvSpPr>
      </xdr:nvSpPr>
      <xdr:spPr bwMode="auto">
        <a:xfrm>
          <a:off x="3530600" y="1854200"/>
          <a:ext cx="4864100" cy="6350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absolute">
    <xdr:from>
      <xdr:col>3</xdr:col>
      <xdr:colOff>351366</xdr:colOff>
      <xdr:row>7</xdr:row>
      <xdr:rowOff>81280</xdr:rowOff>
    </xdr:from>
    <xdr:to>
      <xdr:col>9</xdr:col>
      <xdr:colOff>627380</xdr:colOff>
      <xdr:row>11</xdr:row>
      <xdr:rowOff>0</xdr:rowOff>
    </xdr:to>
    <xdr:sp macro="" textlink="">
      <xdr:nvSpPr>
        <xdr:cNvPr id="1025" name="Text Box 1" hidden="1"/>
        <xdr:cNvSpPr txBox="1">
          <a:spLocks noChangeArrowheads="1"/>
        </xdr:cNvSpPr>
      </xdr:nvSpPr>
      <xdr:spPr bwMode="auto">
        <a:xfrm>
          <a:off x="3530600" y="1854200"/>
          <a:ext cx="4864100" cy="635000"/>
        </a:xfrm>
        <a:prstGeom prst="rect">
          <a:avLst/>
        </a:prstGeom>
        <a:gradFill rotWithShape="0">
          <a:gsLst>
            <a:gs pos="0">
              <a:srgbClr val="FBFE82"/>
            </a:gs>
            <a:gs pos="100000">
              <a:srgbClr val="FBF6D6"/>
            </a:gs>
          </a:gsLst>
          <a:lin ang="5400000"/>
        </a:gradFill>
        <a:ln w="9525">
          <a:solidFill>
            <a:srgbClr val="EDEAA1"/>
          </a:solidFill>
          <a:miter lim="800000"/>
          <a:headEnd/>
          <a:tailEnd/>
        </a:ln>
        <a:effectLst>
          <a:outerShdw blurRad="63500" dist="38099" dir="2700000" algn="ctr" rotWithShape="0">
            <a:srgbClr val="000000">
              <a:alpha val="74998"/>
            </a:srgbClr>
          </a:outerShdw>
        </a:effectLst>
        <a:extLst>
          <a:ext uri="{53640926-AAD7-44d8-BBD7-CCE9431645EC}">
            <a14:shadowObscured xmlns:a14="http://schemas.microsoft.com/office/drawing/2010/main" val="1"/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absolute">
    <xdr:from>
      <xdr:col>3</xdr:col>
      <xdr:colOff>351366</xdr:colOff>
      <xdr:row>7</xdr:row>
      <xdr:rowOff>81280</xdr:rowOff>
    </xdr:from>
    <xdr:to>
      <xdr:col>9</xdr:col>
      <xdr:colOff>644313</xdr:colOff>
      <xdr:row>11</xdr:row>
      <xdr:rowOff>0</xdr:rowOff>
    </xdr:to>
    <xdr:sp macro="" textlink="">
      <xdr:nvSpPr>
        <xdr:cNvPr id="2" name="Text Box 3" hidden="1"/>
        <xdr:cNvSpPr txBox="1">
          <a:spLocks noChangeArrowheads="1"/>
        </xdr:cNvSpPr>
      </xdr:nvSpPr>
      <xdr:spPr bwMode="auto">
        <a:xfrm>
          <a:off x="3530600" y="1854200"/>
          <a:ext cx="4864100" cy="6350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absolute">
    <xdr:from>
      <xdr:col>3</xdr:col>
      <xdr:colOff>351366</xdr:colOff>
      <xdr:row>7</xdr:row>
      <xdr:rowOff>81280</xdr:rowOff>
    </xdr:from>
    <xdr:to>
      <xdr:col>9</xdr:col>
      <xdr:colOff>644313</xdr:colOff>
      <xdr:row>11</xdr:row>
      <xdr:rowOff>0</xdr:rowOff>
    </xdr:to>
    <xdr:sp macro="" textlink="">
      <xdr:nvSpPr>
        <xdr:cNvPr id="3" name="Text Box 3" hidden="1"/>
        <xdr:cNvSpPr txBox="1">
          <a:spLocks noChangeArrowheads="1"/>
        </xdr:cNvSpPr>
      </xdr:nvSpPr>
      <xdr:spPr bwMode="auto">
        <a:xfrm>
          <a:off x="3530600" y="1854200"/>
          <a:ext cx="4864100" cy="6350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absolute">
    <xdr:from>
      <xdr:col>3</xdr:col>
      <xdr:colOff>351366</xdr:colOff>
      <xdr:row>7</xdr:row>
      <xdr:rowOff>81280</xdr:rowOff>
    </xdr:from>
    <xdr:to>
      <xdr:col>9</xdr:col>
      <xdr:colOff>644313</xdr:colOff>
      <xdr:row>11</xdr:row>
      <xdr:rowOff>0</xdr:rowOff>
    </xdr:to>
    <xdr:sp macro="" textlink="">
      <xdr:nvSpPr>
        <xdr:cNvPr id="1028" name="Text Box 4" hidden="1"/>
        <xdr:cNvSpPr txBox="1">
          <a:spLocks noChangeArrowheads="1"/>
        </xdr:cNvSpPr>
      </xdr:nvSpPr>
      <xdr:spPr bwMode="auto">
        <a:xfrm>
          <a:off x="3530600" y="1854200"/>
          <a:ext cx="4864100" cy="6350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absolute">
    <xdr:from>
      <xdr:col>3</xdr:col>
      <xdr:colOff>351366</xdr:colOff>
      <xdr:row>7</xdr:row>
      <xdr:rowOff>81280</xdr:rowOff>
    </xdr:from>
    <xdr:to>
      <xdr:col>9</xdr:col>
      <xdr:colOff>644313</xdr:colOff>
      <xdr:row>11</xdr:row>
      <xdr:rowOff>0</xdr:rowOff>
    </xdr:to>
    <xdr:sp macro="" textlink="">
      <xdr:nvSpPr>
        <xdr:cNvPr id="4" name="Text Box 3" hidden="1"/>
        <xdr:cNvSpPr txBox="1">
          <a:spLocks noChangeArrowheads="1"/>
        </xdr:cNvSpPr>
      </xdr:nvSpPr>
      <xdr:spPr bwMode="auto">
        <a:xfrm>
          <a:off x="3530600" y="1854200"/>
          <a:ext cx="4864100" cy="6350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absolute">
    <xdr:from>
      <xdr:col>3</xdr:col>
      <xdr:colOff>351366</xdr:colOff>
      <xdr:row>7</xdr:row>
      <xdr:rowOff>81280</xdr:rowOff>
    </xdr:from>
    <xdr:to>
      <xdr:col>9</xdr:col>
      <xdr:colOff>644313</xdr:colOff>
      <xdr:row>11</xdr:row>
      <xdr:rowOff>0</xdr:rowOff>
    </xdr:to>
    <xdr:sp macro="" textlink="">
      <xdr:nvSpPr>
        <xdr:cNvPr id="5" name="Text Box 4" hidden="1"/>
        <xdr:cNvSpPr txBox="1">
          <a:spLocks noChangeArrowheads="1"/>
        </xdr:cNvSpPr>
      </xdr:nvSpPr>
      <xdr:spPr bwMode="auto">
        <a:xfrm>
          <a:off x="3530600" y="1854200"/>
          <a:ext cx="4864100" cy="6350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absolute">
    <xdr:from>
      <xdr:col>3</xdr:col>
      <xdr:colOff>351366</xdr:colOff>
      <xdr:row>7</xdr:row>
      <xdr:rowOff>81280</xdr:rowOff>
    </xdr:from>
    <xdr:to>
      <xdr:col>9</xdr:col>
      <xdr:colOff>644313</xdr:colOff>
      <xdr:row>11</xdr:row>
      <xdr:rowOff>0</xdr:rowOff>
    </xdr:to>
    <xdr:sp macro="" textlink="">
      <xdr:nvSpPr>
        <xdr:cNvPr id="6" name="Text Box 3" hidden="1"/>
        <xdr:cNvSpPr txBox="1">
          <a:spLocks noChangeArrowheads="1"/>
        </xdr:cNvSpPr>
      </xdr:nvSpPr>
      <xdr:spPr bwMode="auto">
        <a:xfrm>
          <a:off x="3530600" y="1854200"/>
          <a:ext cx="4864100" cy="6350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absolute">
    <xdr:from>
      <xdr:col>3</xdr:col>
      <xdr:colOff>351366</xdr:colOff>
      <xdr:row>7</xdr:row>
      <xdr:rowOff>81280</xdr:rowOff>
    </xdr:from>
    <xdr:to>
      <xdr:col>9</xdr:col>
      <xdr:colOff>644313</xdr:colOff>
      <xdr:row>11</xdr:row>
      <xdr:rowOff>0</xdr:rowOff>
    </xdr:to>
    <xdr:sp macro="" textlink="">
      <xdr:nvSpPr>
        <xdr:cNvPr id="7" name="Text Box 4" hidden="1"/>
        <xdr:cNvSpPr txBox="1">
          <a:spLocks noChangeArrowheads="1"/>
        </xdr:cNvSpPr>
      </xdr:nvSpPr>
      <xdr:spPr bwMode="auto">
        <a:xfrm>
          <a:off x="3530600" y="1854200"/>
          <a:ext cx="4864100" cy="6350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absolute">
    <xdr:from>
      <xdr:col>3</xdr:col>
      <xdr:colOff>351366</xdr:colOff>
      <xdr:row>7</xdr:row>
      <xdr:rowOff>81280</xdr:rowOff>
    </xdr:from>
    <xdr:to>
      <xdr:col>9</xdr:col>
      <xdr:colOff>644313</xdr:colOff>
      <xdr:row>11</xdr:row>
      <xdr:rowOff>0</xdr:rowOff>
    </xdr:to>
    <xdr:sp macro="" textlink="">
      <xdr:nvSpPr>
        <xdr:cNvPr id="8" name="Text Box 3" hidden="1"/>
        <xdr:cNvSpPr txBox="1">
          <a:spLocks noChangeArrowheads="1"/>
        </xdr:cNvSpPr>
      </xdr:nvSpPr>
      <xdr:spPr bwMode="auto">
        <a:xfrm>
          <a:off x="3530600" y="1854200"/>
          <a:ext cx="4864100" cy="6350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absolute">
    <xdr:from>
      <xdr:col>3</xdr:col>
      <xdr:colOff>351366</xdr:colOff>
      <xdr:row>7</xdr:row>
      <xdr:rowOff>81280</xdr:rowOff>
    </xdr:from>
    <xdr:to>
      <xdr:col>9</xdr:col>
      <xdr:colOff>644313</xdr:colOff>
      <xdr:row>11</xdr:row>
      <xdr:rowOff>0</xdr:rowOff>
    </xdr:to>
    <xdr:sp macro="" textlink="">
      <xdr:nvSpPr>
        <xdr:cNvPr id="9" name="Text Box 4" hidden="1"/>
        <xdr:cNvSpPr txBox="1">
          <a:spLocks noChangeArrowheads="1"/>
        </xdr:cNvSpPr>
      </xdr:nvSpPr>
      <xdr:spPr bwMode="auto">
        <a:xfrm>
          <a:off x="3530600" y="1854200"/>
          <a:ext cx="4864100" cy="6350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absolute">
    <xdr:from>
      <xdr:col>3</xdr:col>
      <xdr:colOff>351366</xdr:colOff>
      <xdr:row>7</xdr:row>
      <xdr:rowOff>81280</xdr:rowOff>
    </xdr:from>
    <xdr:to>
      <xdr:col>9</xdr:col>
      <xdr:colOff>644313</xdr:colOff>
      <xdr:row>11</xdr:row>
      <xdr:rowOff>0</xdr:rowOff>
    </xdr:to>
    <xdr:sp macro="" textlink="">
      <xdr:nvSpPr>
        <xdr:cNvPr id="10" name="Text Box 3" hidden="1"/>
        <xdr:cNvSpPr txBox="1">
          <a:spLocks noChangeArrowheads="1"/>
        </xdr:cNvSpPr>
      </xdr:nvSpPr>
      <xdr:spPr bwMode="auto">
        <a:xfrm>
          <a:off x="3530600" y="1854200"/>
          <a:ext cx="4864100" cy="6350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absolute">
    <xdr:from>
      <xdr:col>3</xdr:col>
      <xdr:colOff>351366</xdr:colOff>
      <xdr:row>7</xdr:row>
      <xdr:rowOff>81280</xdr:rowOff>
    </xdr:from>
    <xdr:to>
      <xdr:col>9</xdr:col>
      <xdr:colOff>640080</xdr:colOff>
      <xdr:row>11</xdr:row>
      <xdr:rowOff>0</xdr:rowOff>
    </xdr:to>
    <xdr:sp macro="" textlink="">
      <xdr:nvSpPr>
        <xdr:cNvPr id="11" name="Text Box 3" hidden="1"/>
        <xdr:cNvSpPr txBox="1">
          <a:spLocks noChangeArrowheads="1"/>
        </xdr:cNvSpPr>
      </xdr:nvSpPr>
      <xdr:spPr bwMode="auto">
        <a:xfrm>
          <a:off x="3530600" y="1854200"/>
          <a:ext cx="4864100" cy="6350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absolute">
    <xdr:from>
      <xdr:col>3</xdr:col>
      <xdr:colOff>351366</xdr:colOff>
      <xdr:row>7</xdr:row>
      <xdr:rowOff>81280</xdr:rowOff>
    </xdr:from>
    <xdr:to>
      <xdr:col>9</xdr:col>
      <xdr:colOff>640080</xdr:colOff>
      <xdr:row>11</xdr:row>
      <xdr:rowOff>0</xdr:rowOff>
    </xdr:to>
    <xdr:sp macro="" textlink="">
      <xdr:nvSpPr>
        <xdr:cNvPr id="12" name="Text Box 3" hidden="1"/>
        <xdr:cNvSpPr txBox="1">
          <a:spLocks noChangeArrowheads="1"/>
        </xdr:cNvSpPr>
      </xdr:nvSpPr>
      <xdr:spPr bwMode="auto">
        <a:xfrm>
          <a:off x="3530600" y="1854200"/>
          <a:ext cx="4864100" cy="6350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absolute">
    <xdr:from>
      <xdr:col>3</xdr:col>
      <xdr:colOff>351366</xdr:colOff>
      <xdr:row>7</xdr:row>
      <xdr:rowOff>81280</xdr:rowOff>
    </xdr:from>
    <xdr:to>
      <xdr:col>9</xdr:col>
      <xdr:colOff>640080</xdr:colOff>
      <xdr:row>11</xdr:row>
      <xdr:rowOff>0</xdr:rowOff>
    </xdr:to>
    <xdr:sp macro="" textlink="">
      <xdr:nvSpPr>
        <xdr:cNvPr id="13" name="Text Box 3" hidden="1"/>
        <xdr:cNvSpPr txBox="1">
          <a:spLocks noChangeArrowheads="1"/>
        </xdr:cNvSpPr>
      </xdr:nvSpPr>
      <xdr:spPr bwMode="auto">
        <a:xfrm>
          <a:off x="3530600" y="1854200"/>
          <a:ext cx="4864100" cy="6350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absolute">
    <xdr:from>
      <xdr:col>3</xdr:col>
      <xdr:colOff>351366</xdr:colOff>
      <xdr:row>7</xdr:row>
      <xdr:rowOff>81280</xdr:rowOff>
    </xdr:from>
    <xdr:to>
      <xdr:col>9</xdr:col>
      <xdr:colOff>640080</xdr:colOff>
      <xdr:row>11</xdr:row>
      <xdr:rowOff>0</xdr:rowOff>
    </xdr:to>
    <xdr:sp macro="" textlink="">
      <xdr:nvSpPr>
        <xdr:cNvPr id="14" name="Text Box 3" hidden="1"/>
        <xdr:cNvSpPr txBox="1">
          <a:spLocks noChangeArrowheads="1"/>
        </xdr:cNvSpPr>
      </xdr:nvSpPr>
      <xdr:spPr bwMode="auto">
        <a:xfrm>
          <a:off x="3530600" y="1854200"/>
          <a:ext cx="4864100" cy="6350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absolute">
    <xdr:from>
      <xdr:col>3</xdr:col>
      <xdr:colOff>351366</xdr:colOff>
      <xdr:row>7</xdr:row>
      <xdr:rowOff>81280</xdr:rowOff>
    </xdr:from>
    <xdr:to>
      <xdr:col>9</xdr:col>
      <xdr:colOff>640080</xdr:colOff>
      <xdr:row>11</xdr:row>
      <xdr:rowOff>0</xdr:rowOff>
    </xdr:to>
    <xdr:sp macro="" textlink="">
      <xdr:nvSpPr>
        <xdr:cNvPr id="15" name="Text Box 3" hidden="1"/>
        <xdr:cNvSpPr txBox="1">
          <a:spLocks noChangeArrowheads="1"/>
        </xdr:cNvSpPr>
      </xdr:nvSpPr>
      <xdr:spPr bwMode="auto">
        <a:xfrm>
          <a:off x="3530600" y="1854200"/>
          <a:ext cx="4864100" cy="6350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absolute">
    <xdr:from>
      <xdr:col>3</xdr:col>
      <xdr:colOff>351366</xdr:colOff>
      <xdr:row>17</xdr:row>
      <xdr:rowOff>60960</xdr:rowOff>
    </xdr:from>
    <xdr:to>
      <xdr:col>9</xdr:col>
      <xdr:colOff>631613</xdr:colOff>
      <xdr:row>30</xdr:row>
      <xdr:rowOff>162560</xdr:rowOff>
    </xdr:to>
    <xdr:sp macro="" textlink="">
      <xdr:nvSpPr>
        <xdr:cNvPr id="16" name="Text Box 3" hidden="1"/>
        <xdr:cNvSpPr txBox="1">
          <a:spLocks noChangeArrowheads="1"/>
        </xdr:cNvSpPr>
      </xdr:nvSpPr>
      <xdr:spPr bwMode="auto">
        <a:xfrm>
          <a:off x="3530600" y="3632200"/>
          <a:ext cx="4864100" cy="6350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absolute">
    <xdr:from>
      <xdr:col>3</xdr:col>
      <xdr:colOff>351366</xdr:colOff>
      <xdr:row>17</xdr:row>
      <xdr:rowOff>60960</xdr:rowOff>
    </xdr:from>
    <xdr:to>
      <xdr:col>9</xdr:col>
      <xdr:colOff>631613</xdr:colOff>
      <xdr:row>30</xdr:row>
      <xdr:rowOff>162560</xdr:rowOff>
    </xdr:to>
    <xdr:sp macro="" textlink="">
      <xdr:nvSpPr>
        <xdr:cNvPr id="17" name="Text Box 3" hidden="1"/>
        <xdr:cNvSpPr txBox="1">
          <a:spLocks noChangeArrowheads="1"/>
        </xdr:cNvSpPr>
      </xdr:nvSpPr>
      <xdr:spPr bwMode="auto">
        <a:xfrm>
          <a:off x="3530600" y="3632200"/>
          <a:ext cx="4864100" cy="6350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absolute">
    <xdr:from>
      <xdr:col>3</xdr:col>
      <xdr:colOff>351366</xdr:colOff>
      <xdr:row>17</xdr:row>
      <xdr:rowOff>60960</xdr:rowOff>
    </xdr:from>
    <xdr:to>
      <xdr:col>9</xdr:col>
      <xdr:colOff>631613</xdr:colOff>
      <xdr:row>30</xdr:row>
      <xdr:rowOff>162560</xdr:rowOff>
    </xdr:to>
    <xdr:sp macro="" textlink="">
      <xdr:nvSpPr>
        <xdr:cNvPr id="18" name="Text Box 3" hidden="1"/>
        <xdr:cNvSpPr txBox="1">
          <a:spLocks noChangeArrowheads="1"/>
        </xdr:cNvSpPr>
      </xdr:nvSpPr>
      <xdr:spPr bwMode="auto">
        <a:xfrm>
          <a:off x="3530600" y="3632200"/>
          <a:ext cx="4864100" cy="6350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absolute">
    <xdr:from>
      <xdr:col>3</xdr:col>
      <xdr:colOff>351366</xdr:colOff>
      <xdr:row>17</xdr:row>
      <xdr:rowOff>60960</xdr:rowOff>
    </xdr:from>
    <xdr:to>
      <xdr:col>9</xdr:col>
      <xdr:colOff>631613</xdr:colOff>
      <xdr:row>30</xdr:row>
      <xdr:rowOff>162560</xdr:rowOff>
    </xdr:to>
    <xdr:sp macro="" textlink="">
      <xdr:nvSpPr>
        <xdr:cNvPr id="19" name="Text Box 3" hidden="1"/>
        <xdr:cNvSpPr txBox="1">
          <a:spLocks noChangeArrowheads="1"/>
        </xdr:cNvSpPr>
      </xdr:nvSpPr>
      <xdr:spPr bwMode="auto">
        <a:xfrm>
          <a:off x="3530600" y="3632200"/>
          <a:ext cx="4864100" cy="6350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absolute">
    <xdr:from>
      <xdr:col>3</xdr:col>
      <xdr:colOff>351366</xdr:colOff>
      <xdr:row>17</xdr:row>
      <xdr:rowOff>60960</xdr:rowOff>
    </xdr:from>
    <xdr:to>
      <xdr:col>9</xdr:col>
      <xdr:colOff>631613</xdr:colOff>
      <xdr:row>30</xdr:row>
      <xdr:rowOff>162560</xdr:rowOff>
    </xdr:to>
    <xdr:sp macro="" textlink="">
      <xdr:nvSpPr>
        <xdr:cNvPr id="20" name="Text Box 3" hidden="1"/>
        <xdr:cNvSpPr txBox="1">
          <a:spLocks noChangeArrowheads="1"/>
        </xdr:cNvSpPr>
      </xdr:nvSpPr>
      <xdr:spPr bwMode="auto">
        <a:xfrm>
          <a:off x="3530600" y="3632200"/>
          <a:ext cx="4864100" cy="6350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absolute">
    <xdr:from>
      <xdr:col>3</xdr:col>
      <xdr:colOff>351366</xdr:colOff>
      <xdr:row>17</xdr:row>
      <xdr:rowOff>60960</xdr:rowOff>
    </xdr:from>
    <xdr:to>
      <xdr:col>9</xdr:col>
      <xdr:colOff>631613</xdr:colOff>
      <xdr:row>30</xdr:row>
      <xdr:rowOff>162560</xdr:rowOff>
    </xdr:to>
    <xdr:sp macro="" textlink="">
      <xdr:nvSpPr>
        <xdr:cNvPr id="21" name="Text Box 3" hidden="1"/>
        <xdr:cNvSpPr txBox="1">
          <a:spLocks noChangeArrowheads="1"/>
        </xdr:cNvSpPr>
      </xdr:nvSpPr>
      <xdr:spPr bwMode="auto">
        <a:xfrm>
          <a:off x="3530600" y="3632200"/>
          <a:ext cx="4864100" cy="6350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absolute">
    <xdr:from>
      <xdr:col>3</xdr:col>
      <xdr:colOff>351366</xdr:colOff>
      <xdr:row>17</xdr:row>
      <xdr:rowOff>60960</xdr:rowOff>
    </xdr:from>
    <xdr:to>
      <xdr:col>9</xdr:col>
      <xdr:colOff>631613</xdr:colOff>
      <xdr:row>30</xdr:row>
      <xdr:rowOff>162560</xdr:rowOff>
    </xdr:to>
    <xdr:sp macro="" textlink="">
      <xdr:nvSpPr>
        <xdr:cNvPr id="22" name="Text Box 3" hidden="1"/>
        <xdr:cNvSpPr txBox="1">
          <a:spLocks noChangeArrowheads="1"/>
        </xdr:cNvSpPr>
      </xdr:nvSpPr>
      <xdr:spPr bwMode="auto">
        <a:xfrm>
          <a:off x="3530600" y="3632200"/>
          <a:ext cx="4864100" cy="6350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absolute">
    <xdr:from>
      <xdr:col>3</xdr:col>
      <xdr:colOff>351366</xdr:colOff>
      <xdr:row>17</xdr:row>
      <xdr:rowOff>60960</xdr:rowOff>
    </xdr:from>
    <xdr:to>
      <xdr:col>9</xdr:col>
      <xdr:colOff>631613</xdr:colOff>
      <xdr:row>30</xdr:row>
      <xdr:rowOff>162560</xdr:rowOff>
    </xdr:to>
    <xdr:sp macro="" textlink="">
      <xdr:nvSpPr>
        <xdr:cNvPr id="23" name="Text Box 3" hidden="1"/>
        <xdr:cNvSpPr txBox="1">
          <a:spLocks noChangeArrowheads="1"/>
        </xdr:cNvSpPr>
      </xdr:nvSpPr>
      <xdr:spPr bwMode="auto">
        <a:xfrm>
          <a:off x="3530600" y="3632200"/>
          <a:ext cx="4864100" cy="6350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absolute">
    <xdr:from>
      <xdr:col>3</xdr:col>
      <xdr:colOff>351366</xdr:colOff>
      <xdr:row>17</xdr:row>
      <xdr:rowOff>60960</xdr:rowOff>
    </xdr:from>
    <xdr:to>
      <xdr:col>9</xdr:col>
      <xdr:colOff>627380</xdr:colOff>
      <xdr:row>30</xdr:row>
      <xdr:rowOff>162560</xdr:rowOff>
    </xdr:to>
    <xdr:sp macro="" textlink="">
      <xdr:nvSpPr>
        <xdr:cNvPr id="24" name="Text Box 4" hidden="1"/>
        <xdr:cNvSpPr txBox="1">
          <a:spLocks noChangeArrowheads="1"/>
        </xdr:cNvSpPr>
      </xdr:nvSpPr>
      <xdr:spPr bwMode="auto">
        <a:xfrm>
          <a:off x="3530600" y="3632200"/>
          <a:ext cx="4864100" cy="6350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absolute">
    <xdr:from>
      <xdr:col>3</xdr:col>
      <xdr:colOff>351366</xdr:colOff>
      <xdr:row>17</xdr:row>
      <xdr:rowOff>60960</xdr:rowOff>
    </xdr:from>
    <xdr:to>
      <xdr:col>9</xdr:col>
      <xdr:colOff>627380</xdr:colOff>
      <xdr:row>30</xdr:row>
      <xdr:rowOff>162560</xdr:rowOff>
    </xdr:to>
    <xdr:sp macro="" textlink="">
      <xdr:nvSpPr>
        <xdr:cNvPr id="25" name="Text Box 3" hidden="1"/>
        <xdr:cNvSpPr txBox="1">
          <a:spLocks noChangeArrowheads="1"/>
        </xdr:cNvSpPr>
      </xdr:nvSpPr>
      <xdr:spPr bwMode="auto">
        <a:xfrm>
          <a:off x="3530600" y="3632200"/>
          <a:ext cx="4864100" cy="6350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absolute">
    <xdr:from>
      <xdr:col>3</xdr:col>
      <xdr:colOff>351366</xdr:colOff>
      <xdr:row>17</xdr:row>
      <xdr:rowOff>60960</xdr:rowOff>
    </xdr:from>
    <xdr:to>
      <xdr:col>9</xdr:col>
      <xdr:colOff>627380</xdr:colOff>
      <xdr:row>30</xdr:row>
      <xdr:rowOff>162560</xdr:rowOff>
    </xdr:to>
    <xdr:sp macro="" textlink="">
      <xdr:nvSpPr>
        <xdr:cNvPr id="26" name="Text Box 4" hidden="1"/>
        <xdr:cNvSpPr txBox="1">
          <a:spLocks noChangeArrowheads="1"/>
        </xdr:cNvSpPr>
      </xdr:nvSpPr>
      <xdr:spPr bwMode="auto">
        <a:xfrm>
          <a:off x="3530600" y="3632200"/>
          <a:ext cx="4864100" cy="6350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absolute">
    <xdr:from>
      <xdr:col>3</xdr:col>
      <xdr:colOff>351366</xdr:colOff>
      <xdr:row>17</xdr:row>
      <xdr:rowOff>60960</xdr:rowOff>
    </xdr:from>
    <xdr:to>
      <xdr:col>9</xdr:col>
      <xdr:colOff>627380</xdr:colOff>
      <xdr:row>30</xdr:row>
      <xdr:rowOff>162560</xdr:rowOff>
    </xdr:to>
    <xdr:sp macro="" textlink="">
      <xdr:nvSpPr>
        <xdr:cNvPr id="27" name="Text Box 3" hidden="1"/>
        <xdr:cNvSpPr txBox="1">
          <a:spLocks noChangeArrowheads="1"/>
        </xdr:cNvSpPr>
      </xdr:nvSpPr>
      <xdr:spPr bwMode="auto">
        <a:xfrm>
          <a:off x="3530600" y="3632200"/>
          <a:ext cx="4864100" cy="6350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absolute">
    <xdr:from>
      <xdr:col>3</xdr:col>
      <xdr:colOff>351366</xdr:colOff>
      <xdr:row>17</xdr:row>
      <xdr:rowOff>60960</xdr:rowOff>
    </xdr:from>
    <xdr:to>
      <xdr:col>9</xdr:col>
      <xdr:colOff>627380</xdr:colOff>
      <xdr:row>30</xdr:row>
      <xdr:rowOff>162560</xdr:rowOff>
    </xdr:to>
    <xdr:sp macro="" textlink="">
      <xdr:nvSpPr>
        <xdr:cNvPr id="28" name="Text Box 3" hidden="1"/>
        <xdr:cNvSpPr txBox="1">
          <a:spLocks noChangeArrowheads="1"/>
        </xdr:cNvSpPr>
      </xdr:nvSpPr>
      <xdr:spPr bwMode="auto">
        <a:xfrm>
          <a:off x="3530600" y="3632200"/>
          <a:ext cx="4864100" cy="6350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absolute">
    <xdr:from>
      <xdr:col>3</xdr:col>
      <xdr:colOff>351366</xdr:colOff>
      <xdr:row>17</xdr:row>
      <xdr:rowOff>60960</xdr:rowOff>
    </xdr:from>
    <xdr:to>
      <xdr:col>9</xdr:col>
      <xdr:colOff>627380</xdr:colOff>
      <xdr:row>30</xdr:row>
      <xdr:rowOff>162560</xdr:rowOff>
    </xdr:to>
    <xdr:sp macro="" textlink="">
      <xdr:nvSpPr>
        <xdr:cNvPr id="29" name="Text Box 3" hidden="1"/>
        <xdr:cNvSpPr txBox="1">
          <a:spLocks noChangeArrowheads="1"/>
        </xdr:cNvSpPr>
      </xdr:nvSpPr>
      <xdr:spPr bwMode="auto">
        <a:xfrm>
          <a:off x="3530600" y="3632200"/>
          <a:ext cx="4864100" cy="6350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absolute">
    <xdr:from>
      <xdr:col>3</xdr:col>
      <xdr:colOff>351366</xdr:colOff>
      <xdr:row>17</xdr:row>
      <xdr:rowOff>60960</xdr:rowOff>
    </xdr:from>
    <xdr:to>
      <xdr:col>9</xdr:col>
      <xdr:colOff>627380</xdr:colOff>
      <xdr:row>30</xdr:row>
      <xdr:rowOff>162560</xdr:rowOff>
    </xdr:to>
    <xdr:sp macro="" textlink="">
      <xdr:nvSpPr>
        <xdr:cNvPr id="1029" name="Text Box 5" hidden="1"/>
        <xdr:cNvSpPr txBox="1">
          <a:spLocks noChangeArrowheads="1"/>
        </xdr:cNvSpPr>
      </xdr:nvSpPr>
      <xdr:spPr bwMode="auto">
        <a:xfrm>
          <a:off x="3530600" y="3632200"/>
          <a:ext cx="4864100" cy="6350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absolute">
    <xdr:from>
      <xdr:col>3</xdr:col>
      <xdr:colOff>351366</xdr:colOff>
      <xdr:row>17</xdr:row>
      <xdr:rowOff>60960</xdr:rowOff>
    </xdr:from>
    <xdr:to>
      <xdr:col>9</xdr:col>
      <xdr:colOff>627380</xdr:colOff>
      <xdr:row>30</xdr:row>
      <xdr:rowOff>162560</xdr:rowOff>
    </xdr:to>
    <xdr:sp macro="" textlink="">
      <xdr:nvSpPr>
        <xdr:cNvPr id="30" name="Text Box 4" hidden="1"/>
        <xdr:cNvSpPr txBox="1">
          <a:spLocks noChangeArrowheads="1"/>
        </xdr:cNvSpPr>
      </xdr:nvSpPr>
      <xdr:spPr bwMode="auto">
        <a:xfrm>
          <a:off x="3530600" y="3632200"/>
          <a:ext cx="4864100" cy="6350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absolute">
    <xdr:from>
      <xdr:col>3</xdr:col>
      <xdr:colOff>351366</xdr:colOff>
      <xdr:row>17</xdr:row>
      <xdr:rowOff>60960</xdr:rowOff>
    </xdr:from>
    <xdr:to>
      <xdr:col>9</xdr:col>
      <xdr:colOff>627380</xdr:colOff>
      <xdr:row>30</xdr:row>
      <xdr:rowOff>162560</xdr:rowOff>
    </xdr:to>
    <xdr:sp macro="" textlink="">
      <xdr:nvSpPr>
        <xdr:cNvPr id="31" name="Text Box 3" hidden="1"/>
        <xdr:cNvSpPr txBox="1">
          <a:spLocks noChangeArrowheads="1"/>
        </xdr:cNvSpPr>
      </xdr:nvSpPr>
      <xdr:spPr bwMode="auto">
        <a:xfrm>
          <a:off x="3530600" y="3632200"/>
          <a:ext cx="4864100" cy="6350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absolute">
    <xdr:from>
      <xdr:col>3</xdr:col>
      <xdr:colOff>351366</xdr:colOff>
      <xdr:row>17</xdr:row>
      <xdr:rowOff>60960</xdr:rowOff>
    </xdr:from>
    <xdr:to>
      <xdr:col>9</xdr:col>
      <xdr:colOff>627380</xdr:colOff>
      <xdr:row>30</xdr:row>
      <xdr:rowOff>162560</xdr:rowOff>
    </xdr:to>
    <xdr:sp macro="" textlink="">
      <xdr:nvSpPr>
        <xdr:cNvPr id="1024" name="Text Box 4" hidden="1"/>
        <xdr:cNvSpPr txBox="1">
          <a:spLocks noChangeArrowheads="1"/>
        </xdr:cNvSpPr>
      </xdr:nvSpPr>
      <xdr:spPr bwMode="auto">
        <a:xfrm>
          <a:off x="3530600" y="3632200"/>
          <a:ext cx="4864100" cy="6350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absolute">
    <xdr:from>
      <xdr:col>3</xdr:col>
      <xdr:colOff>351366</xdr:colOff>
      <xdr:row>17</xdr:row>
      <xdr:rowOff>60960</xdr:rowOff>
    </xdr:from>
    <xdr:to>
      <xdr:col>9</xdr:col>
      <xdr:colOff>627380</xdr:colOff>
      <xdr:row>30</xdr:row>
      <xdr:rowOff>162560</xdr:rowOff>
    </xdr:to>
    <xdr:sp macro="" textlink="">
      <xdr:nvSpPr>
        <xdr:cNvPr id="1026" name="Text Box 3" hidden="1"/>
        <xdr:cNvSpPr txBox="1">
          <a:spLocks noChangeArrowheads="1"/>
        </xdr:cNvSpPr>
      </xdr:nvSpPr>
      <xdr:spPr bwMode="auto">
        <a:xfrm>
          <a:off x="3530600" y="3632200"/>
          <a:ext cx="4864100" cy="6350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absolute">
    <xdr:from>
      <xdr:col>3</xdr:col>
      <xdr:colOff>351366</xdr:colOff>
      <xdr:row>17</xdr:row>
      <xdr:rowOff>60960</xdr:rowOff>
    </xdr:from>
    <xdr:to>
      <xdr:col>9</xdr:col>
      <xdr:colOff>627380</xdr:colOff>
      <xdr:row>30</xdr:row>
      <xdr:rowOff>162560</xdr:rowOff>
    </xdr:to>
    <xdr:sp macro="" textlink="">
      <xdr:nvSpPr>
        <xdr:cNvPr id="1030" name="Text Box 4" hidden="1"/>
        <xdr:cNvSpPr txBox="1">
          <a:spLocks noChangeArrowheads="1"/>
        </xdr:cNvSpPr>
      </xdr:nvSpPr>
      <xdr:spPr bwMode="auto">
        <a:xfrm>
          <a:off x="3530600" y="3632200"/>
          <a:ext cx="4864100" cy="6350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absolute">
    <xdr:from>
      <xdr:col>3</xdr:col>
      <xdr:colOff>351366</xdr:colOff>
      <xdr:row>17</xdr:row>
      <xdr:rowOff>60960</xdr:rowOff>
    </xdr:from>
    <xdr:to>
      <xdr:col>9</xdr:col>
      <xdr:colOff>627380</xdr:colOff>
      <xdr:row>30</xdr:row>
      <xdr:rowOff>162560</xdr:rowOff>
    </xdr:to>
    <xdr:sp macro="" textlink="">
      <xdr:nvSpPr>
        <xdr:cNvPr id="1031" name="Text Box 3" hidden="1"/>
        <xdr:cNvSpPr txBox="1">
          <a:spLocks noChangeArrowheads="1"/>
        </xdr:cNvSpPr>
      </xdr:nvSpPr>
      <xdr:spPr bwMode="auto">
        <a:xfrm>
          <a:off x="3530600" y="3632200"/>
          <a:ext cx="4864100" cy="6350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absolute">
    <xdr:from>
      <xdr:col>3</xdr:col>
      <xdr:colOff>351366</xdr:colOff>
      <xdr:row>17</xdr:row>
      <xdr:rowOff>60960</xdr:rowOff>
    </xdr:from>
    <xdr:to>
      <xdr:col>9</xdr:col>
      <xdr:colOff>627380</xdr:colOff>
      <xdr:row>30</xdr:row>
      <xdr:rowOff>162560</xdr:rowOff>
    </xdr:to>
    <xdr:sp macro="" textlink="">
      <xdr:nvSpPr>
        <xdr:cNvPr id="1032" name="Text Box 3" hidden="1"/>
        <xdr:cNvSpPr txBox="1">
          <a:spLocks noChangeArrowheads="1"/>
        </xdr:cNvSpPr>
      </xdr:nvSpPr>
      <xdr:spPr bwMode="auto">
        <a:xfrm>
          <a:off x="3530600" y="3632200"/>
          <a:ext cx="4864100" cy="6350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absolute">
    <xdr:from>
      <xdr:col>3</xdr:col>
      <xdr:colOff>355600</xdr:colOff>
      <xdr:row>17</xdr:row>
      <xdr:rowOff>60960</xdr:rowOff>
    </xdr:from>
    <xdr:to>
      <xdr:col>9</xdr:col>
      <xdr:colOff>644313</xdr:colOff>
      <xdr:row>30</xdr:row>
      <xdr:rowOff>162560</xdr:rowOff>
    </xdr:to>
    <xdr:sp macro="" textlink="">
      <xdr:nvSpPr>
        <xdr:cNvPr id="1033" name="Text Box 3" hidden="1"/>
        <xdr:cNvSpPr txBox="1">
          <a:spLocks noChangeArrowheads="1"/>
        </xdr:cNvSpPr>
      </xdr:nvSpPr>
      <xdr:spPr bwMode="auto">
        <a:xfrm>
          <a:off x="3530600" y="3632200"/>
          <a:ext cx="4864100" cy="6350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absolute">
    <xdr:from>
      <xdr:col>3</xdr:col>
      <xdr:colOff>355600</xdr:colOff>
      <xdr:row>17</xdr:row>
      <xdr:rowOff>60960</xdr:rowOff>
    </xdr:from>
    <xdr:to>
      <xdr:col>9</xdr:col>
      <xdr:colOff>648546</xdr:colOff>
      <xdr:row>30</xdr:row>
      <xdr:rowOff>162560</xdr:rowOff>
    </xdr:to>
    <xdr:sp macro="" textlink="">
      <xdr:nvSpPr>
        <xdr:cNvPr id="1034" name="Text Box 4" hidden="1"/>
        <xdr:cNvSpPr txBox="1">
          <a:spLocks noChangeArrowheads="1"/>
        </xdr:cNvSpPr>
      </xdr:nvSpPr>
      <xdr:spPr bwMode="auto">
        <a:xfrm>
          <a:off x="3530600" y="3632200"/>
          <a:ext cx="4864100" cy="6350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absolute">
    <xdr:from>
      <xdr:col>3</xdr:col>
      <xdr:colOff>355600</xdr:colOff>
      <xdr:row>17</xdr:row>
      <xdr:rowOff>60960</xdr:rowOff>
    </xdr:from>
    <xdr:to>
      <xdr:col>9</xdr:col>
      <xdr:colOff>648546</xdr:colOff>
      <xdr:row>30</xdr:row>
      <xdr:rowOff>162560</xdr:rowOff>
    </xdr:to>
    <xdr:sp macro="" textlink="">
      <xdr:nvSpPr>
        <xdr:cNvPr id="1035" name="Text Box 3" hidden="1"/>
        <xdr:cNvSpPr txBox="1">
          <a:spLocks noChangeArrowheads="1"/>
        </xdr:cNvSpPr>
      </xdr:nvSpPr>
      <xdr:spPr bwMode="auto">
        <a:xfrm>
          <a:off x="3530600" y="3632200"/>
          <a:ext cx="4864100" cy="6350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absolute">
    <xdr:from>
      <xdr:col>3</xdr:col>
      <xdr:colOff>355600</xdr:colOff>
      <xdr:row>17</xdr:row>
      <xdr:rowOff>60960</xdr:rowOff>
    </xdr:from>
    <xdr:to>
      <xdr:col>9</xdr:col>
      <xdr:colOff>648546</xdr:colOff>
      <xdr:row>30</xdr:row>
      <xdr:rowOff>162560</xdr:rowOff>
    </xdr:to>
    <xdr:sp macro="" textlink="">
      <xdr:nvSpPr>
        <xdr:cNvPr id="1036" name="Text Box 3" hidden="1"/>
        <xdr:cNvSpPr txBox="1">
          <a:spLocks noChangeArrowheads="1"/>
        </xdr:cNvSpPr>
      </xdr:nvSpPr>
      <xdr:spPr bwMode="auto">
        <a:xfrm>
          <a:off x="3530600" y="3632200"/>
          <a:ext cx="4864100" cy="6350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absolute">
    <xdr:from>
      <xdr:col>3</xdr:col>
      <xdr:colOff>355600</xdr:colOff>
      <xdr:row>17</xdr:row>
      <xdr:rowOff>60960</xdr:rowOff>
    </xdr:from>
    <xdr:to>
      <xdr:col>9</xdr:col>
      <xdr:colOff>648546</xdr:colOff>
      <xdr:row>30</xdr:row>
      <xdr:rowOff>162560</xdr:rowOff>
    </xdr:to>
    <xdr:sp macro="" textlink="">
      <xdr:nvSpPr>
        <xdr:cNvPr id="1037" name="Text Box 3" hidden="1"/>
        <xdr:cNvSpPr txBox="1">
          <a:spLocks noChangeArrowheads="1"/>
        </xdr:cNvSpPr>
      </xdr:nvSpPr>
      <xdr:spPr bwMode="auto">
        <a:xfrm>
          <a:off x="3530600" y="3632200"/>
          <a:ext cx="4864100" cy="6350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absolute">
    <xdr:from>
      <xdr:col>3</xdr:col>
      <xdr:colOff>355600</xdr:colOff>
      <xdr:row>17</xdr:row>
      <xdr:rowOff>60960</xdr:rowOff>
    </xdr:from>
    <xdr:to>
      <xdr:col>9</xdr:col>
      <xdr:colOff>648546</xdr:colOff>
      <xdr:row>30</xdr:row>
      <xdr:rowOff>162560</xdr:rowOff>
    </xdr:to>
    <xdr:sp macro="" textlink="">
      <xdr:nvSpPr>
        <xdr:cNvPr id="1038" name="Text Box 4" hidden="1"/>
        <xdr:cNvSpPr txBox="1">
          <a:spLocks noChangeArrowheads="1"/>
        </xdr:cNvSpPr>
      </xdr:nvSpPr>
      <xdr:spPr bwMode="auto">
        <a:xfrm>
          <a:off x="3530600" y="3632200"/>
          <a:ext cx="4864100" cy="6350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absolute">
    <xdr:from>
      <xdr:col>3</xdr:col>
      <xdr:colOff>355600</xdr:colOff>
      <xdr:row>17</xdr:row>
      <xdr:rowOff>60960</xdr:rowOff>
    </xdr:from>
    <xdr:to>
      <xdr:col>9</xdr:col>
      <xdr:colOff>648546</xdr:colOff>
      <xdr:row>30</xdr:row>
      <xdr:rowOff>162560</xdr:rowOff>
    </xdr:to>
    <xdr:sp macro="" textlink="">
      <xdr:nvSpPr>
        <xdr:cNvPr id="1039" name="Text Box 3" hidden="1"/>
        <xdr:cNvSpPr txBox="1">
          <a:spLocks noChangeArrowheads="1"/>
        </xdr:cNvSpPr>
      </xdr:nvSpPr>
      <xdr:spPr bwMode="auto">
        <a:xfrm>
          <a:off x="3530600" y="3632200"/>
          <a:ext cx="4864100" cy="6350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absolute">
    <xdr:from>
      <xdr:col>3</xdr:col>
      <xdr:colOff>355600</xdr:colOff>
      <xdr:row>17</xdr:row>
      <xdr:rowOff>60960</xdr:rowOff>
    </xdr:from>
    <xdr:to>
      <xdr:col>9</xdr:col>
      <xdr:colOff>648546</xdr:colOff>
      <xdr:row>30</xdr:row>
      <xdr:rowOff>162560</xdr:rowOff>
    </xdr:to>
    <xdr:sp macro="" textlink="">
      <xdr:nvSpPr>
        <xdr:cNvPr id="1040" name="Text Box 3" hidden="1"/>
        <xdr:cNvSpPr txBox="1">
          <a:spLocks noChangeArrowheads="1"/>
        </xdr:cNvSpPr>
      </xdr:nvSpPr>
      <xdr:spPr bwMode="auto">
        <a:xfrm>
          <a:off x="3530600" y="3632200"/>
          <a:ext cx="4864100" cy="6350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absolute">
    <xdr:from>
      <xdr:col>3</xdr:col>
      <xdr:colOff>355600</xdr:colOff>
      <xdr:row>17</xdr:row>
      <xdr:rowOff>60960</xdr:rowOff>
    </xdr:from>
    <xdr:to>
      <xdr:col>9</xdr:col>
      <xdr:colOff>648546</xdr:colOff>
      <xdr:row>35</xdr:row>
      <xdr:rowOff>162560</xdr:rowOff>
    </xdr:to>
    <xdr:sp macro="" textlink="">
      <xdr:nvSpPr>
        <xdr:cNvPr id="1041" name="Text Box 3" hidden="1"/>
        <xdr:cNvSpPr txBox="1">
          <a:spLocks noChangeArrowheads="1"/>
        </xdr:cNvSpPr>
      </xdr:nvSpPr>
      <xdr:spPr bwMode="auto">
        <a:xfrm>
          <a:off x="3530600" y="3632200"/>
          <a:ext cx="4864100" cy="11684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absolute">
    <xdr:from>
      <xdr:col>3</xdr:col>
      <xdr:colOff>355600</xdr:colOff>
      <xdr:row>17</xdr:row>
      <xdr:rowOff>60960</xdr:rowOff>
    </xdr:from>
    <xdr:to>
      <xdr:col>9</xdr:col>
      <xdr:colOff>648546</xdr:colOff>
      <xdr:row>35</xdr:row>
      <xdr:rowOff>162560</xdr:rowOff>
    </xdr:to>
    <xdr:sp macro="" textlink="">
      <xdr:nvSpPr>
        <xdr:cNvPr id="1042" name="Text Box 3" hidden="1"/>
        <xdr:cNvSpPr txBox="1">
          <a:spLocks noChangeArrowheads="1"/>
        </xdr:cNvSpPr>
      </xdr:nvSpPr>
      <xdr:spPr bwMode="auto">
        <a:xfrm>
          <a:off x="3530600" y="3632200"/>
          <a:ext cx="4864100" cy="11684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absolute">
    <xdr:from>
      <xdr:col>3</xdr:col>
      <xdr:colOff>355600</xdr:colOff>
      <xdr:row>17</xdr:row>
      <xdr:rowOff>60960</xdr:rowOff>
    </xdr:from>
    <xdr:to>
      <xdr:col>9</xdr:col>
      <xdr:colOff>648546</xdr:colOff>
      <xdr:row>35</xdr:row>
      <xdr:rowOff>162560</xdr:rowOff>
    </xdr:to>
    <xdr:sp macro="" textlink="">
      <xdr:nvSpPr>
        <xdr:cNvPr id="1043" name="Text Box 3" hidden="1"/>
        <xdr:cNvSpPr txBox="1">
          <a:spLocks noChangeArrowheads="1"/>
        </xdr:cNvSpPr>
      </xdr:nvSpPr>
      <xdr:spPr bwMode="auto">
        <a:xfrm>
          <a:off x="3530600" y="3632200"/>
          <a:ext cx="4864100" cy="11684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absolute">
    <xdr:from>
      <xdr:col>3</xdr:col>
      <xdr:colOff>355600</xdr:colOff>
      <xdr:row>17</xdr:row>
      <xdr:rowOff>60960</xdr:rowOff>
    </xdr:from>
    <xdr:to>
      <xdr:col>9</xdr:col>
      <xdr:colOff>648546</xdr:colOff>
      <xdr:row>41</xdr:row>
      <xdr:rowOff>162560</xdr:rowOff>
    </xdr:to>
    <xdr:sp macro="" textlink="">
      <xdr:nvSpPr>
        <xdr:cNvPr id="1044" name="Text Box 3" hidden="1"/>
        <xdr:cNvSpPr txBox="1">
          <a:spLocks noChangeArrowheads="1"/>
        </xdr:cNvSpPr>
      </xdr:nvSpPr>
      <xdr:spPr bwMode="auto">
        <a:xfrm>
          <a:off x="3530600" y="3632200"/>
          <a:ext cx="4864100" cy="43688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absolute">
    <xdr:from>
      <xdr:col>3</xdr:col>
      <xdr:colOff>355600</xdr:colOff>
      <xdr:row>17</xdr:row>
      <xdr:rowOff>60960</xdr:rowOff>
    </xdr:from>
    <xdr:to>
      <xdr:col>9</xdr:col>
      <xdr:colOff>644313</xdr:colOff>
      <xdr:row>41</xdr:row>
      <xdr:rowOff>162560</xdr:rowOff>
    </xdr:to>
    <xdr:sp macro="" textlink="">
      <xdr:nvSpPr>
        <xdr:cNvPr id="1045" name="Text Box 3" hidden="1"/>
        <xdr:cNvSpPr txBox="1">
          <a:spLocks noChangeArrowheads="1"/>
        </xdr:cNvSpPr>
      </xdr:nvSpPr>
      <xdr:spPr bwMode="auto">
        <a:xfrm>
          <a:off x="3530600" y="3632200"/>
          <a:ext cx="4864100" cy="43688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absolute">
    <xdr:from>
      <xdr:col>3</xdr:col>
      <xdr:colOff>355600</xdr:colOff>
      <xdr:row>17</xdr:row>
      <xdr:rowOff>60960</xdr:rowOff>
    </xdr:from>
    <xdr:to>
      <xdr:col>9</xdr:col>
      <xdr:colOff>644313</xdr:colOff>
      <xdr:row>41</xdr:row>
      <xdr:rowOff>162560</xdr:rowOff>
    </xdr:to>
    <xdr:sp macro="" textlink="">
      <xdr:nvSpPr>
        <xdr:cNvPr id="1046" name="Text Box 3" hidden="1"/>
        <xdr:cNvSpPr txBox="1">
          <a:spLocks noChangeArrowheads="1"/>
        </xdr:cNvSpPr>
      </xdr:nvSpPr>
      <xdr:spPr bwMode="auto">
        <a:xfrm>
          <a:off x="3530600" y="3632200"/>
          <a:ext cx="4864100" cy="43688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absolute">
    <xdr:from>
      <xdr:col>3</xdr:col>
      <xdr:colOff>355600</xdr:colOff>
      <xdr:row>17</xdr:row>
      <xdr:rowOff>60960</xdr:rowOff>
    </xdr:from>
    <xdr:to>
      <xdr:col>9</xdr:col>
      <xdr:colOff>644313</xdr:colOff>
      <xdr:row>41</xdr:row>
      <xdr:rowOff>162560</xdr:rowOff>
    </xdr:to>
    <xdr:sp macro="" textlink="">
      <xdr:nvSpPr>
        <xdr:cNvPr id="1047" name="Text Box 3" hidden="1"/>
        <xdr:cNvSpPr txBox="1">
          <a:spLocks noChangeArrowheads="1"/>
        </xdr:cNvSpPr>
      </xdr:nvSpPr>
      <xdr:spPr bwMode="auto">
        <a:xfrm>
          <a:off x="3530600" y="3632200"/>
          <a:ext cx="4864100" cy="43688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absolute">
    <xdr:from>
      <xdr:col>3</xdr:col>
      <xdr:colOff>355600</xdr:colOff>
      <xdr:row>17</xdr:row>
      <xdr:rowOff>60960</xdr:rowOff>
    </xdr:from>
    <xdr:to>
      <xdr:col>9</xdr:col>
      <xdr:colOff>644313</xdr:colOff>
      <xdr:row>41</xdr:row>
      <xdr:rowOff>162560</xdr:rowOff>
    </xdr:to>
    <xdr:sp macro="" textlink="">
      <xdr:nvSpPr>
        <xdr:cNvPr id="1048" name="Text Box 3" hidden="1"/>
        <xdr:cNvSpPr txBox="1">
          <a:spLocks noChangeArrowheads="1"/>
        </xdr:cNvSpPr>
      </xdr:nvSpPr>
      <xdr:spPr bwMode="auto">
        <a:xfrm>
          <a:off x="3530600" y="3632200"/>
          <a:ext cx="4864100" cy="43688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absolute">
    <xdr:from>
      <xdr:col>3</xdr:col>
      <xdr:colOff>355600</xdr:colOff>
      <xdr:row>17</xdr:row>
      <xdr:rowOff>60960</xdr:rowOff>
    </xdr:from>
    <xdr:to>
      <xdr:col>9</xdr:col>
      <xdr:colOff>644313</xdr:colOff>
      <xdr:row>41</xdr:row>
      <xdr:rowOff>162560</xdr:rowOff>
    </xdr:to>
    <xdr:sp macro="" textlink="">
      <xdr:nvSpPr>
        <xdr:cNvPr id="1049" name="Text Box 3" hidden="1"/>
        <xdr:cNvSpPr txBox="1">
          <a:spLocks noChangeArrowheads="1"/>
        </xdr:cNvSpPr>
      </xdr:nvSpPr>
      <xdr:spPr bwMode="auto">
        <a:xfrm>
          <a:off x="3530600" y="3632200"/>
          <a:ext cx="4864100" cy="43688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absolute">
    <xdr:from>
      <xdr:col>3</xdr:col>
      <xdr:colOff>355600</xdr:colOff>
      <xdr:row>17</xdr:row>
      <xdr:rowOff>60960</xdr:rowOff>
    </xdr:from>
    <xdr:to>
      <xdr:col>9</xdr:col>
      <xdr:colOff>644313</xdr:colOff>
      <xdr:row>41</xdr:row>
      <xdr:rowOff>162560</xdr:rowOff>
    </xdr:to>
    <xdr:sp macro="" textlink="">
      <xdr:nvSpPr>
        <xdr:cNvPr id="1050" name="Text Box 3" hidden="1"/>
        <xdr:cNvSpPr txBox="1">
          <a:spLocks noChangeArrowheads="1"/>
        </xdr:cNvSpPr>
      </xdr:nvSpPr>
      <xdr:spPr bwMode="auto">
        <a:xfrm>
          <a:off x="3530600" y="3632200"/>
          <a:ext cx="4864100" cy="43688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absolute">
    <xdr:from>
      <xdr:col>3</xdr:col>
      <xdr:colOff>355600</xdr:colOff>
      <xdr:row>17</xdr:row>
      <xdr:rowOff>60960</xdr:rowOff>
    </xdr:from>
    <xdr:to>
      <xdr:col>9</xdr:col>
      <xdr:colOff>644313</xdr:colOff>
      <xdr:row>41</xdr:row>
      <xdr:rowOff>162560</xdr:rowOff>
    </xdr:to>
    <xdr:sp macro="" textlink="">
      <xdr:nvSpPr>
        <xdr:cNvPr id="1051" name="Text Box 3" hidden="1"/>
        <xdr:cNvSpPr txBox="1">
          <a:spLocks noChangeArrowheads="1"/>
        </xdr:cNvSpPr>
      </xdr:nvSpPr>
      <xdr:spPr bwMode="auto">
        <a:xfrm>
          <a:off x="3530600" y="3632200"/>
          <a:ext cx="4864100" cy="43688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absolute">
    <xdr:from>
      <xdr:col>3</xdr:col>
      <xdr:colOff>355600</xdr:colOff>
      <xdr:row>17</xdr:row>
      <xdr:rowOff>60960</xdr:rowOff>
    </xdr:from>
    <xdr:to>
      <xdr:col>9</xdr:col>
      <xdr:colOff>640080</xdr:colOff>
      <xdr:row>41</xdr:row>
      <xdr:rowOff>162560</xdr:rowOff>
    </xdr:to>
    <xdr:sp macro="" textlink="">
      <xdr:nvSpPr>
        <xdr:cNvPr id="1052" name="Text Box 3" hidden="1"/>
        <xdr:cNvSpPr txBox="1">
          <a:spLocks noChangeArrowheads="1"/>
        </xdr:cNvSpPr>
      </xdr:nvSpPr>
      <xdr:spPr bwMode="auto">
        <a:xfrm>
          <a:off x="3530600" y="3632200"/>
          <a:ext cx="4864100" cy="43688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absolute">
    <xdr:from>
      <xdr:col>3</xdr:col>
      <xdr:colOff>355600</xdr:colOff>
      <xdr:row>17</xdr:row>
      <xdr:rowOff>60960</xdr:rowOff>
    </xdr:from>
    <xdr:to>
      <xdr:col>9</xdr:col>
      <xdr:colOff>640080</xdr:colOff>
      <xdr:row>41</xdr:row>
      <xdr:rowOff>162560</xdr:rowOff>
    </xdr:to>
    <xdr:sp macro="" textlink="">
      <xdr:nvSpPr>
        <xdr:cNvPr id="1053" name="Text Box 3" hidden="1"/>
        <xdr:cNvSpPr txBox="1">
          <a:spLocks noChangeArrowheads="1"/>
        </xdr:cNvSpPr>
      </xdr:nvSpPr>
      <xdr:spPr bwMode="auto">
        <a:xfrm>
          <a:off x="3530600" y="3632200"/>
          <a:ext cx="4864100" cy="43688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absolute">
    <xdr:from>
      <xdr:col>3</xdr:col>
      <xdr:colOff>355600</xdr:colOff>
      <xdr:row>17</xdr:row>
      <xdr:rowOff>60960</xdr:rowOff>
    </xdr:from>
    <xdr:to>
      <xdr:col>9</xdr:col>
      <xdr:colOff>640080</xdr:colOff>
      <xdr:row>41</xdr:row>
      <xdr:rowOff>162560</xdr:rowOff>
    </xdr:to>
    <xdr:sp macro="" textlink="">
      <xdr:nvSpPr>
        <xdr:cNvPr id="1054" name="Text Box 3" hidden="1"/>
        <xdr:cNvSpPr txBox="1">
          <a:spLocks noChangeArrowheads="1"/>
        </xdr:cNvSpPr>
      </xdr:nvSpPr>
      <xdr:spPr bwMode="auto">
        <a:xfrm>
          <a:off x="3530600" y="3632200"/>
          <a:ext cx="4864100" cy="43688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absolute">
    <xdr:from>
      <xdr:col>3</xdr:col>
      <xdr:colOff>355600</xdr:colOff>
      <xdr:row>17</xdr:row>
      <xdr:rowOff>60960</xdr:rowOff>
    </xdr:from>
    <xdr:to>
      <xdr:col>9</xdr:col>
      <xdr:colOff>640080</xdr:colOff>
      <xdr:row>41</xdr:row>
      <xdr:rowOff>162560</xdr:rowOff>
    </xdr:to>
    <xdr:sp macro="" textlink="">
      <xdr:nvSpPr>
        <xdr:cNvPr id="1055" name="Text Box 3" hidden="1"/>
        <xdr:cNvSpPr txBox="1">
          <a:spLocks noChangeArrowheads="1"/>
        </xdr:cNvSpPr>
      </xdr:nvSpPr>
      <xdr:spPr bwMode="auto">
        <a:xfrm>
          <a:off x="3530600" y="3632200"/>
          <a:ext cx="4864100" cy="43688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absolute">
    <xdr:from>
      <xdr:col>3</xdr:col>
      <xdr:colOff>355600</xdr:colOff>
      <xdr:row>17</xdr:row>
      <xdr:rowOff>60960</xdr:rowOff>
    </xdr:from>
    <xdr:to>
      <xdr:col>9</xdr:col>
      <xdr:colOff>640080</xdr:colOff>
      <xdr:row>41</xdr:row>
      <xdr:rowOff>162560</xdr:rowOff>
    </xdr:to>
    <xdr:sp macro="" textlink="">
      <xdr:nvSpPr>
        <xdr:cNvPr id="1056" name="Text Box 3" hidden="1"/>
        <xdr:cNvSpPr txBox="1">
          <a:spLocks noChangeArrowheads="1"/>
        </xdr:cNvSpPr>
      </xdr:nvSpPr>
      <xdr:spPr bwMode="auto">
        <a:xfrm>
          <a:off x="3530600" y="3632200"/>
          <a:ext cx="4864100" cy="43688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absolute">
    <xdr:from>
      <xdr:col>3</xdr:col>
      <xdr:colOff>355600</xdr:colOff>
      <xdr:row>17</xdr:row>
      <xdr:rowOff>60960</xdr:rowOff>
    </xdr:from>
    <xdr:to>
      <xdr:col>9</xdr:col>
      <xdr:colOff>640080</xdr:colOff>
      <xdr:row>41</xdr:row>
      <xdr:rowOff>162560</xdr:rowOff>
    </xdr:to>
    <xdr:sp macro="" textlink="">
      <xdr:nvSpPr>
        <xdr:cNvPr id="1057" name="Text Box 3" hidden="1"/>
        <xdr:cNvSpPr txBox="1">
          <a:spLocks noChangeArrowheads="1"/>
        </xdr:cNvSpPr>
      </xdr:nvSpPr>
      <xdr:spPr bwMode="auto">
        <a:xfrm>
          <a:off x="3530600" y="3632200"/>
          <a:ext cx="4864100" cy="43688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absolute">
    <xdr:from>
      <xdr:col>3</xdr:col>
      <xdr:colOff>355600</xdr:colOff>
      <xdr:row>17</xdr:row>
      <xdr:rowOff>60960</xdr:rowOff>
    </xdr:from>
    <xdr:to>
      <xdr:col>9</xdr:col>
      <xdr:colOff>640080</xdr:colOff>
      <xdr:row>41</xdr:row>
      <xdr:rowOff>162560</xdr:rowOff>
    </xdr:to>
    <xdr:sp macro="" textlink="">
      <xdr:nvSpPr>
        <xdr:cNvPr id="1058" name="Text Box 3" hidden="1"/>
        <xdr:cNvSpPr txBox="1">
          <a:spLocks noChangeArrowheads="1"/>
        </xdr:cNvSpPr>
      </xdr:nvSpPr>
      <xdr:spPr bwMode="auto">
        <a:xfrm>
          <a:off x="3530600" y="3632200"/>
          <a:ext cx="4864100" cy="43688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absolute">
    <xdr:from>
      <xdr:col>3</xdr:col>
      <xdr:colOff>355600</xdr:colOff>
      <xdr:row>17</xdr:row>
      <xdr:rowOff>60960</xdr:rowOff>
    </xdr:from>
    <xdr:to>
      <xdr:col>9</xdr:col>
      <xdr:colOff>640080</xdr:colOff>
      <xdr:row>41</xdr:row>
      <xdr:rowOff>162560</xdr:rowOff>
    </xdr:to>
    <xdr:sp macro="" textlink="">
      <xdr:nvSpPr>
        <xdr:cNvPr id="1059" name="Text Box 3" hidden="1"/>
        <xdr:cNvSpPr txBox="1">
          <a:spLocks noChangeArrowheads="1"/>
        </xdr:cNvSpPr>
      </xdr:nvSpPr>
      <xdr:spPr bwMode="auto">
        <a:xfrm>
          <a:off x="3530600" y="3632200"/>
          <a:ext cx="4864100" cy="43688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absolute">
    <xdr:from>
      <xdr:col>3</xdr:col>
      <xdr:colOff>355600</xdr:colOff>
      <xdr:row>17</xdr:row>
      <xdr:rowOff>60960</xdr:rowOff>
    </xdr:from>
    <xdr:to>
      <xdr:col>9</xdr:col>
      <xdr:colOff>640080</xdr:colOff>
      <xdr:row>41</xdr:row>
      <xdr:rowOff>162560</xdr:rowOff>
    </xdr:to>
    <xdr:sp macro="" textlink="">
      <xdr:nvSpPr>
        <xdr:cNvPr id="1060" name="Text Box 3" hidden="1"/>
        <xdr:cNvSpPr txBox="1">
          <a:spLocks noChangeArrowheads="1"/>
        </xdr:cNvSpPr>
      </xdr:nvSpPr>
      <xdr:spPr bwMode="auto">
        <a:xfrm>
          <a:off x="3530600" y="3632200"/>
          <a:ext cx="4864100" cy="43688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absolute">
    <xdr:from>
      <xdr:col>3</xdr:col>
      <xdr:colOff>355600</xdr:colOff>
      <xdr:row>17</xdr:row>
      <xdr:rowOff>60960</xdr:rowOff>
    </xdr:from>
    <xdr:to>
      <xdr:col>9</xdr:col>
      <xdr:colOff>640080</xdr:colOff>
      <xdr:row>41</xdr:row>
      <xdr:rowOff>162560</xdr:rowOff>
    </xdr:to>
    <xdr:sp macro="" textlink="">
      <xdr:nvSpPr>
        <xdr:cNvPr id="1061" name="Text Box 3" hidden="1"/>
        <xdr:cNvSpPr txBox="1">
          <a:spLocks noChangeArrowheads="1"/>
        </xdr:cNvSpPr>
      </xdr:nvSpPr>
      <xdr:spPr bwMode="auto">
        <a:xfrm>
          <a:off x="3530600" y="3632200"/>
          <a:ext cx="4864100" cy="43688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absolute">
    <xdr:from>
      <xdr:col>3</xdr:col>
      <xdr:colOff>355600</xdr:colOff>
      <xdr:row>17</xdr:row>
      <xdr:rowOff>60960</xdr:rowOff>
    </xdr:from>
    <xdr:to>
      <xdr:col>9</xdr:col>
      <xdr:colOff>640080</xdr:colOff>
      <xdr:row>41</xdr:row>
      <xdr:rowOff>162560</xdr:rowOff>
    </xdr:to>
    <xdr:sp macro="" textlink="">
      <xdr:nvSpPr>
        <xdr:cNvPr id="1062" name="Text Box 3" hidden="1"/>
        <xdr:cNvSpPr txBox="1">
          <a:spLocks noChangeArrowheads="1"/>
        </xdr:cNvSpPr>
      </xdr:nvSpPr>
      <xdr:spPr bwMode="auto">
        <a:xfrm>
          <a:off x="3530600" y="3632200"/>
          <a:ext cx="4864100" cy="43688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absolute">
    <xdr:from>
      <xdr:col>3</xdr:col>
      <xdr:colOff>355600</xdr:colOff>
      <xdr:row>17</xdr:row>
      <xdr:rowOff>60960</xdr:rowOff>
    </xdr:from>
    <xdr:to>
      <xdr:col>9</xdr:col>
      <xdr:colOff>640080</xdr:colOff>
      <xdr:row>41</xdr:row>
      <xdr:rowOff>162560</xdr:rowOff>
    </xdr:to>
    <xdr:sp macro="" textlink="">
      <xdr:nvSpPr>
        <xdr:cNvPr id="1063" name="Text Box 3" hidden="1"/>
        <xdr:cNvSpPr txBox="1">
          <a:spLocks noChangeArrowheads="1"/>
        </xdr:cNvSpPr>
      </xdr:nvSpPr>
      <xdr:spPr bwMode="auto">
        <a:xfrm>
          <a:off x="3530600" y="3632200"/>
          <a:ext cx="4864100" cy="43688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absolute">
    <xdr:from>
      <xdr:col>3</xdr:col>
      <xdr:colOff>355600</xdr:colOff>
      <xdr:row>17</xdr:row>
      <xdr:rowOff>60960</xdr:rowOff>
    </xdr:from>
    <xdr:to>
      <xdr:col>9</xdr:col>
      <xdr:colOff>640080</xdr:colOff>
      <xdr:row>41</xdr:row>
      <xdr:rowOff>162560</xdr:rowOff>
    </xdr:to>
    <xdr:sp macro="" textlink="">
      <xdr:nvSpPr>
        <xdr:cNvPr id="1064" name="Text Box 3" hidden="1"/>
        <xdr:cNvSpPr txBox="1">
          <a:spLocks noChangeArrowheads="1"/>
        </xdr:cNvSpPr>
      </xdr:nvSpPr>
      <xdr:spPr bwMode="auto">
        <a:xfrm>
          <a:off x="3530600" y="3632200"/>
          <a:ext cx="4864100" cy="43688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absolute">
    <xdr:from>
      <xdr:col>3</xdr:col>
      <xdr:colOff>355600</xdr:colOff>
      <xdr:row>6</xdr:row>
      <xdr:rowOff>76200</xdr:rowOff>
    </xdr:from>
    <xdr:to>
      <xdr:col>9</xdr:col>
      <xdr:colOff>640080</xdr:colOff>
      <xdr:row>31</xdr:row>
      <xdr:rowOff>0</xdr:rowOff>
    </xdr:to>
    <xdr:sp macro="" textlink="">
      <xdr:nvSpPr>
        <xdr:cNvPr id="1065" name="Text Box 3" hidden="1"/>
        <xdr:cNvSpPr txBox="1">
          <a:spLocks noChangeArrowheads="1"/>
        </xdr:cNvSpPr>
      </xdr:nvSpPr>
      <xdr:spPr bwMode="auto">
        <a:xfrm>
          <a:off x="3530600" y="1676400"/>
          <a:ext cx="4864100" cy="43688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absolute">
    <xdr:from>
      <xdr:col>3</xdr:col>
      <xdr:colOff>355600</xdr:colOff>
      <xdr:row>6</xdr:row>
      <xdr:rowOff>76200</xdr:rowOff>
    </xdr:from>
    <xdr:to>
      <xdr:col>9</xdr:col>
      <xdr:colOff>640080</xdr:colOff>
      <xdr:row>31</xdr:row>
      <xdr:rowOff>0</xdr:rowOff>
    </xdr:to>
    <xdr:sp macro="" textlink="">
      <xdr:nvSpPr>
        <xdr:cNvPr id="1066" name="Text Box 3" hidden="1"/>
        <xdr:cNvSpPr txBox="1">
          <a:spLocks noChangeArrowheads="1"/>
        </xdr:cNvSpPr>
      </xdr:nvSpPr>
      <xdr:spPr bwMode="auto">
        <a:xfrm>
          <a:off x="3530600" y="1676400"/>
          <a:ext cx="4864100" cy="43688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absolute">
    <xdr:from>
      <xdr:col>3</xdr:col>
      <xdr:colOff>355600</xdr:colOff>
      <xdr:row>6</xdr:row>
      <xdr:rowOff>76200</xdr:rowOff>
    </xdr:from>
    <xdr:to>
      <xdr:col>9</xdr:col>
      <xdr:colOff>645160</xdr:colOff>
      <xdr:row>31</xdr:row>
      <xdr:rowOff>0</xdr:rowOff>
    </xdr:to>
    <xdr:sp macro="" textlink="">
      <xdr:nvSpPr>
        <xdr:cNvPr id="1067" name="Text Box 3" hidden="1"/>
        <xdr:cNvSpPr txBox="1">
          <a:spLocks noChangeArrowheads="1"/>
        </xdr:cNvSpPr>
      </xdr:nvSpPr>
      <xdr:spPr bwMode="auto">
        <a:xfrm>
          <a:off x="3530600" y="1676400"/>
          <a:ext cx="4864100" cy="43688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absolute">
    <xdr:from>
      <xdr:col>3</xdr:col>
      <xdr:colOff>355600</xdr:colOff>
      <xdr:row>6</xdr:row>
      <xdr:rowOff>76200</xdr:rowOff>
    </xdr:from>
    <xdr:to>
      <xdr:col>9</xdr:col>
      <xdr:colOff>647700</xdr:colOff>
      <xdr:row>31</xdr:row>
      <xdr:rowOff>0</xdr:rowOff>
    </xdr:to>
    <xdr:sp macro="" textlink="">
      <xdr:nvSpPr>
        <xdr:cNvPr id="1068" name="Text Box 3" hidden="1"/>
        <xdr:cNvSpPr txBox="1">
          <a:spLocks noChangeArrowheads="1"/>
        </xdr:cNvSpPr>
      </xdr:nvSpPr>
      <xdr:spPr bwMode="auto">
        <a:xfrm>
          <a:off x="3530600" y="1676400"/>
          <a:ext cx="4864100" cy="43688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absolute">
    <xdr:from>
      <xdr:col>3</xdr:col>
      <xdr:colOff>355600</xdr:colOff>
      <xdr:row>6</xdr:row>
      <xdr:rowOff>76200</xdr:rowOff>
    </xdr:from>
    <xdr:to>
      <xdr:col>9</xdr:col>
      <xdr:colOff>647700</xdr:colOff>
      <xdr:row>31</xdr:row>
      <xdr:rowOff>0</xdr:rowOff>
    </xdr:to>
    <xdr:sp macro="" textlink="">
      <xdr:nvSpPr>
        <xdr:cNvPr id="1069" name="Text Box 3" hidden="1"/>
        <xdr:cNvSpPr txBox="1">
          <a:spLocks noChangeArrowheads="1"/>
        </xdr:cNvSpPr>
      </xdr:nvSpPr>
      <xdr:spPr bwMode="auto">
        <a:xfrm>
          <a:off x="3530600" y="1676400"/>
          <a:ext cx="4864100" cy="43688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absolute">
    <xdr:from>
      <xdr:col>3</xdr:col>
      <xdr:colOff>355600</xdr:colOff>
      <xdr:row>6</xdr:row>
      <xdr:rowOff>76200</xdr:rowOff>
    </xdr:from>
    <xdr:to>
      <xdr:col>9</xdr:col>
      <xdr:colOff>647700</xdr:colOff>
      <xdr:row>31</xdr:row>
      <xdr:rowOff>0</xdr:rowOff>
    </xdr:to>
    <xdr:sp macro="" textlink="">
      <xdr:nvSpPr>
        <xdr:cNvPr id="1070" name="Text Box 3" hidden="1"/>
        <xdr:cNvSpPr txBox="1">
          <a:spLocks noChangeArrowheads="1"/>
        </xdr:cNvSpPr>
      </xdr:nvSpPr>
      <xdr:spPr bwMode="auto">
        <a:xfrm>
          <a:off x="3530600" y="1676400"/>
          <a:ext cx="4864100" cy="43688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</xdr:wsDr>
</file>

<file path=xl/tables/table3.xml><?xml version="1.0" encoding="utf-8"?>
<table xmlns="http://schemas.openxmlformats.org/spreadsheetml/2006/main" id="3" name="RiskTab" displayName="RiskTab" ref="B2:AH39" totalsRowShown="0" headerRowDxfId="66" dataDxfId="64" headerRowBorderDxfId="65">
  <autoFilter ref="B2:AH39"/>
  <tableColumns count="33">
    <tableColumn id="1" name="Name" totalsRowDxfId="63"/>
    <tableColumn id="32" name="Google Finance Ticker1" dataDxfId="62" totalsRowDxfId="61"/>
    <tableColumn id="6" name="Volume" dataDxfId="60" totalsRowDxfId="59"/>
    <tableColumn id="18" name="Close Price" dataDxfId="58" totalsRowDxfId="57"/>
    <tableColumn id="33" name="Position Value" dataDxfId="56" totalsRowDxfId="55">
      <calculatedColumnFormula>RiskTab[[#This Row],[Volume]]*RiskTab[[#This Row],[Close Price]]</calculatedColumnFormula>
    </tableColumn>
    <tableColumn id="25" name="Share Portfolio" dataDxfId="54" totalsRowDxfId="53">
      <calculatedColumnFormula array="1">RiskTab[[#This Row],[Position Value]]/ (MMULT(TRANSPOSE(RiskTab[Volume]),RiskTab[Close Price]))</calculatedColumnFormula>
    </tableColumn>
    <tableColumn id="39" name="1D. log Return" dataDxfId="52" totalsRowDxfId="51"/>
    <tableColumn id="38" name="1D return in €" dataDxfId="50" totalsRowDxfId="49">
      <calculatedColumnFormula>RiskTab[[#This Row],[1D. log Return]]*RiskTab[[#This Row],[Position Value]]</calculatedColumnFormula>
    </tableColumn>
    <tableColumn id="37" name="5D. log Return" dataDxfId="48" totalsRowDxfId="47"/>
    <tableColumn id="36" name="23D. log Return" dataDxfId="46" totalsRowDxfId="45"/>
    <tableColumn id="35" name="125D. log Return" dataDxfId="44" totalsRowDxfId="43"/>
    <tableColumn id="34" name="250D. log Return" dataDxfId="42" totalsRowDxfId="41"/>
    <tableColumn id="9" name="std. log returns" dataDxfId="40" totalsRowDxfId="39"/>
    <tableColumn id="10" name="VaR 99% 1D. Nor. Dis." dataDxfId="38" totalsRowDxfId="37">
      <calculatedColumnFormula>NORMSINV(0.01) * RiskTab[[#This Row],[std. log returns]]</calculatedColumnFormula>
    </tableColumn>
    <tableColumn id="31" name="VaR Gaus" dataDxfId="36" totalsRowDxfId="35"/>
    <tableColumn id="23" name="VaR HS" dataDxfId="34" totalsRowDxfId="33"/>
    <tableColumn id="11" name="VaR 99% 1D. Bootstrap" dataDxfId="32" totalsRowDxfId="31"/>
    <tableColumn id="19" name="indivinduall VaR" dataDxfId="30" totalsRowDxfId="29">
      <calculatedColumnFormula>IFERROR(RiskTab[[#This Row],[cVaR]]/(RiskTab[[#This Row],[Volume]]*RiskTab[[#This Row],[Share Portfolio]]),"")</calculatedColumnFormula>
    </tableColumn>
    <tableColumn id="20" name="cVaR" dataDxfId="28" totalsRowDxfId="27"/>
    <tableColumn id="3" name="cVaR / ind. VaR" dataDxfId="26" totalsRowDxfId="25">
      <calculatedColumnFormula>IFERROR(RiskTab[[#This Row],[cVaR]]/RiskTab[[#This Row],[indivinduall VaR]],"")</calculatedColumnFormula>
    </tableColumn>
    <tableColumn id="2" name="In Cum. Sim." dataDxfId="24" totalsRowDxfId="23"/>
    <tableColumn id="21" name="mVaR" dataDxfId="22" totalsRowDxfId="21"/>
    <tableColumn id="22" name="#Length" dataDxfId="20" totalsRowDxfId="19"/>
    <tableColumn id="12" name="cVaR / position Value in % " dataDxfId="18" totalsRowDxfId="17">
      <calculatedColumnFormula>IFERROR(RiskTab[[#This Row],[cVaR]]/RiskTab[[#This Row],[Position Value]],"")</calculatedColumnFormula>
    </tableColumn>
    <tableColumn id="8" name="VaR conf. Interval 5%" dataDxfId="16" totalsRowDxfId="15"/>
    <tableColumn id="7" name="Column1" dataDxfId="14" totalsRowDxfId="13"/>
    <tableColumn id="5" name="Column2" dataDxfId="12" totalsRowDxfId="11"/>
    <tableColumn id="14" name="Column3" dataDxfId="10" totalsRowDxfId="9"/>
    <tableColumn id="13" name="Column4" dataDxfId="8" totalsRowDxfId="7"/>
    <tableColumn id="15" name="Column5" dataDxfId="6" totalsRowDxfId="5"/>
    <tableColumn id="16" name="Column6" dataDxfId="4" totalsRowDxfId="3"/>
    <tableColumn id="4" name="Column7" dataDxfId="2" totalsRowDxfId="1"/>
    <tableColumn id="17" name="Column8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Relationship Id="rIdcomment" Type="http://schemas.openxmlformats.org/officeDocument/2006/relationships/comments" Target="../comments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tabSelected="1" zoomScale="125" zoomScaleNormal="125" zoomScalePageLayoutView="125" workbookViewId="0">
      <pane xSplit="2" ySplit="2" topLeftCell="C3" activePane="bottomRight" state="frozen"/>
      <selection pane="topRight" activeCell="B1" sqref="B1"/>
      <selection pane="bottomLeft" activeCell="A2" sqref="A2"/>
      <selection pane="bottomRight" activeCell="G16" sqref="G16"/>
    </sheetView>
  </sheetViews>
  <sheetFormatPr defaultRowHeight="15.0"/>
  <cols>
    <col min="1" max="1" width="3.1640625" hidden="0" customWidth="1"/>
    <col min="2" max="2" width="19.6640625" hidden="0" customWidth="1"/>
    <col min="3" max="3" width="18.83203125" hidden="0" customWidth="1"/>
    <col min="4" max="4" width="9.33203125" hidden="0" customWidth="1"/>
    <col min="5" max="5" width="10.6640625" hidden="0" customWidth="1"/>
    <col min="6" max="6" width="8.83203125" hidden="0" customWidth="1"/>
    <col min="7" max="7" width="11.1640625" hidden="0" customWidth="1"/>
    <col min="8" max="8" width="9.6640625" hidden="0" customWidth="1"/>
    <col min="9" max="9" width="10.33203125" hidden="0" customWidth="1"/>
    <col min="10" max="10" width="11.5" hidden="0" customWidth="1"/>
    <col min="11" max="11" width="8.33203125" hidden="0" customWidth="1"/>
    <col min="12" max="12" width="9.83203125" hidden="0" customWidth="1"/>
    <col min="13" max="13" width="7.83203125" hidden="0" customWidth="1"/>
    <col min="14" max="14" width="9.83203125" hidden="0" customWidth="1"/>
    <col min="15" max="15" width="8.5" hidden="0" customWidth="1"/>
    <col min="16" max="16" width="9.1640625" hidden="0" customWidth="1"/>
    <col min="17" max="17" width="7.5" hidden="0" customWidth="1"/>
    <col min="18" max="18" width="8.5" hidden="0" customWidth="1"/>
    <col min="19" max="19" width="8.1640625" hidden="0" customWidth="1"/>
    <col min="20" max="20" width="9.83203125" hidden="0" customWidth="1"/>
    <col min="21" max="21" width="10.83203125" hidden="0" customWidth="1"/>
    <col min="22" max="22" width="9.5" hidden="0" customWidth="1"/>
    <col min="23" max="23" width="11.83203125" hidden="0" customWidth="1"/>
    <col min="24" max="24" width="16.6640625" hidden="0" customWidth="1"/>
    <col min="25" max="25" width="11.5" hidden="0" customWidth="1"/>
    <col min="26" max="26" width="21.83203125" hidden="0" customWidth="1"/>
    <col min="27" max="27" width="17.6640625" hidden="0" customWidth="1"/>
    <col min="28" max="28" width="17.6640625" hidden="0" customWidth="1"/>
    <col min="29" max="29" width="13.5" hidden="0" customWidth="1"/>
    <col min="30" max="30" width="16.5" hidden="0" customWidth="1"/>
  </cols>
  <sheetData>
    <row r="1">
      <c r="A1" s="20" t="n">
        <v>1</v>
      </c>
      <c r="B1" s="20" t="n">
        <v>2</v>
      </c>
      <c r="C1" s="20" t="n">
        <v>3</v>
      </c>
      <c r="D1" s="20" t="n">
        <v>4</v>
      </c>
      <c r="E1" s="20" t="n">
        <v>5</v>
      </c>
      <c r="F1" s="20" t="n">
        <v>6</v>
      </c>
      <c r="G1" s="20" t="n">
        <v>7</v>
      </c>
      <c r="H1" s="20" t="n">
        <v>8</v>
      </c>
      <c r="I1" s="20" t="n">
        <v>9</v>
      </c>
      <c r="J1" s="20" t="n">
        <v>10</v>
      </c>
      <c r="K1" s="20" t="n">
        <v>11</v>
      </c>
      <c r="L1" s="20" t="n">
        <v>12</v>
      </c>
      <c r="M1" s="20" t="n">
        <v>13</v>
      </c>
      <c r="N1" s="20" t="n">
        <v>14</v>
      </c>
      <c r="O1" s="20" t="n">
        <v>15</v>
      </c>
      <c r="P1" s="20" t="n">
        <v>16</v>
      </c>
      <c r="Q1" s="20" t="n">
        <v>17</v>
      </c>
      <c r="R1" s="20" t="n">
        <v>18</v>
      </c>
      <c r="S1" s="20" t="n">
        <v>19</v>
      </c>
      <c r="T1" s="20" t="n">
        <v>20</v>
      </c>
      <c r="U1" s="20" t="n">
        <v>21</v>
      </c>
      <c r="V1" s="20" t="n">
        <v>22</v>
      </c>
      <c r="W1" s="20" t="n">
        <v>23</v>
      </c>
      <c r="X1" s="20" t="n">
        <v>24</v>
      </c>
      <c r="Y1" s="20" t="n">
        <v>25</v>
      </c>
      <c r="Z1" s="20" t="n">
        <v>24</v>
      </c>
      <c r="AA1" s="20"/>
      <c r="AB1" s="20"/>
      <c r="AC1" s="20"/>
      <c r="AD1" s="20"/>
      <c r="AE1" s="20"/>
    </row>
    <row r="2" ht="56" customHeight="1">
      <c r="B2" s="22" t="s">
        <v>0</v>
      </c>
      <c r="C2" s="22" t="s">
        <v>26</v>
      </c>
      <c r="D2" s="22" t="s">
        <v>5</v>
      </c>
      <c r="E2" s="22" t="s">
        <v>66</v>
      </c>
      <c r="F2" s="22" t="s">
        <v>97</v>
      </c>
      <c r="G2" s="22" t="s">
        <v>30</v>
      </c>
      <c r="H2" s="24" t="s">
        <v>68</v>
      </c>
      <c r="I2" s="22" t="s">
        <v>98</v>
      </c>
      <c r="J2" s="22" t="s">
        <v>69</v>
      </c>
      <c r="K2" s="22" t="s">
        <v>70</v>
      </c>
      <c r="L2" s="22" t="s">
        <v>71</v>
      </c>
      <c r="M2" s="22" t="s">
        <v>72</v>
      </c>
      <c r="N2" s="22" t="s">
        <v>65</v>
      </c>
      <c r="O2" s="22" t="s">
        <v>67</v>
      </c>
      <c r="P2" s="22" t="s">
        <v>92</v>
      </c>
      <c r="Q2" s="22" t="s">
        <v>91</v>
      </c>
      <c r="R2" s="22" t="s">
        <v>74</v>
      </c>
      <c r="S2" s="22" t="s">
        <v>106</v>
      </c>
      <c r="T2" s="22" t="s">
        <v>99</v>
      </c>
      <c r="U2" s="22" t="s">
        <v>107</v>
      </c>
      <c r="V2" s="30" t="s">
        <v>73</v>
      </c>
      <c r="W2" s="30" t="s">
        <v>101</v>
      </c>
      <c r="X2" s="30" t="s">
        <v>28</v>
      </c>
      <c r="Y2" s="30" t="s">
        <v>117</v>
      </c>
      <c r="Z2" s="30" t="s">
        <v>51</v>
      </c>
      <c r="AA2" s="16" t="s">
        <v>108</v>
      </c>
      <c r="AB2" s="30" t="s">
        <v>109</v>
      </c>
      <c r="AC2" s="30" t="s">
        <v>110</v>
      </c>
      <c r="AD2" s="16" t="s">
        <v>111</v>
      </c>
      <c r="AE2" s="16" t="s">
        <v>112</v>
      </c>
      <c r="AF2" s="27" t="s">
        <v>113</v>
      </c>
      <c r="AG2" s="30" t="s">
        <v>114</v>
      </c>
      <c r="AH2" s="2" t="s">
        <v>115</v>
      </c>
    </row>
    <row r="3">
      <c r="A3" t="n">
        <v>1</v>
      </c>
      <c r="B3" t="s">
        <v>11</v>
      </c>
      <c r="C3" s="3" t="s">
        <v>34</v>
      </c>
      <c r="D3" s="1" t="n">
        <v>212</v>
      </c>
      <c r="E3" s="12" t="n">
        <v>29.091784338896</v>
      </c>
      <c r="F3" s="6" t="n">
        <f>RiskTab[[#This Row],[Volume]]*RiskTab[[#This Row],[Close Price]]</f>
        <v>6167.4582798459523</v>
      </c>
      <c r="G3" s="31" t="n">
        <f t="array" ref="G3">RiskTab[[#This Row],[Position Value]]/ (MMULT(TRANSPOSE(RiskTab[Volume]),RiskTab[Close Price]))</f>
        <v>0.12465662240445124</v>
      </c>
      <c r="H3" s="31" t="n">
        <v>-0.0113710938394815</v>
      </c>
      <c r="I3" s="6" t="n">
        <f>RiskTab[[#This Row],[1D. log Return]]*RiskTab[[#This Row],[Position Value]]</f>
        <v>-70.130746851215477</v>
      </c>
      <c r="J3" s="31" t="n">
        <v>0.0343131197763697</v>
      </c>
      <c r="K3" s="31" t="n">
        <v>-0.141361365596596</v>
      </c>
      <c r="L3" s="31" t="n">
        <v>0.0664797538907003</v>
      </c>
      <c r="M3" s="31" t="n">
        <v>0.158552593370261</v>
      </c>
      <c r="N3" s="31" t="n">
        <v>0.0142785327790097</v>
      </c>
      <c r="O3" s="31" t="n">
        <f>NORMSINV(0.01) * RiskTab[[#This Row],[std. log returns]]</f>
        <v>-3.3203028444351003E-2</v>
      </c>
      <c r="P3" s="31" t="n">
        <v>-0.0327619452595136</v>
      </c>
      <c r="Q3" s="31" t="n">
        <v>-0.0399616274942227</v>
      </c>
      <c r="R3" s="12" t="n">
        <v>-98.670511273402795</v>
      </c>
      <c r="S3" s="14" t="n">
        <v>-196.69449744787201</v>
      </c>
      <c r="T3" s="14" t="n">
        <v>-136.559583771512</v>
      </c>
      <c r="U3" s="31" t="n">
        <f>IFERROR(RiskTab[[#This Row],[cVaR]]/RiskTab[[#This Row],[indivinduall VaR]],"")</f>
        <v>0.69427251673729728</v>
      </c>
      <c r="V3" s="1" t="n">
        <v>1</v>
      </c>
      <c r="W3" s="18" t="n">
        <v>-2.1972242004721899E-2</v>
      </c>
      <c r="X3" s="5" t="n">
        <v>753</v>
      </c>
      <c r="Y3" s="23" t="n">
        <f>IFERROR(RiskTab[[#This Row],[cVaR]]/RiskTab[[#This Row],[Position Value]],"")</f>
        <v>-2.2141955012125823E-2</v>
      </c>
      <c r="Z3" s="23" t="n">
        <v>-2.5056549203982901E-2</v>
      </c>
      <c r="AA3" s="6"/>
      <c r="AB3" s="23"/>
      <c r="AC3" s="23"/>
      <c r="AD3" s="23"/>
      <c r="AE3" s="6"/>
      <c r="AF3" s="1"/>
      <c r="AG3" s="25"/>
      <c r="AH3" s="4"/>
    </row>
    <row r="4">
      <c r="A4" t="n">
        <v>2</v>
      </c>
      <c r="B4" t="s">
        <v>12</v>
      </c>
      <c r="C4" s="3" t="s">
        <v>35</v>
      </c>
      <c r="D4" s="1" t="n">
        <v>150</v>
      </c>
      <c r="E4" s="12" t="n">
        <v>19.8892811296534</v>
      </c>
      <c r="F4" s="6" t="n">
        <f>RiskTab[[#This Row],[Volume]]*RiskTab[[#This Row],[Close Price]]</f>
        <v>2983.39216944801</v>
      </c>
      <c r="G4" s="31" t="n">
        <f t="array" ref="G4">RiskTab[[#This Row],[Position Value]]/ (MMULT(TRANSPOSE(RiskTab[Volume]),RiskTab[Close Price]))</f>
        <v>6.0300301076469755E-2</v>
      </c>
      <c r="H4" s="31" t="n">
        <v>0.00232399832129992</v>
      </c>
      <c r="I4" s="6" t="n">
        <f>RiskTab[[#This Row],[1D. log Return]]*RiskTab[[#This Row],[Position Value]]</f>
        <v>6.9333983935765024</v>
      </c>
      <c r="J4" s="31" t="n">
        <v>0.0207008030638445</v>
      </c>
      <c r="K4" s="31" t="n">
        <v>-0.0811412654388226</v>
      </c>
      <c r="L4" s="31" t="n">
        <v>0.14770209277903</v>
      </c>
      <c r="M4" s="31" t="n">
        <v>0.237747029651432</v>
      </c>
      <c r="N4" s="31" t="n">
        <v>0.00978739308988529</v>
      </c>
      <c r="O4" s="31" t="n">
        <f>NORMSINV(0.01) * RiskTab[[#This Row],[std. log returns]]</f>
        <v>-2.276888110705666E-2</v>
      </c>
      <c r="P4" s="31" t="n">
        <v>-0.0215723295994814</v>
      </c>
      <c r="Q4" s="31" t="n">
        <v>-0.0223776438845277</v>
      </c>
      <c r="R4" s="12" t="n">
        <v>0</v>
      </c>
      <c r="S4" s="14" t="n">
        <v>-63.135396423329297</v>
      </c>
      <c r="T4" s="14" t="n">
        <v>-70.115187238501406</v>
      </c>
      <c r="U4" s="31" t="n">
        <f>IFERROR(RiskTab[[#This Row],[cVaR]]/RiskTab[[#This Row],[indivinduall VaR]],"")</f>
        <v>1.1105527360337124</v>
      </c>
      <c r="V4" s="1" t="n">
        <v>1</v>
      </c>
      <c r="W4" s="18" t="n">
        <v>-2.36455641683051E-2</v>
      </c>
      <c r="X4" s="5" t="n">
        <v>358</v>
      </c>
      <c r="Y4" s="23" t="n">
        <f>IFERROR(RiskTab[[#This Row],[cVaR]]/RiskTab[[#This Row],[Position Value]],"")</f>
        <v>-2.3501833904549727E-2</v>
      </c>
      <c r="Z4" s="23" t="e">
        <v>#NUM!</v>
      </c>
      <c r="AA4" s="6"/>
      <c r="AB4" s="23"/>
      <c r="AC4" s="23"/>
      <c r="AD4" s="23"/>
      <c r="AE4" s="6"/>
      <c r="AF4" s="1"/>
      <c r="AG4" s="25"/>
      <c r="AH4" s="4"/>
    </row>
    <row r="5">
      <c r="A5" t="n">
        <v>3</v>
      </c>
      <c r="B5" t="s">
        <v>13</v>
      </c>
      <c r="C5" s="3" t="s">
        <v>32</v>
      </c>
      <c r="D5" s="1" t="n">
        <v>227</v>
      </c>
      <c r="E5" s="12" t="n">
        <v>24.1575738125802</v>
      </c>
      <c r="F5" s="6" t="n">
        <f>RiskTab[[#This Row],[Volume]]*RiskTab[[#This Row],[Close Price]]</f>
        <v>5483.7692554557052</v>
      </c>
      <c r="G5" s="31" t="n">
        <f t="array" ref="G5">RiskTab[[#This Row],[Position Value]]/ (MMULT(TRANSPOSE(RiskTab[Volume]),RiskTab[Close Price]))</f>
        <v>0.11083790475961758</v>
      </c>
      <c r="H5" s="31" t="n">
        <v>0.00798596182346012</v>
      </c>
      <c r="I5" s="6" t="n">
        <f>RiskTab[[#This Row],[1D. log Return]]*RiskTab[[#This Row],[Position Value]]</f>
        <v>43.793171922733585</v>
      </c>
      <c r="J5" s="31" t="n">
        <v>0.0370573647379397</v>
      </c>
      <c r="K5" s="31" t="n">
        <v>0.00307591236632021</v>
      </c>
      <c r="L5" s="31" t="n">
        <v>0.051451939930339</v>
      </c>
      <c r="M5" s="31" t="n">
        <v>0.0460465589875967</v>
      </c>
      <c r="N5" s="31" t="n">
        <v>0.0159439563449928</v>
      </c>
      <c r="O5" s="31" t="n">
        <f>NORMSINV(0.01) * RiskTab[[#This Row],[std. log returns]]</f>
        <v>-3.7068570456042137E-2</v>
      </c>
      <c r="P5" s="31" t="n">
        <v>-0.0370850635292558</v>
      </c>
      <c r="Q5" s="31" t="n">
        <v>-0.0452276013130306</v>
      </c>
      <c r="R5" s="12" t="n">
        <v>-82.538320329142806</v>
      </c>
      <c r="S5" s="14" t="n">
        <v>-193.92946990875501</v>
      </c>
      <c r="T5" s="14" t="n">
        <v>-131.227317881646</v>
      </c>
      <c r="U5" s="31" t="n">
        <f>IFERROR(RiskTab[[#This Row],[cVaR]]/RiskTab[[#This Row],[indivinduall VaR]],"")</f>
        <v>0.67667548384157006</v>
      </c>
      <c r="V5" s="1" t="n">
        <v>1</v>
      </c>
      <c r="W5" s="18" t="n">
        <v>-2.40752229937016E-2</v>
      </c>
      <c r="X5" s="5" t="n">
        <v>753</v>
      </c>
      <c r="Y5" s="23" t="n">
        <f>IFERROR(RiskTab[[#This Row],[cVaR]]/RiskTab[[#This Row],[Position Value]],"")</f>
        <v>-2.3930131223353402E-2</v>
      </c>
      <c r="Z5" s="23" t="n">
        <v>-3.47448591451016E-2</v>
      </c>
      <c r="AA5" s="6"/>
      <c r="AB5" s="23"/>
      <c r="AC5" s="23"/>
      <c r="AD5" s="23"/>
      <c r="AE5" s="6"/>
      <c r="AF5" s="1"/>
      <c r="AG5" s="25"/>
      <c r="AH5" s="4"/>
    </row>
    <row r="6">
      <c r="A6" t="n">
        <v>4</v>
      </c>
      <c r="B6" t="s">
        <v>15</v>
      </c>
      <c r="C6" s="3" t="s">
        <v>19</v>
      </c>
      <c r="D6" s="1" t="n">
        <v>205</v>
      </c>
      <c r="E6" s="12" t="n">
        <v>15.6</v>
      </c>
      <c r="F6" s="6" t="n">
        <f>RiskTab[[#This Row],[Volume]]*RiskTab[[#This Row],[Close Price]]</f>
        <v>3187.75</v>
      </c>
      <c r="G6" s="31" t="n">
        <f t="array" ref="G6">RiskTab[[#This Row],[Position Value]]/ (MMULT(TRANSPOSE(RiskTab[Volume]),RiskTab[Close Price]))</f>
        <v>6.4430780078128858E-2</v>
      </c>
      <c r="H6" s="31" t="n">
        <v>0.00321027563024812</v>
      </c>
      <c r="I6" s="6" t="n">
        <f>RiskTab[[#This Row],[1D. log Return]]*RiskTab[[#This Row],[Position Value]]</f>
        <v>53.750624960789025</v>
      </c>
      <c r="J6" s="31" t="n">
        <v>0.0299306662461882</v>
      </c>
      <c r="K6" s="31" t="n">
        <v>-0.0882926071456782</v>
      </c>
      <c r="L6" s="31" t="n">
        <v>0.156503873768013</v>
      </c>
      <c r="M6" s="31" t="n">
        <v>0.24747565197374</v>
      </c>
      <c r="N6" s="31" t="n">
        <v>0.0103830773951114</v>
      </c>
      <c r="O6" s="31" t="n">
        <f>NORMSINV(0.01) * RiskTab[[#This Row],[std. log returns]]</f>
        <v>-2.4177147025692073E-2</v>
      </c>
      <c r="P6" s="31" t="n">
        <v>-0.0230017853058191</v>
      </c>
      <c r="Q6" s="31" t="n">
        <v>-0.0299824749564856</v>
      </c>
      <c r="R6" s="12" t="n">
        <v>-34.844156264375002</v>
      </c>
      <c r="S6" s="14" t="n">
        <v>-82.842807823940205</v>
      </c>
      <c r="T6" s="14" t="n">
        <v>-64.065686163556194</v>
      </c>
      <c r="U6" s="31" t="n">
        <f>IFERROR(RiskTab[[#This Row],[cVaR]]/RiskTab[[#This Row],[indivinduall VaR]],"")</f>
        <v>0.77334035200388596</v>
      </c>
      <c r="V6" s="1" t="n">
        <v>1</v>
      </c>
      <c r="W6" s="18" t="n">
        <v>-2.0696393527259702E-2</v>
      </c>
      <c r="X6" s="5" t="n">
        <v>518</v>
      </c>
      <c r="Y6" s="23" t="n">
        <f>IFERROR(RiskTab[[#This Row],[cVaR]]/RiskTab[[#This Row],[Position Value]],"")</f>
        <v>-2.009746252483921E-2</v>
      </c>
      <c r="Z6" s="23" t="n">
        <v>-2.02938193398139E-2</v>
      </c>
      <c r="AA6" s="6"/>
      <c r="AB6" s="23"/>
      <c r="AC6" s="23"/>
      <c r="AD6" s="23"/>
      <c r="AE6" s="6"/>
      <c r="AF6" s="1"/>
      <c r="AG6" s="25"/>
      <c r="AH6" s="4"/>
    </row>
    <row r="7">
      <c r="A7" t="n">
        <v>5</v>
      </c>
      <c r="B7" t="s">
        <v>16</v>
      </c>
      <c r="C7" s="3" t="s">
        <v>36</v>
      </c>
      <c r="D7" s="1" t="n">
        <v>0</v>
      </c>
      <c r="E7" s="12" t="n">
        <v>129.54107830552</v>
      </c>
      <c r="F7" s="6" t="n">
        <f>RiskTab[[#This Row],[Volume]]*RiskTab[[#This Row],[Close Price]]</f>
        <v>0</v>
      </c>
      <c r="G7" s="31" t="n">
        <f t="array" ref="G7">RiskTab[[#This Row],[Position Value]]/ (MMULT(TRANSPOSE(RiskTab[Volume]),RiskTab[Close Price]))</f>
        <v>0</v>
      </c>
      <c r="H7" s="31" t="n">
        <v>0.0030674927793406</v>
      </c>
      <c r="I7" s="6" t="n">
        <f>RiskTab[[#This Row],[1D. log Return]]*RiskTab[[#This Row],[Position Value]]</f>
        <v>0</v>
      </c>
      <c r="J7" s="31" t="n">
        <v>0.0280382214456054</v>
      </c>
      <c r="K7" s="31" t="n">
        <v>-0.0452389872427252</v>
      </c>
      <c r="L7" s="31" t="n">
        <v>0.0546890928087587</v>
      </c>
      <c r="M7" s="31" t="n">
        <v>-0.0132399928057989</v>
      </c>
      <c r="N7" s="31" t="n">
        <v>0.01009554424359</v>
      </c>
      <c r="O7" s="31" t="n">
        <f>NORMSINV(0.01) * RiskTab[[#This Row],[std. log returns]]</f>
        <v>-2.3470173919219583E-2</v>
      </c>
      <c r="P7" s="31" t="n">
        <v>-0.0232706185893497</v>
      </c>
      <c r="Q7" s="31" t="n">
        <v>-0.0292078043631722</v>
      </c>
      <c r="R7" s="12" t="n">
        <v>3.5242919693701001E-15</v>
      </c>
      <c r="S7" s="14" t="n">
        <v>0</v>
      </c>
      <c r="T7" s="14" t="n">
        <v>0</v>
      </c>
      <c r="U7" s="31" t="str">
        <f>IFERROR(RiskTab[[#This Row],[cVaR]]/RiskTab[[#This Row],[indivinduall VaR]],"")</f>
      </c>
      <c r="V7" s="1" t="n">
        <v>1</v>
      </c>
      <c r="W7" s="18" t="n">
        <v>-1.5775261091107499E-2</v>
      </c>
      <c r="X7" s="5" t="n">
        <v>753</v>
      </c>
      <c r="Y7" s="23" t="str">
        <f>IFERROR(RiskTab[[#This Row],[cVaR]]/RiskTab[[#This Row],[Position Value]],"")</f>
      </c>
      <c r="Z7" s="23" t="n">
        <v>-1.5932212033460399E-2</v>
      </c>
      <c r="AA7" s="6"/>
      <c r="AB7" s="23"/>
      <c r="AC7" s="23"/>
      <c r="AD7" s="23"/>
      <c r="AE7" s="6"/>
      <c r="AF7" s="1"/>
      <c r="AG7" s="25"/>
      <c r="AH7" s="4"/>
    </row>
    <row r="8">
      <c r="A8" t="n">
        <v>6</v>
      </c>
      <c r="B8" t="s">
        <v>17</v>
      </c>
      <c r="C8" s="3" t="s">
        <v>31</v>
      </c>
      <c r="D8" s="1" t="n">
        <v>3140</v>
      </c>
      <c r="E8" s="12" t="n">
        <v>0.14</v>
      </c>
      <c r="F8" s="6" t="n">
        <f>RiskTab[[#This Row],[Volume]]*RiskTab[[#This Row],[Close Price]]</f>
        <v>439.6</v>
      </c>
      <c r="G8" s="31" t="n">
        <f t="array" ref="G8">RiskTab[[#This Row],[Position Value]]/ (MMULT(TRANSPOSE(RiskTab[Volume]),RiskTab[Close Price]))</f>
        <v>8.8851920390072767E-3</v>
      </c>
      <c r="H8" s="31" t="n">
        <v>0</v>
      </c>
      <c r="I8" s="6" t="n">
        <f>RiskTab[[#This Row],[1D. log Return]]*RiskTab[[#This Row],[Position Value]]</f>
        <v>0</v>
      </c>
      <c r="J8" s="31" t="n">
        <v>-0.133531392624523</v>
      </c>
      <c r="K8" s="31" t="n">
        <v>-0.405465108108164</v>
      </c>
      <c r="L8" s="31" t="n">
        <v>-0.405465108108164</v>
      </c>
      <c r="M8" s="31" t="n">
        <v>-0.826678573184468</v>
      </c>
      <c r="N8" s="31" t="n">
        <v>0.0508922036633902</v>
      </c>
      <c r="O8" s="31" t="n">
        <f>NORMSINV(0.01) * RiskTab[[#This Row],[std. log returns]]</f>
        <v>-0.11839296979758128</v>
      </c>
      <c r="P8" s="31" t="n">
        <v>-0.119767832516172</v>
      </c>
      <c r="Q8" s="31" t="n">
        <v>-0.173924447122021</v>
      </c>
      <c r="R8" s="12" t="n">
        <v>0</v>
      </c>
      <c r="S8" s="14" t="n">
        <v>-108.08649988849599</v>
      </c>
      <c r="T8" s="14" t="n">
        <v>0</v>
      </c>
      <c r="U8" s="31" t="n">
        <f>IFERROR(RiskTab[[#This Row],[cVaR]]/RiskTab[[#This Row],[indivinduall VaR]],"")</f>
        <v>0</v>
      </c>
      <c r="V8" s="1" t="n">
        <v>0</v>
      </c>
      <c r="W8" s="18" t="n">
        <v>0</v>
      </c>
      <c r="X8" s="5" t="n">
        <v>757</v>
      </c>
      <c r="Y8" s="23" t="n">
        <f>IFERROR(RiskTab[[#This Row],[cVaR]]/RiskTab[[#This Row],[Position Value]],"")</f>
        <v>0</v>
      </c>
      <c r="Z8" s="23" t="n">
        <v>-0.18232155679395401</v>
      </c>
      <c r="AA8" s="6"/>
      <c r="AB8" s="23"/>
      <c r="AC8" s="23"/>
      <c r="AD8" s="23"/>
      <c r="AE8" s="6"/>
      <c r="AF8" s="1"/>
      <c r="AG8" s="25"/>
      <c r="AH8" s="4"/>
    </row>
    <row r="9">
      <c r="A9" t="n">
        <v>7</v>
      </c>
      <c r="B9" t="s">
        <v>10</v>
      </c>
      <c r="C9" s="3" t="s">
        <v>33</v>
      </c>
      <c r="D9" s="1" t="n">
        <f>53-53</f>
        <v>0</v>
      </c>
      <c r="E9" s="12" t="n">
        <v>16.3831835686778</v>
      </c>
      <c r="F9" s="6" t="n">
        <f>RiskTab[[#This Row],[Volume]]*RiskTab[[#This Row],[Close Price]]</f>
        <v>0</v>
      </c>
      <c r="G9" s="31" t="n">
        <f t="array" ref="G9">RiskTab[[#This Row],[Position Value]]/ (MMULT(TRANSPOSE(RiskTab[Volume]),RiskTab[Close Price]))</f>
        <v>0</v>
      </c>
      <c r="H9" s="31" t="n">
        <v>0.0356853197106886</v>
      </c>
      <c r="I9" s="6" t="n">
        <f>RiskTab[[#This Row],[1D. log Return]]*RiskTab[[#This Row],[Position Value]]</f>
        <v>0</v>
      </c>
      <c r="J9" s="31" t="n">
        <v>0.0672151813875947</v>
      </c>
      <c r="K9" s="31" t="n">
        <v>0.343045195867629</v>
      </c>
      <c r="L9" s="31" t="n">
        <v>0.361486337430438</v>
      </c>
      <c r="M9" s="31" t="n">
        <v>0</v>
      </c>
      <c r="N9" s="31" t="n">
        <v>0.0461996837946147</v>
      </c>
      <c r="O9" s="31" t="n">
        <f>NORMSINV(0.01) * RiskTab[[#This Row],[std. log returns]]</f>
        <v>-0.10747653617696099</v>
      </c>
      <c r="P9" s="31" t="n">
        <v>-0.1087015763548</v>
      </c>
      <c r="Q9" s="31" t="n">
        <v>-0.14568719696999</v>
      </c>
      <c r="R9" s="12" t="n">
        <v>0</v>
      </c>
      <c r="S9" s="14" t="n">
        <v>0</v>
      </c>
      <c r="T9" s="14" t="n">
        <v>0</v>
      </c>
      <c r="U9" s="31" t="str">
        <f>IFERROR(RiskTab[[#This Row],[cVaR]]/RiskTab[[#This Row],[indivinduall VaR]],"")</f>
      </c>
      <c r="V9" s="1" t="n">
        <v>0</v>
      </c>
      <c r="W9" s="18" t="n">
        <v>0</v>
      </c>
      <c r="X9" s="5" t="n">
        <v>244</v>
      </c>
      <c r="Y9" s="23" t="str">
        <f>IFERROR(RiskTab[[#This Row],[cVaR]]/RiskTab[[#This Row],[Position Value]],"")</f>
      </c>
      <c r="Z9" s="23" t="e">
        <v>#NUM!</v>
      </c>
      <c r="AA9" s="6"/>
      <c r="AB9" s="23"/>
      <c r="AC9" s="23"/>
      <c r="AD9" s="23"/>
      <c r="AE9" s="6"/>
      <c r="AF9" s="1"/>
      <c r="AG9" s="25"/>
      <c r="AH9" s="4"/>
    </row>
    <row r="10">
      <c r="A10" t="n">
        <v>8</v>
      </c>
      <c r="B10" t="s">
        <v>6</v>
      </c>
      <c r="C10" s="3" t="s">
        <v>20</v>
      </c>
      <c r="D10" s="1" t="n">
        <v>244</v>
      </c>
      <c r="E10" s="12" t="n">
        <v>4.47</v>
      </c>
      <c r="F10" s="6" t="n">
        <f>RiskTab[[#This Row],[Volume]]*RiskTab[[#This Row],[Close Price]]</f>
        <v>1090.6799999999998</v>
      </c>
      <c r="G10" s="31" t="n">
        <f t="array" ref="G10">RiskTab[[#This Row],[Position Value]]/ (MMULT(TRANSPOSE(RiskTab[Volume]),RiskTab[Close Price]))</f>
        <v>2.2044816317344073E-2</v>
      </c>
      <c r="H10" s="31" t="n">
        <v>-0.00668898815079677</v>
      </c>
      <c r="I10" s="6" t="n">
        <f>RiskTab[[#This Row],[1D. log Return]]*RiskTab[[#This Row],[Position Value]]</f>
        <v>-7.2955455963110198</v>
      </c>
      <c r="J10" s="31" t="n">
        <v>0.0986715275070296</v>
      </c>
      <c r="K10" s="31" t="n">
        <v>0.0551864155672908</v>
      </c>
      <c r="L10" s="31" t="n">
        <v>0.621919671271578</v>
      </c>
      <c r="M10" s="31" t="n">
        <v>0.457111696970331</v>
      </c>
      <c r="N10" s="31" t="n">
        <v>0.0417908784277289</v>
      </c>
      <c r="O10" s="31" t="n">
        <f>NORMSINV(0.01) * RiskTab[[#This Row],[std. log returns]]</f>
        <v>-9.722012118464636E-2</v>
      </c>
      <c r="P10" s="31" t="n">
        <v>-0.0959352604187692</v>
      </c>
      <c r="Q10" s="31" t="n">
        <v>-0.0788133015552481</v>
      </c>
      <c r="R10" s="12" t="n">
        <v>0</v>
      </c>
      <c r="S10" s="14" t="n">
        <v>-87.708266189617305</v>
      </c>
      <c r="T10" s="14" t="n">
        <v>0</v>
      </c>
      <c r="U10" s="31" t="n">
        <f>IFERROR(RiskTab[[#This Row],[cVaR]]/RiskTab[[#This Row],[indivinduall VaR]],"")</f>
        <v>0</v>
      </c>
      <c r="V10" s="1" t="n">
        <v>0</v>
      </c>
      <c r="W10" s="18" t="n">
        <v>0</v>
      </c>
      <c r="X10" s="5" t="n">
        <v>299</v>
      </c>
      <c r="Y10" s="23" t="n">
        <f>IFERROR(RiskTab[[#This Row],[cVaR]]/RiskTab[[#This Row],[Position Value]],"")</f>
        <v>0</v>
      </c>
      <c r="Z10" s="23" t="e">
        <v>#NUM!</v>
      </c>
      <c r="AA10" s="6"/>
      <c r="AB10" s="23"/>
      <c r="AC10" s="23"/>
      <c r="AD10" s="23"/>
      <c r="AE10" s="6"/>
      <c r="AF10" s="1"/>
      <c r="AG10" s="25"/>
      <c r="AH10" s="4"/>
    </row>
    <row r="11">
      <c r="A11" t="n">
        <v>9</v>
      </c>
      <c r="B11" t="s">
        <v>7</v>
      </c>
      <c r="C11" s="3" t="s">
        <v>37</v>
      </c>
      <c r="D11" s="1" t="n">
        <v>115</v>
      </c>
      <c r="E11" s="12" t="n">
        <v>29.5651476251605</v>
      </c>
      <c r="F11" s="6" t="n">
        <f>RiskTab[[#This Row],[Volume]]*RiskTab[[#This Row],[Close Price]]</f>
        <v>3399.9919768934574</v>
      </c>
      <c r="G11" s="31" t="n">
        <f t="array" ref="G11">RiskTab[[#This Row],[Position Value]]/ (MMULT(TRANSPOSE(RiskTab[Volume]),RiskTab[Close Price]))</f>
        <v>6.8720613388949858E-2</v>
      </c>
      <c r="H11" s="31" t="n">
        <v>0.00504139129779979</v>
      </c>
      <c r="I11" s="6" t="n">
        <f>RiskTab[[#This Row],[1D. log Return]]*RiskTab[[#This Row],[Position Value]]</f>
        <v>17.140689964899781</v>
      </c>
      <c r="J11" s="31" t="n">
        <v>0.0745086677481983</v>
      </c>
      <c r="K11" s="31" t="n">
        <v>-0.0384554265595516</v>
      </c>
      <c r="L11" s="31" t="n">
        <v>0.181927016525212</v>
      </c>
      <c r="M11" s="31" t="n">
        <v>0.166031683468464</v>
      </c>
      <c r="N11" s="31" t="n">
        <v>0.0145522047347865</v>
      </c>
      <c r="O11" s="31" t="n">
        <f>NORMSINV(0.01) * RiskTab[[#This Row],[std. log returns]]</f>
        <v>-3.385830966538364E-2</v>
      </c>
      <c r="P11" s="31" t="n">
        <v>-0.0331678101589486</v>
      </c>
      <c r="Q11" s="31" t="n">
        <v>-0.0351053856418223</v>
      </c>
      <c r="R11" s="12" t="n">
        <v>-38.441581108712199</v>
      </c>
      <c r="S11" s="14" t="n">
        <v>-99.434252201224695</v>
      </c>
      <c r="T11" s="14" t="n">
        <v>-52.625982977546499</v>
      </c>
      <c r="U11" s="31" t="n">
        <f>IFERROR(RiskTab[[#This Row],[cVaR]]/RiskTab[[#This Row],[indivinduall VaR]],"")</f>
        <v>0.52925407304363803</v>
      </c>
      <c r="V11" s="1" t="n">
        <v>1</v>
      </c>
      <c r="W11" s="18" t="n">
        <v>-3.2686945948787498</v>
      </c>
      <c r="X11" s="5" t="n">
        <v>753</v>
      </c>
      <c r="Y11" s="23" t="n">
        <f>IFERROR(RiskTab[[#This Row],[cVaR]]/RiskTab[[#This Row],[Position Value]],"")</f>
        <v>-1.5478266812155949E-2</v>
      </c>
      <c r="Z11" s="23" t="n">
        <v>-2.8104144181325001E-2</v>
      </c>
      <c r="AA11" s="6"/>
      <c r="AB11" s="23"/>
      <c r="AC11" s="23"/>
      <c r="AD11" s="23"/>
      <c r="AE11" s="6"/>
      <c r="AF11" s="1"/>
      <c r="AG11" s="25"/>
      <c r="AH11" s="4"/>
    </row>
    <row r="12">
      <c r="A12" t="n">
        <v>10</v>
      </c>
      <c r="B12" t="s">
        <v>8</v>
      </c>
      <c r="C12" s="3" t="s">
        <v>21</v>
      </c>
      <c r="D12" s="1" t="n">
        <v>0</v>
      </c>
      <c r="E12" s="12" t="n">
        <v>598.4</v>
      </c>
      <c r="F12" s="6" t="n">
        <f>RiskTab[[#This Row],[Volume]]*RiskTab[[#This Row],[Close Price]]</f>
        <v>0</v>
      </c>
      <c r="G12" s="31" t="n">
        <f t="array" ref="G12">RiskTab[[#This Row],[Position Value]]/ (MMULT(TRANSPOSE(RiskTab[Volume]),RiskTab[Close Price]))</f>
        <v>0</v>
      </c>
      <c r="H12" s="31" t="n">
        <v>0.00687518428765177</v>
      </c>
      <c r="I12" s="6" t="n">
        <f>RiskTab[[#This Row],[1D. log Return]]*RiskTab[[#This Row],[Position Value]]</f>
        <v>0</v>
      </c>
      <c r="J12" s="31" t="n">
        <v>0.022442472259196</v>
      </c>
      <c r="K12" s="31" t="n">
        <v>-0.0370716552732118</v>
      </c>
      <c r="L12" s="31" t="n">
        <v>0.128673083473446</v>
      </c>
      <c r="M12" s="31" t="n">
        <v>0.0857057153955472</v>
      </c>
      <c r="N12" s="31" t="n">
        <v>0.028080813123581</v>
      </c>
      <c r="O12" s="31" t="n">
        <f>NORMSINV(0.01) * RiskTab[[#This Row],[std. log returns]]</f>
        <v>-6.5276016788582983E-2</v>
      </c>
      <c r="P12" s="31" t="n">
        <v>-0.0646284643865543</v>
      </c>
      <c r="Q12" s="31" t="n">
        <v>-0.0863683714430524</v>
      </c>
      <c r="R12" s="12" t="n">
        <v>3.5242919693701001E-15</v>
      </c>
      <c r="S12" s="14" t="n">
        <v>0</v>
      </c>
      <c r="T12" s="14" t="n">
        <v>0</v>
      </c>
      <c r="U12" s="31" t="str">
        <f>IFERROR(RiskTab[[#This Row],[cVaR]]/RiskTab[[#This Row],[indivinduall VaR]],"")</f>
      </c>
      <c r="V12" s="1" t="n">
        <v>1</v>
      </c>
      <c r="W12" s="18" t="n">
        <v>-0.13922826749671899</v>
      </c>
      <c r="X12" s="5" t="n">
        <v>632</v>
      </c>
      <c r="Y12" s="23" t="str">
        <f>IFERROR(RiskTab[[#This Row],[cVaR]]/RiskTab[[#This Row],[Position Value]],"")</f>
      </c>
      <c r="Z12" s="23" t="n">
        <v>-2.93788497328729E-2</v>
      </c>
      <c r="AA12" s="6"/>
      <c r="AB12" s="23"/>
      <c r="AC12" s="23"/>
      <c r="AD12" s="23"/>
      <c r="AE12" s="6"/>
      <c r="AF12" s="1"/>
      <c r="AG12" s="25"/>
      <c r="AH12" s="4"/>
    </row>
    <row r="13">
      <c r="A13" t="n">
        <v>11</v>
      </c>
      <c r="B13" t="s">
        <v>1</v>
      </c>
      <c r="C13" s="3" t="s">
        <v>38</v>
      </c>
      <c r="D13" s="19" t="n">
        <f>2136-507</f>
        <v>1629</v>
      </c>
      <c r="E13" s="12" t="n">
        <v>0.65</v>
      </c>
      <c r="F13" s="6" t="n">
        <f>RiskTab[[#This Row],[Volume]]*RiskTab[[#This Row],[Close Price]]</f>
        <v>1091.43</v>
      </c>
      <c r="G13" s="31" t="n">
        <f t="array" ref="G13">RiskTab[[#This Row],[Position Value]]/ (MMULT(TRANSPOSE(RiskTab[Volume]),RiskTab[Close Price]))</f>
        <v>2.205997531195112E-2</v>
      </c>
      <c r="H13" s="31" t="n">
        <v>-0.030305349495329</v>
      </c>
      <c r="I13" s="6" t="n">
        <f>RiskTab[[#This Row],[1D. log Return]]*RiskTab[[#This Row],[Position Value]]</f>
        <v>-78.554036695811007</v>
      </c>
      <c r="J13" s="31" t="n">
        <v>-0.195060582571384</v>
      </c>
      <c r="K13" s="31" t="n">
        <v>-0.347401307153403</v>
      </c>
      <c r="L13" s="31" t="n">
        <v>0.996333439547691</v>
      </c>
      <c r="M13" s="31" t="n">
        <v>0</v>
      </c>
      <c r="N13" s="31" t="n">
        <v>0.0911354803249452</v>
      </c>
      <c r="O13" s="31" t="n">
        <f>NORMSINV(0.01) * RiskTab[[#This Row],[std. log returns]]</f>
        <v>-0.21253863315727611</v>
      </c>
      <c r="P13" s="31" t="n">
        <v>-0.205840317013453</v>
      </c>
      <c r="Q13" s="31" t="n">
        <v>-0.197962303627351</v>
      </c>
      <c r="R13" s="12" t="n">
        <v>0</v>
      </c>
      <c r="S13" s="14" t="n">
        <v>-249.42090054310401</v>
      </c>
      <c r="T13" s="14" t="n">
        <v>0</v>
      </c>
      <c r="U13" s="31" t="n">
        <f>IFERROR(RiskTab[[#This Row],[cVaR]]/RiskTab[[#This Row],[indivinduall VaR]],"")</f>
        <v>0</v>
      </c>
      <c r="V13" s="1" t="n">
        <v>0</v>
      </c>
      <c r="W13" s="18" t="n">
        <v>0</v>
      </c>
      <c r="X13" s="5" t="n">
        <v>173</v>
      </c>
      <c r="Y13" s="23" t="n">
        <f>IFERROR(RiskTab[[#This Row],[cVaR]]/RiskTab[[#This Row],[Position Value]],"")</f>
        <v>0</v>
      </c>
      <c r="Z13" s="23" t="e">
        <v>#NUM!</v>
      </c>
      <c r="AA13" s="6"/>
      <c r="AB13" s="23"/>
      <c r="AC13" s="23"/>
      <c r="AD13" s="23"/>
      <c r="AE13" s="6"/>
      <c r="AF13" s="1"/>
      <c r="AG13" s="25"/>
      <c r="AH13" s="4"/>
    </row>
    <row r="14">
      <c r="A14" t="n">
        <v>12</v>
      </c>
      <c r="B14" t="s">
        <v>2</v>
      </c>
      <c r="C14" s="3" t="s">
        <v>39</v>
      </c>
      <c r="D14" s="1" t="n">
        <f>114+53</f>
        <v>167</v>
      </c>
      <c r="E14" s="12" t="n">
        <v>17.19</v>
      </c>
      <c r="F14" s="6" t="n">
        <f>RiskTab[[#This Row],[Volume]]*RiskTab[[#This Row],[Close Price]]</f>
        <v>2870.73</v>
      </c>
      <c r="G14" s="31" t="n">
        <f t="array" ref="G14">RiskTab[[#This Row],[Position Value]]/ (MMULT(TRANSPOSE(RiskTab[Volume]),RiskTab[Close Price]))</f>
        <v>5.8023174117696447E-2</v>
      </c>
      <c r="H14" s="31" t="n">
        <v>-0.0224340728622727</v>
      </c>
      <c r="I14" s="6" t="n">
        <f>RiskTab[[#This Row],[1D. log Return]]*RiskTab[[#This Row],[Position Value]]</f>
        <v>-64.402165987912113</v>
      </c>
      <c r="J14" s="31" t="n">
        <v>0.0349251240322603</v>
      </c>
      <c r="K14" s="31" t="n">
        <v>-0.299824459277506</v>
      </c>
      <c r="L14" s="31" t="n">
        <v>1.03932312341668</v>
      </c>
      <c r="M14" s="31" t="n">
        <v>0.634955108122891</v>
      </c>
      <c r="N14" s="31" t="n">
        <v>0.046896179619687</v>
      </c>
      <c r="O14" s="31" t="n">
        <f>NORMSINV(0.01) * RiskTab[[#This Row],[std. log returns]]</f>
        <v>-0.10953085938250237</v>
      </c>
      <c r="P14" s="31" t="n">
        <v>-0.105758808696059</v>
      </c>
      <c r="Q14" s="31" t="n">
        <v>-0.128088531662131</v>
      </c>
      <c r="R14" s="12" t="n">
        <v>-98.130333417805801</v>
      </c>
      <c r="S14" s="14" t="n">
        <v>-380.88238541148598</v>
      </c>
      <c r="T14" s="14" t="n">
        <v>-119.639607610597</v>
      </c>
      <c r="U14" s="31" t="n">
        <f>IFERROR(RiskTab[[#This Row],[cVaR]]/RiskTab[[#This Row],[indivinduall VaR]],"")</f>
        <v>0.31411168432308689</v>
      </c>
      <c r="V14" s="1" t="n">
        <v>1</v>
      </c>
      <c r="W14" s="18" t="n">
        <v>-0.16109532740245</v>
      </c>
      <c r="X14" s="5" t="n">
        <v>752</v>
      </c>
      <c r="Y14" s="23" t="n">
        <f>IFERROR(RiskTab[[#This Row],[cVaR]]/RiskTab[[#This Row],[Position Value]],"")</f>
        <v>-4.1675673996020873E-2</v>
      </c>
      <c r="Z14" s="23" t="n">
        <v>-9.3271443114476493E-2</v>
      </c>
      <c r="AA14" s="6"/>
      <c r="AB14" s="23"/>
      <c r="AC14" s="23"/>
      <c r="AD14" s="23"/>
      <c r="AE14" s="6"/>
      <c r="AF14" s="1"/>
      <c r="AG14" s="25"/>
      <c r="AH14" s="4"/>
    </row>
    <row r="15">
      <c r="A15" t="n">
        <v>13</v>
      </c>
      <c r="B15" t="s">
        <v>3</v>
      </c>
      <c r="C15" s="3" t="s">
        <v>22</v>
      </c>
      <c r="D15" s="26" t="n">
        <v>3246</v>
      </c>
      <c r="E15" s="12" t="n">
        <v>0.11</v>
      </c>
      <c r="F15" s="6" t="n">
        <f>RiskTab[[#This Row],[Volume]]*RiskTab[[#This Row],[Close Price]]</f>
        <v>324.60000000000002</v>
      </c>
      <c r="G15" s="31" t="n">
        <f t="array" ref="G15">RiskTab[[#This Row],[Position Value]]/ (MMULT(TRANSPOSE(RiskTab[Volume]),RiskTab[Close Price]))</f>
        <v>6.5608128659275754E-3</v>
      </c>
      <c r="H15" s="31" t="n">
        <v>0.0953101798043248</v>
      </c>
      <c r="I15" s="6" t="n">
        <f>RiskTab[[#This Row],[1D. log Return]]*RiskTab[[#This Row],[Position Value]]</f>
        <v>0</v>
      </c>
      <c r="J15" s="31" t="n">
        <v>0.0953101798043248</v>
      </c>
      <c r="K15" s="31" t="n">
        <v>0</v>
      </c>
      <c r="L15" s="31" t="n">
        <v>0.318453731118535</v>
      </c>
      <c r="M15" s="31" t="n">
        <v>-0.37469344944141</v>
      </c>
      <c r="N15" s="31" t="n">
        <v>0.0926617331335744</v>
      </c>
      <c r="O15" s="31" t="n">
        <f>NORMSINV(0.01) * RiskTab[[#This Row],[std. log returns]]</f>
        <v>-0.21556697859806698</v>
      </c>
      <c r="P15" s="31" t="n">
        <v>-0.211927419643533</v>
      </c>
      <c r="Q15" s="31" t="n">
        <v>-0.22314355131421</v>
      </c>
      <c r="R15" s="12" t="n">
        <v>0</v>
      </c>
      <c r="S15" s="14" t="n">
        <v>-91.492810750189506</v>
      </c>
      <c r="T15" s="14" t="n">
        <v>0</v>
      </c>
      <c r="U15" s="31" t="n">
        <f>IFERROR(RiskTab[[#This Row],[cVaR]]/RiskTab[[#This Row],[indivinduall VaR]],"")</f>
        <v>0</v>
      </c>
      <c r="V15" s="1" t="n">
        <v>0</v>
      </c>
      <c r="W15" s="18" t="n">
        <v>0</v>
      </c>
      <c r="X15" s="5" t="n">
        <v>388</v>
      </c>
      <c r="Y15" s="23" t="n">
        <f>IFERROR(RiskTab[[#This Row],[cVaR]]/RiskTab[[#This Row],[Position Value]],"")</f>
        <v>0</v>
      </c>
      <c r="Z15" s="23" t="e">
        <v>#NUM!</v>
      </c>
      <c r="AA15" s="6"/>
      <c r="AB15" s="23"/>
      <c r="AC15" s="23"/>
      <c r="AD15" s="23"/>
      <c r="AE15" s="6"/>
      <c r="AF15" s="1"/>
      <c r="AG15" s="25"/>
      <c r="AH15" s="4"/>
    </row>
    <row r="16">
      <c r="A16" t="n">
        <v>14</v>
      </c>
      <c r="B16" t="s">
        <v>14</v>
      </c>
      <c r="C16" s="3" t="s">
        <v>23</v>
      </c>
      <c r="D16" s="1" t="n">
        <v>41</v>
      </c>
      <c r="E16" s="12" t="n">
        <v>112.34</v>
      </c>
      <c r="F16" s="6" t="n">
        <f>RiskTab[[#This Row],[Volume]]*RiskTab[[#This Row],[Close Price]]</f>
        <v>4605.9400000000005</v>
      </c>
      <c r="G16" s="31" t="n">
        <f t="array" ref="G16">RiskTab[[#This Row],[Position Value]]/ (MMULT(TRANSPOSE(RiskTab[Volume]),RiskTab[Close Price]))</f>
        <v>9.309522616047583E-2</v>
      </c>
      <c r="H16" s="31" t="n">
        <v>0</v>
      </c>
      <c r="I16" s="6" t="n">
        <f>RiskTab[[#This Row],[1D. log Return]]*RiskTab[[#This Row],[Position Value]]</f>
        <v>14.783700281189486</v>
      </c>
      <c r="J16" s="31" t="n">
        <v>0.0195961326838869</v>
      </c>
      <c r="K16" s="31" t="n">
        <v>-0.0284329437853454</v>
      </c>
      <c r="L16" s="31" t="n">
        <v>0.0280742362488349</v>
      </c>
      <c r="M16" s="31" t="n">
        <v>0.160102724064114</v>
      </c>
      <c r="N16" s="31" t="n">
        <v>0.0110979138089575</v>
      </c>
      <c r="O16" s="31" t="n">
        <f>NORMSINV(0.01) * RiskTab[[#This Row],[std. log returns]]</f>
        <v>-2.5817608195756771E-2</v>
      </c>
      <c r="P16" s="31" t="n">
        <v>-0.0253389896110281</v>
      </c>
      <c r="Q16" s="31" t="n">
        <v>-0.0409426961778766</v>
      </c>
      <c r="R16" s="12" t="n">
        <v>-23.355709585802199</v>
      </c>
      <c r="S16" s="14" t="n">
        <v>-142.09548821948499</v>
      </c>
      <c r="T16" s="14" t="n">
        <v>-87.251877708452895</v>
      </c>
      <c r="U16" s="31" t="n">
        <f>IFERROR(RiskTab[[#This Row],[cVaR]]/RiskTab[[#This Row],[indivinduall VaR]],"")</f>
        <v>0.61403693250049574</v>
      </c>
      <c r="V16" s="1" t="n">
        <v>1</v>
      </c>
      <c r="W16" s="18" t="n">
        <v>-7.2490239592525499E-2</v>
      </c>
      <c r="X16" s="5" t="n">
        <v>757</v>
      </c>
      <c r="Y16" s="23" t="n">
        <f>IFERROR(RiskTab[[#This Row],[cVaR]]/RiskTab[[#This Row],[Position Value]],"")</f>
        <v>-1.8943337887261425E-2</v>
      </c>
      <c r="Z16" s="23" t="n">
        <v>-1.52191635296074E-2</v>
      </c>
      <c r="AA16" s="6"/>
      <c r="AB16" s="23"/>
      <c r="AC16" s="23"/>
      <c r="AD16" s="23"/>
      <c r="AE16" s="6"/>
      <c r="AF16" s="1"/>
      <c r="AG16" s="25"/>
      <c r="AH16" s="4"/>
    </row>
    <row r="17">
      <c r="A17" t="n">
        <v>15</v>
      </c>
      <c r="B17" t="s">
        <v>4</v>
      </c>
      <c r="C17" s="3" t="s">
        <v>40</v>
      </c>
      <c r="D17" s="1" t="n">
        <v>55</v>
      </c>
      <c r="E17" s="12" t="n">
        <v>71.29</v>
      </c>
      <c r="F17" s="6" t="n">
        <f>RiskTab[[#This Row],[Volume]]*RiskTab[[#This Row],[Close Price]]</f>
        <v>3920.9500000000003</v>
      </c>
      <c r="G17" s="31" t="n">
        <f t="array" ref="G17">RiskTab[[#This Row],[Position Value]]/ (MMULT(TRANSPOSE(RiskTab[Volume]),RiskTab[Close Price]))</f>
        <v>7.9250213205972656E-2</v>
      </c>
      <c r="H17" s="31" t="n">
        <v>0</v>
      </c>
      <c r="I17" s="6" t="n">
        <f>RiskTab[[#This Row],[1D. log Return]]*RiskTab[[#This Row],[Position Value]]</f>
        <v>0</v>
      </c>
      <c r="J17" s="31" t="n">
        <v>-0.0600220953138662</v>
      </c>
      <c r="K17" s="31" t="n">
        <v>-0.045920491409551</v>
      </c>
      <c r="L17" s="31" t="n">
        <v>-0.00740692366839912</v>
      </c>
      <c r="M17" s="31" t="n">
        <v>0.0923687952339005</v>
      </c>
      <c r="N17" s="31" t="n">
        <v>0.00710348358216492</v>
      </c>
      <c r="O17" s="31" t="n">
        <f>NORMSINV(0.01) * RiskTab[[#This Row],[std. log returns]]</f>
        <v>-1.6514193344403755E-2</v>
      </c>
      <c r="P17" s="31" t="n">
        <v>-0.016293968149544</v>
      </c>
      <c r="Q17" s="31" t="n">
        <v>-0.0142723601847552</v>
      </c>
      <c r="R17" s="12" t="n">
        <v>0</v>
      </c>
      <c r="S17" s="14" t="n">
        <v>-219.03274691470199</v>
      </c>
      <c r="T17" s="14" t="n">
        <v>0</v>
      </c>
      <c r="U17" s="31" t="n">
        <f>IFERROR(RiskTab[[#This Row],[cVaR]]/RiskTab[[#This Row],[indivinduall VaR]],"")</f>
        <v>0</v>
      </c>
      <c r="V17" s="1" t="n">
        <v>0</v>
      </c>
      <c r="W17" s="18" t="n">
        <v>0</v>
      </c>
      <c r="X17" s="5" t="n">
        <v>753</v>
      </c>
      <c r="Y17" s="23" t="n">
        <f>IFERROR(RiskTab[[#This Row],[cVaR]]/RiskTab[[#This Row],[Position Value]],"")</f>
        <v>0</v>
      </c>
      <c r="Z17" s="23" t="n">
        <v>-9.4235730626923697E-3</v>
      </c>
      <c r="AA17" s="6"/>
      <c r="AB17" s="23"/>
      <c r="AC17" s="23"/>
      <c r="AD17" s="23"/>
      <c r="AE17" s="6"/>
      <c r="AF17" s="1"/>
      <c r="AG17" s="25"/>
      <c r="AH17" s="4"/>
    </row>
    <row r="18">
      <c r="A18" t="n">
        <v>16</v>
      </c>
      <c r="B18" t="s">
        <v>18</v>
      </c>
      <c r="C18" s="3" t="s">
        <v>24</v>
      </c>
      <c r="D18" s="1" t="n">
        <v>25</v>
      </c>
      <c r="E18" s="12" t="n">
        <v>223.85</v>
      </c>
      <c r="F18" s="6" t="n">
        <f>RiskTab[[#This Row],[Volume]]*RiskTab[[#This Row],[Close Price]]</f>
        <v>5616.25</v>
      </c>
      <c r="G18" s="31" t="n">
        <f t="array" ref="G18">RiskTab[[#This Row],[Position Value]]/ (MMULT(TRANSPOSE(RiskTab[Volume]),RiskTab[Close Price]))</f>
        <v>0.11351560461572933</v>
      </c>
      <c r="H18" s="31" t="n">
        <v>-0.00356745082919385</v>
      </c>
      <c r="I18" s="6" t="n">
        <f>RiskTab[[#This Row],[1D. log Return]]*RiskTab[[#This Row],[Position Value]]</f>
        <v>60.322799652301896</v>
      </c>
      <c r="J18" s="31" t="n">
        <v>0.030618107802729</v>
      </c>
      <c r="K18" s="31" t="n">
        <v>-0.0353300595745107</v>
      </c>
      <c r="L18" s="31" t="n">
        <v>0.0405242203797389</v>
      </c>
      <c r="M18" s="31" t="n">
        <v>0.0885029349278668</v>
      </c>
      <c r="N18" s="31" t="n">
        <v>0.0109928562316893</v>
      </c>
      <c r="O18" s="31" t="n">
        <f>NORMSINV(0.01) * RiskTab[[#This Row],[std. log returns]]</f>
        <v>-2.5577230339585384E-2</v>
      </c>
      <c r="P18" s="31" t="n">
        <v>-0.0252354688696916</v>
      </c>
      <c r="Q18" s="31" t="n">
        <v>-0.0309541244399622</v>
      </c>
      <c r="R18" s="12" t="n">
        <v>-54.0069603233935</v>
      </c>
      <c r="S18" s="14" t="n">
        <v>-118.038854027461</v>
      </c>
      <c r="T18" s="14" t="n">
        <v>-70.275181761463699</v>
      </c>
      <c r="U18" s="31" t="n">
        <f>IFERROR(RiskTab[[#This Row],[cVaR]]/RiskTab[[#This Row],[indivinduall VaR]],"")</f>
        <v>0.59535635397743369</v>
      </c>
      <c r="V18" s="1" t="n">
        <v>1</v>
      </c>
      <c r="W18" s="18" t="n">
        <v>-4.7652267680859898E-3</v>
      </c>
      <c r="X18" s="5" t="n">
        <v>757</v>
      </c>
      <c r="Y18" s="23" t="n">
        <f>IFERROR(RiskTab[[#This Row],[cVaR]]/RiskTab[[#This Row],[Position Value]],"")</f>
        <v>-1.2512830048780538E-2</v>
      </c>
      <c r="Z18" s="23" t="n">
        <v>-2.0089622382284799E-2</v>
      </c>
      <c r="AA18" s="6"/>
      <c r="AB18" s="23"/>
      <c r="AC18" s="23"/>
      <c r="AD18" s="23"/>
      <c r="AE18" s="6"/>
      <c r="AF18" s="1"/>
      <c r="AG18" s="25"/>
      <c r="AH18" s="4"/>
    </row>
    <row r="19">
      <c r="A19" t="n">
        <v>17</v>
      </c>
      <c r="B19" t="s">
        <v>9</v>
      </c>
      <c r="C19" s="3" t="s">
        <v>25</v>
      </c>
      <c r="D19" s="1" t="n">
        <v>23</v>
      </c>
      <c r="E19" s="12" t="n">
        <v>138.8</v>
      </c>
      <c r="F19" s="6" t="n">
        <f>RiskTab[[#This Row],[Volume]]*RiskTab[[#This Row],[Close Price]]</f>
        <v>3207.12</v>
      </c>
      <c r="G19" s="31" t="n">
        <f t="array" ref="G19">RiskTab[[#This Row],[Position Value]]/ (MMULT(TRANSPOSE(RiskTab[Volume]),RiskTab[Close Price]))</f>
        <v>6.4822286378846711E-2</v>
      </c>
      <c r="H19" s="31" t="n">
        <v>-0.00460035313906104</v>
      </c>
      <c r="I19" s="6" t="n">
        <f>RiskTab[[#This Row],[1D. log Return]]*RiskTab[[#This Row],[Position Value]]</f>
        <v>41.436534401792656</v>
      </c>
      <c r="J19" s="31" t="n">
        <v>0.0476596794887909</v>
      </c>
      <c r="K19" s="31" t="n">
        <v>-0.0395531783860221</v>
      </c>
      <c r="L19" s="31" t="n">
        <v>0.0275370720997534</v>
      </c>
      <c r="M19" s="31" t="n">
        <v>0.0794425035861348</v>
      </c>
      <c r="N19" s="31" t="n">
        <v>0.0157339641037626</v>
      </c>
      <c r="O19" s="31" t="n">
        <f>NORMSINV(0.01) * RiskTab[[#This Row],[std. log returns]]</f>
        <v>-3.6603267586865169E-2</v>
      </c>
      <c r="P19" s="31" t="n">
        <v>-0.036352452373867</v>
      </c>
      <c r="Q19" s="31" t="n">
        <v>-0.0449612066972707</v>
      </c>
      <c r="R19" s="12" t="n">
        <v>-34.285213066813597</v>
      </c>
      <c r="S19" s="14" t="n">
        <v>-102.516983870231</v>
      </c>
      <c r="T19" s="14" t="n">
        <v>-67.525941985637004</v>
      </c>
      <c r="U19" s="31" t="n">
        <f>IFERROR(RiskTab[[#This Row],[cVaR]]/RiskTab[[#This Row],[indivinduall VaR]],"")</f>
        <v>0.65868053698412854</v>
      </c>
      <c r="V19" s="1" t="n">
        <v>1</v>
      </c>
      <c r="W19" s="18" t="n">
        <v>-4.0776535015481796</v>
      </c>
      <c r="X19" s="5" t="n">
        <v>757</v>
      </c>
      <c r="Y19" s="23" t="n">
        <f>IFERROR(RiskTab[[#This Row],[cVaR]]/RiskTab[[#This Row],[Position Value]],"")</f>
        <v>-2.1055009474430956E-2</v>
      </c>
      <c r="Z19" s="23" t="n">
        <v>-3.2604085982983498E-2</v>
      </c>
      <c r="AA19" s="6"/>
      <c r="AB19" s="23"/>
      <c r="AC19" s="23"/>
      <c r="AD19" s="23"/>
      <c r="AE19" s="6"/>
      <c r="AF19" s="1"/>
      <c r="AG19" s="25"/>
      <c r="AH19" s="4"/>
    </row>
    <row r="20">
      <c r="A20" t="n">
        <v>18</v>
      </c>
      <c r="B20" t="s">
        <v>43</v>
      </c>
      <c r="C20" s="3" t="s">
        <v>42</v>
      </c>
      <c r="D20" s="1" t="n">
        <v>40</v>
      </c>
      <c r="E20" s="12" t="n">
        <v>50.36</v>
      </c>
      <c r="F20" s="6" t="n">
        <f>RiskTab[[#This Row],[Volume]]*RiskTab[[#This Row],[Close Price]]</f>
        <v>2003.1999999999998</v>
      </c>
      <c r="G20" s="31" t="n">
        <f t="array" ref="G20">RiskTab[[#This Row],[Position Value]]/ (MMULT(TRANSPOSE(RiskTab[Volume]),RiskTab[Close Price]))</f>
        <v>4.0488663995767456E-2</v>
      </c>
      <c r="H20" s="31" t="n">
        <v>0.00557548238430305</v>
      </c>
      <c r="I20" s="6" t="n">
        <f>RiskTab[[#This Row],[1D. log Return]]*RiskTab[[#This Row],[Position Value]]</f>
        <v>35.105823418037659</v>
      </c>
      <c r="J20" s="31" t="n">
        <v>0.00957708836431026</v>
      </c>
      <c r="K20" s="31" t="n">
        <v>-0.0738526348943731</v>
      </c>
      <c r="L20" s="31" t="n">
        <v>0.107215557928226</v>
      </c>
      <c r="M20" s="31" t="n">
        <v>0.116542740803365</v>
      </c>
      <c r="N20" s="31" t="n">
        <v>0.0137302333187393</v>
      </c>
      <c r="O20" s="31" t="n">
        <f>NORMSINV(0.01) * RiskTab[[#This Row],[std. log returns]]</f>
        <v>-3.1943609454421602E-2</v>
      </c>
      <c r="P20" s="31" t="n">
        <v>-0.0317553017681602</v>
      </c>
      <c r="Q20" s="31" t="n">
        <v>-0.0397522367987628</v>
      </c>
      <c r="R20" s="12" t="n">
        <v>3.5242919693701001E-15</v>
      </c>
      <c r="S20" s="14" t="n">
        <v>-40.687346296220397</v>
      </c>
      <c r="T20" s="14" t="n">
        <v>-27.298132843982302</v>
      </c>
      <c r="U20" s="31" t="n">
        <f>IFERROR(RiskTab[[#This Row],[cVaR]]/RiskTab[[#This Row],[indivinduall VaR]],"")</f>
        <v>0.67092438630036999</v>
      </c>
      <c r="V20" s="1" t="n">
        <v>1</v>
      </c>
      <c r="W20" s="18" t="n">
        <v>-3.8211272178159603E-2</v>
      </c>
      <c r="X20" s="5" t="n">
        <v>752</v>
      </c>
      <c r="Y20" s="23" t="n">
        <f>IFERROR(RiskTab[[#This Row],[cVaR]]/RiskTab[[#This Row],[Position Value]],"")</f>
        <v>-1.3627262801508739E-2</v>
      </c>
      <c r="Z20" s="23" t="n">
        <v>-1.6040673906739099E-2</v>
      </c>
      <c r="AA20" s="6"/>
      <c r="AB20" s="23"/>
      <c r="AC20" s="23"/>
      <c r="AD20" s="23"/>
      <c r="AE20" s="6"/>
      <c r="AF20" s="1"/>
      <c r="AG20" s="25"/>
      <c r="AH20" s="4"/>
    </row>
    <row r="21">
      <c r="A21" t="n">
        <v>19</v>
      </c>
      <c r="B21" t="s">
        <v>46</v>
      </c>
      <c r="C21" s="3" t="s">
        <v>48</v>
      </c>
      <c r="D21" s="1" t="n">
        <v>0</v>
      </c>
      <c r="E21" s="12" t="n">
        <v>0.0641848523748395</v>
      </c>
      <c r="F21" s="6" t="n">
        <f>RiskTab[[#This Row],[Volume]]*RiskTab[[#This Row],[Close Price]]</f>
        <v>0</v>
      </c>
      <c r="G21" s="31" t="n">
        <f t="array" ref="G21">RiskTab[[#This Row],[Position Value]]/ (MMULT(TRANSPOSE(RiskTab[Volume]),RiskTab[Close Price]))</f>
        <v>0</v>
      </c>
      <c r="H21" s="31" t="n">
        <v>0.00232399832129992</v>
      </c>
      <c r="I21" s="6" t="n">
        <f>RiskTab[[#This Row],[1D. log Return]]*RiskTab[[#This Row],[Position Value]]</f>
        <v>0</v>
      </c>
      <c r="J21" s="31" t="n">
        <v>-0.0154427615130213</v>
      </c>
      <c r="K21" s="31" t="n">
        <v>-0.249729402318378</v>
      </c>
      <c r="L21" s="31" t="n">
        <v>0.406491538785913</v>
      </c>
      <c r="M21" s="31" t="n">
        <v>-0.475738328091493</v>
      </c>
      <c r="N21" s="31" t="n">
        <v>0.15723774963233</v>
      </c>
      <c r="O21" s="31" t="n">
        <f>NORMSINV(0.01) * RiskTab[[#This Row],[std. log returns]]</f>
        <v>-0.3655465099561524</v>
      </c>
      <c r="P21" s="31" t="n">
        <v>-0.365048491314665</v>
      </c>
      <c r="Q21" s="31" t="n">
        <v>-0.692906514047763</v>
      </c>
      <c r="R21" s="12" t="n">
        <v>3.5242919693701001E-15</v>
      </c>
      <c r="S21" s="14" t="n">
        <v>0</v>
      </c>
      <c r="T21" s="14" t="n">
        <v>0</v>
      </c>
      <c r="U21" s="31" t="str">
        <f>IFERROR(RiskTab[[#This Row],[cVaR]]/RiskTab[[#This Row],[indivinduall VaR]],"")</f>
      </c>
      <c r="V21" s="1" t="n">
        <v>1</v>
      </c>
      <c r="W21" s="18" t="n">
        <v>-6.2729442521231193E-2</v>
      </c>
      <c r="X21" s="5" t="n">
        <v>753</v>
      </c>
      <c r="Y21" s="23" t="str">
        <f>IFERROR(RiskTab[[#This Row],[cVaR]]/RiskTab[[#This Row],[Position Value]],"")</f>
      </c>
      <c r="Z21" s="31" t="e">
        <v>#NUM!</v>
      </c>
      <c r="AA21" s="6"/>
      <c r="AB21" s="23"/>
      <c r="AC21" s="23"/>
      <c r="AD21" s="23"/>
      <c r="AE21" s="6"/>
      <c r="AF21" s="1"/>
      <c r="AG21" s="25"/>
      <c r="AH21" s="4"/>
    </row>
    <row r="22">
      <c r="A22" t="n">
        <v>20</v>
      </c>
      <c r="B22" t="s">
        <v>54</v>
      </c>
      <c r="C22" s="3" t="s">
        <v>49</v>
      </c>
      <c r="D22" s="1" t="n">
        <v>0</v>
      </c>
      <c r="E22" s="12" t="n">
        <v>0.0320924261874198</v>
      </c>
      <c r="F22" s="6" t="n">
        <f>RiskTab[[#This Row],[Volume]]*RiskTab[[#This Row],[Close Price]]</f>
        <v>0</v>
      </c>
      <c r="G22" s="31" t="n">
        <f t="array" ref="G22">RiskTab[[#This Row],[Position Value]]/ (MMULT(TRANSPOSE(RiskTab[Volume]),RiskTab[Close Price]))</f>
        <v>0</v>
      </c>
      <c r="H22" s="31" t="n">
        <v>0.00232399832129948</v>
      </c>
      <c r="I22" s="6" t="n">
        <f>RiskTab[[#This Row],[1D. log Return]]*RiskTab[[#This Row],[Position Value]]</f>
        <v>0</v>
      </c>
      <c r="J22" s="31" t="n">
        <v>-0.0154427615130213</v>
      </c>
      <c r="K22" s="31" t="n">
        <v>-0.249729402318378</v>
      </c>
      <c r="L22" s="31" t="n">
        <v>-0.468977198567987</v>
      </c>
      <c r="M22" s="31" t="n">
        <v>-0.968214813189287</v>
      </c>
      <c r="N22" s="31" t="n">
        <v>0.104022673707918</v>
      </c>
      <c r="O22" s="31" t="n">
        <f>NORMSINV(0.01) * RiskTab[[#This Row],[std. log returns]]</f>
        <v>-0.24183199342842632</v>
      </c>
      <c r="P22" s="31" t="n">
        <v>-0.243304270445868</v>
      </c>
      <c r="Q22" s="31" t="n">
        <v>-0.309810751489003</v>
      </c>
      <c r="R22" s="12" t="n">
        <v>3.5242919693701001E-15</v>
      </c>
      <c r="S22" s="14" t="n">
        <v>0</v>
      </c>
      <c r="T22" s="14" t="n">
        <v>0</v>
      </c>
      <c r="U22" s="31" t="str">
        <f>IFERROR(RiskTab[[#This Row],[cVaR]]/RiskTab[[#This Row],[indivinduall VaR]],"")</f>
      </c>
      <c r="V22" s="1" t="n">
        <v>1</v>
      </c>
      <c r="W22" s="18" t="n">
        <v>-1.0977214515151001E-6</v>
      </c>
      <c r="X22" s="5" t="n">
        <v>753</v>
      </c>
      <c r="Y22" s="23" t="str">
        <f>IFERROR(RiskTab[[#This Row],[cVaR]]/RiskTab[[#This Row],[Position Value]],"")</f>
      </c>
      <c r="Z22" s="31" t="e">
        <v>#NUM!</v>
      </c>
      <c r="AA22" s="6"/>
      <c r="AB22" s="23"/>
      <c r="AC22" s="23"/>
      <c r="AD22" s="23"/>
      <c r="AE22" s="6"/>
      <c r="AF22" s="1"/>
      <c r="AG22" s="25"/>
      <c r="AH22" s="4"/>
    </row>
    <row r="23">
      <c r="A23" t="n">
        <v>21</v>
      </c>
      <c r="B23" t="s">
        <v>47</v>
      </c>
      <c r="C23" s="3" t="s">
        <v>50</v>
      </c>
      <c r="D23" s="1" t="n">
        <v>0</v>
      </c>
      <c r="E23" s="12" t="n">
        <v>105.110718870347</v>
      </c>
      <c r="F23" s="6" t="n">
        <f>RiskTab[[#This Row],[Volume]]*RiskTab[[#This Row],[Close Price]]</f>
        <v>0</v>
      </c>
      <c r="G23" s="31" t="n">
        <f t="array" ref="G23">RiskTab[[#This Row],[Position Value]]/ (MMULT(TRANSPOSE(RiskTab[Volume]),RiskTab[Close Price]))</f>
        <v>0</v>
      </c>
      <c r="H23" s="31" t="n">
        <v>0.00492259348582458</v>
      </c>
      <c r="I23" s="6" t="n">
        <f>RiskTab[[#This Row],[1D. log Return]]*RiskTab[[#This Row],[Position Value]]</f>
        <v>0</v>
      </c>
      <c r="J23" s="31" t="n">
        <v>0.0230729105675938</v>
      </c>
      <c r="K23" s="31" t="n">
        <v>-0.0338868188673267</v>
      </c>
      <c r="L23" s="31" t="n">
        <v>0.191604249909417</v>
      </c>
      <c r="M23" s="31" t="n">
        <v>-0.146386561254702</v>
      </c>
      <c r="N23" s="31" t="n">
        <v>0.0406792709992747</v>
      </c>
      <c r="O23" s="31" t="n">
        <f>NORMSINV(0.01) * RiskTab[[#This Row],[std. log returns]]</f>
        <v>-9.4583618477687259E-2</v>
      </c>
      <c r="P23" s="31" t="n">
        <v>-0.0940713013165178</v>
      </c>
      <c r="Q23" s="31" t="n">
        <v>-0.0726412047278381</v>
      </c>
      <c r="R23" s="12" t="n">
        <v>3.5242919693701001E-15</v>
      </c>
      <c r="S23" s="14" t="n">
        <v>0</v>
      </c>
      <c r="T23" s="14" t="n">
        <v>0</v>
      </c>
      <c r="U23" s="31" t="str">
        <f>IFERROR(RiskTab[[#This Row],[cVaR]]/RiskTab[[#This Row],[indivinduall VaR]],"")</f>
      </c>
      <c r="V23" s="1" t="n">
        <v>1</v>
      </c>
      <c r="W23" s="18" t="n">
        <v>-9.8916398094388604E-3</v>
      </c>
      <c r="X23" s="5" t="n">
        <v>753</v>
      </c>
      <c r="Y23" s="23" t="str">
        <f>IFERROR(RiskTab[[#This Row],[cVaR]]/RiskTab[[#This Row],[Position Value]],"")</f>
      </c>
      <c r="Z23" s="31" t="e">
        <v>#NUM!</v>
      </c>
      <c r="AA23" s="6"/>
      <c r="AB23" s="23"/>
      <c r="AC23" s="23"/>
      <c r="AD23" s="23"/>
      <c r="AE23" s="6"/>
      <c r="AF23" s="1"/>
      <c r="AG23" s="33"/>
      <c r="AH23" s="4"/>
    </row>
    <row r="24">
      <c r="A24" t="n">
        <v>22</v>
      </c>
      <c r="B24" t="s">
        <v>55</v>
      </c>
      <c r="C24" s="3" t="s">
        <v>58</v>
      </c>
      <c r="D24" s="1" t="n">
        <v>65</v>
      </c>
      <c r="E24" s="12" t="n">
        <v>6.73</v>
      </c>
      <c r="F24" s="6" t="n">
        <f>RiskTab[[#This Row],[Volume]]*RiskTab[[#This Row],[Close Price]]</f>
        <v>416</v>
      </c>
      <c r="G24" s="31" t="n">
        <f t="array" ref="G24">RiskTab[[#This Row],[Position Value]]/ (MMULT(TRANSPOSE(RiskTab[Volume]),RiskTab[Close Price]))</f>
        <v>8.4081890087057028E-3</v>
      </c>
      <c r="H24" s="31" t="n">
        <v>0.0502771532910102</v>
      </c>
      <c r="I24" s="6" t="n">
        <f>RiskTab[[#This Row],[1D. log Return]]*RiskTab[[#This Row],[Position Value]]</f>
        <v>-39.057705630090034</v>
      </c>
      <c r="J24" s="31" t="n">
        <v>-0.0840351843165836</v>
      </c>
      <c r="K24" s="31" t="n">
        <v>-0.179096947773836</v>
      </c>
      <c r="L24" s="31" t="n">
        <v>1.40579985574415</v>
      </c>
      <c r="M24" s="31" t="n">
        <v>1.26472125748424</v>
      </c>
      <c r="N24" s="31" t="n">
        <v>0.0578845431550234</v>
      </c>
      <c r="O24" s="31" t="n">
        <f>NORMSINV(0.01) * RiskTab[[#This Row],[std. log returns]]</f>
        <v>-0.13462426619776888</v>
      </c>
      <c r="P24" s="31" t="n">
        <v>-0.130792825533863</v>
      </c>
      <c r="Q24" s="31" t="n">
        <v>-0.156065142759447</v>
      </c>
      <c r="R24" s="12" t="n">
        <v>3.5242919693701001E-15</v>
      </c>
      <c r="S24" s="14" t="n">
        <v>-71.510584286371099</v>
      </c>
      <c r="T24" s="14" t="n">
        <v>-31.8628980213293</v>
      </c>
      <c r="U24" s="31" t="n">
        <f>IFERROR(RiskTab[[#This Row],[cVaR]]/RiskTab[[#This Row],[indivinduall VaR]],"")</f>
        <v>0.44556897890431468</v>
      </c>
      <c r="V24" s="1" t="n">
        <v>1</v>
      </c>
      <c r="W24" s="18" t="n">
        <v>-2.2312172558258698E-3</v>
      </c>
      <c r="X24" s="5" t="n">
        <v>755</v>
      </c>
      <c r="Y24" s="23" t="n">
        <f>IFERROR(RiskTab[[#This Row],[cVaR]]/RiskTab[[#This Row],[Position Value]],"")</f>
        <v>-7.659350485896467E-2</v>
      </c>
      <c r="Z24" s="31"/>
      <c r="AA24" s="6"/>
      <c r="AB24" s="23"/>
      <c r="AC24" s="23"/>
      <c r="AD24" s="23"/>
      <c r="AE24" s="6"/>
      <c r="AF24" s="1"/>
      <c r="AG24" s="33"/>
      <c r="AH24" s="4"/>
    </row>
    <row r="25">
      <c r="A25" t="n">
        <v>23</v>
      </c>
      <c r="B25" t="s">
        <v>57</v>
      </c>
      <c r="C25" s="3" t="s">
        <v>56</v>
      </c>
      <c r="D25" s="1" t="n">
        <v>0</v>
      </c>
      <c r="E25" s="12" t="n">
        <v>13.45</v>
      </c>
      <c r="F25" s="6" t="n">
        <f>RiskTab[[#This Row],[Volume]]*RiskTab[[#This Row],[Close Price]]</f>
        <v>0</v>
      </c>
      <c r="G25" s="31" t="n">
        <f t="array" ref="G25">RiskTab[[#This Row],[Position Value]]/ (MMULT(TRANSPOSE(RiskTab[Volume]),RiskTab[Close Price]))</f>
        <v>0</v>
      </c>
      <c r="H25" s="31" t="n">
        <v>0.00521805134776576</v>
      </c>
      <c r="I25" s="6" t="n">
        <f>RiskTab[[#This Row],[1D. log Return]]*RiskTab[[#This Row],[Position Value]]</f>
        <v>0</v>
      </c>
      <c r="J25" s="31" t="n">
        <v>0.109914446111184</v>
      </c>
      <c r="K25" s="31" t="n">
        <v>-0.161030833985073</v>
      </c>
      <c r="L25" s="31" t="n">
        <v>0.899700489613958</v>
      </c>
      <c r="M25" s="31" t="n">
        <v>0</v>
      </c>
      <c r="N25" s="31" t="n">
        <v>0.0486030102274466</v>
      </c>
      <c r="O25" s="31" t="n">
        <f>NORMSINV(0.01) * RiskTab[[#This Row],[std. log returns]]</f>
        <v>-0.1134247364227023</v>
      </c>
      <c r="P25" s="31" t="n">
        <v>-0.107832980174741</v>
      </c>
      <c r="Q25" s="31" t="n">
        <v>-0.11205337134743</v>
      </c>
      <c r="R25" s="12" t="n">
        <v>0</v>
      </c>
      <c r="S25" s="14" t="n">
        <v>0</v>
      </c>
      <c r="T25" s="14" t="n">
        <v>0</v>
      </c>
      <c r="U25" s="31" t="str">
        <f>IFERROR(RiskTab[[#This Row],[cVaR]]/RiskTab[[#This Row],[indivinduall VaR]],"")</f>
      </c>
      <c r="V25" s="1" t="n">
        <v>0</v>
      </c>
      <c r="W25" s="18" t="n">
        <v>0</v>
      </c>
      <c r="X25" s="5" t="n">
        <v>161</v>
      </c>
      <c r="Y25" s="23" t="str">
        <f>IFERROR(RiskTab[[#This Row],[cVaR]]/RiskTab[[#This Row],[Position Value]],"")</f>
      </c>
      <c r="Z25" s="31"/>
      <c r="AA25" s="6"/>
      <c r="AB25" s="23"/>
      <c r="AC25" s="23"/>
      <c r="AD25" s="23"/>
      <c r="AE25" s="6"/>
      <c r="AF25" s="1"/>
      <c r="AG25" s="33"/>
      <c r="AH25" s="4"/>
    </row>
    <row r="26">
      <c r="A26" t="n">
        <v>24</v>
      </c>
      <c r="B26" t="s">
        <v>52</v>
      </c>
      <c r="C26" s="3" t="s">
        <v>53</v>
      </c>
      <c r="D26" s="1" t="n">
        <v>0</v>
      </c>
      <c r="E26" s="12" t="n">
        <v>9.35</v>
      </c>
      <c r="F26" s="6" t="n">
        <f>RiskTab[[#This Row],[Volume]]*RiskTab[[#This Row],[Close Price]]</f>
        <v>0</v>
      </c>
      <c r="G26" s="31" t="n">
        <f t="array" ref="G26">RiskTab[[#This Row],[Position Value]]/ (MMULT(TRANSPOSE(RiskTab[Volume]),RiskTab[Close Price]))</f>
        <v>0</v>
      </c>
      <c r="H26" s="31" t="n">
        <v>0.0293021506873936</v>
      </c>
      <c r="I26" s="6" t="n">
        <f>RiskTab[[#This Row],[1D. log Return]]*RiskTab[[#This Row],[Position Value]]</f>
        <v>0</v>
      </c>
      <c r="J26" s="31" t="n">
        <v>-0.101610176410782</v>
      </c>
      <c r="K26" s="31" t="n">
        <v>-0.431851863281359</v>
      </c>
      <c r="L26" s="31" t="n">
        <v>0.849081982180705</v>
      </c>
      <c r="M26" s="31" t="n">
        <v>0.658461622572055</v>
      </c>
      <c r="N26" s="31" t="n">
        <v>0.053323521815704</v>
      </c>
      <c r="O26" s="31" t="n">
        <f>NORMSINV(0.01) * RiskTab[[#This Row],[std. log returns]]</f>
        <v>-0.12415604686844518</v>
      </c>
      <c r="P26" s="31" t="n">
        <v>-0.119200865703672</v>
      </c>
      <c r="Q26" s="31" t="n">
        <v>-0.163624290181381</v>
      </c>
      <c r="R26" s="12" t="n">
        <v>3.5242919693701001E-15</v>
      </c>
      <c r="S26" s="14" t="n">
        <v>0</v>
      </c>
      <c r="T26" s="14" t="n">
        <v>0</v>
      </c>
      <c r="U26" s="31" t="str">
        <f>IFERROR(RiskTab[[#This Row],[cVaR]]/RiskTab[[#This Row],[indivinduall VaR]],"")</f>
      </c>
      <c r="V26" s="1" t="n">
        <v>1</v>
      </c>
      <c r="W26" s="18" t="n">
        <v>-5.3173408244902003E-3</v>
      </c>
      <c r="X26" s="5" t="n">
        <v>459</v>
      </c>
      <c r="Y26" s="23" t="str">
        <f>IFERROR(RiskTab[[#This Row],[cVaR]]/RiskTab[[#This Row],[Position Value]],"")</f>
      </c>
      <c r="Z26" s="31"/>
      <c r="AA26" s="6"/>
      <c r="AB26" s="23"/>
      <c r="AC26" s="23"/>
      <c r="AD26" s="23"/>
      <c r="AE26" s="6"/>
      <c r="AF26" s="1"/>
      <c r="AG26" s="33"/>
      <c r="AH26" s="4"/>
    </row>
    <row r="27">
      <c r="A27" t="n">
        <v>25</v>
      </c>
      <c r="B27" t="s">
        <v>59</v>
      </c>
      <c r="C27" s="3" t="s">
        <v>60</v>
      </c>
      <c r="D27" s="1" t="n">
        <v>0</v>
      </c>
      <c r="E27" s="12" t="n">
        <v>0.37</v>
      </c>
      <c r="F27" s="6" t="n">
        <f>RiskTab[[#This Row],[Volume]]*RiskTab[[#This Row],[Close Price]]</f>
        <v>0</v>
      </c>
      <c r="G27" s="31" t="n">
        <f t="array" ref="G27">RiskTab[[#This Row],[Position Value]]/ (MMULT(TRANSPOSE(RiskTab[Volume]),RiskTab[Close Price]))</f>
        <v>0</v>
      </c>
      <c r="H27" s="31" t="n">
        <v>0</v>
      </c>
      <c r="I27" s="6" t="n">
        <f>RiskTab[[#This Row],[1D. log Return]]*RiskTab[[#This Row],[Position Value]]</f>
        <v>0</v>
      </c>
      <c r="J27" s="31" t="n">
        <v>0</v>
      </c>
      <c r="K27" s="31" t="n">
        <v>-0.195744577126095</v>
      </c>
      <c r="L27" s="31" t="n">
        <v>-0.052643733485422</v>
      </c>
      <c r="M27" s="31" t="n">
        <v>-0.665748206371831</v>
      </c>
      <c r="N27" s="31" t="n">
        <v>0.0382072124874224</v>
      </c>
      <c r="O27" s="31" t="n">
        <f>NORMSINV(0.01) * RiskTab[[#This Row],[std. log returns]]</f>
        <v>-8.9029842295802797E-2</v>
      </c>
      <c r="P27" s="31" t="n">
        <v>-0.0898278093421045</v>
      </c>
      <c r="Q27" s="31" t="n">
        <v>-0.102654154060083</v>
      </c>
      <c r="R27" s="12" t="n">
        <v>3.5242919693701001E-15</v>
      </c>
      <c r="S27" s="14" t="n">
        <v>0</v>
      </c>
      <c r="T27" s="14" t="n">
        <v>0</v>
      </c>
      <c r="U27" s="31" t="str">
        <f>IFERROR(RiskTab[[#This Row],[cVaR]]/RiskTab[[#This Row],[indivinduall VaR]],"")</f>
      </c>
      <c r="V27" s="1" t="n">
        <v>1</v>
      </c>
      <c r="W27" s="18" t="n">
        <v>-7.5434126438267402E-4</v>
      </c>
      <c r="X27" s="5" t="n">
        <v>757</v>
      </c>
      <c r="Y27" s="23" t="str">
        <f>IFERROR(RiskTab[[#This Row],[cVaR]]/RiskTab[[#This Row],[Position Value]],"")</f>
      </c>
      <c r="Z27" s="31"/>
      <c r="AA27" s="6"/>
      <c r="AB27" s="23"/>
      <c r="AC27" s="23"/>
      <c r="AD27" s="23"/>
      <c r="AE27" s="6"/>
      <c r="AF27" s="1"/>
      <c r="AG27" s="12"/>
      <c r="AH27" s="4"/>
    </row>
    <row r="28">
      <c r="A28" t="n">
        <v>26</v>
      </c>
      <c r="B28" t="s">
        <v>62</v>
      </c>
      <c r="C28" s="3" t="s">
        <v>63</v>
      </c>
      <c r="D28" s="1" t="n">
        <v>0</v>
      </c>
      <c r="E28" s="12" t="n">
        <v>1.34</v>
      </c>
      <c r="F28" s="6" t="n">
        <f>RiskTab[[#This Row],[Volume]]*RiskTab[[#This Row],[Close Price]]</f>
        <v>0</v>
      </c>
      <c r="G28" s="31" t="n">
        <f t="array" ref="G28">RiskTab[[#This Row],[Position Value]]/ (MMULT(TRANSPOSE(RiskTab[Volume]),RiskTab[Close Price]))</f>
        <v>0</v>
      </c>
      <c r="H28" s="31" t="n">
        <v>0</v>
      </c>
      <c r="I28" s="6" t="n">
        <f>RiskTab[[#This Row],[1D. log Return]]*RiskTab[[#This Row],[Position Value]]</f>
        <v>0</v>
      </c>
      <c r="J28" s="31" t="n">
        <v>0.00749067172915757</v>
      </c>
      <c r="K28" s="31" t="n">
        <v>-0.0579872576503493</v>
      </c>
      <c r="L28" s="31" t="n">
        <v>-0.0925927868278248</v>
      </c>
      <c r="M28" s="31" t="n">
        <v>-0.540239508972284</v>
      </c>
      <c r="N28" s="31" t="n">
        <v>0.0454171738989906</v>
      </c>
      <c r="O28" s="31" t="n">
        <f>NORMSINV(0.01) * RiskTab[[#This Row],[std. log returns]]</f>
        <v>-0.10576060991513658</v>
      </c>
      <c r="P28" s="31" t="n">
        <v>-0.107120010594438</v>
      </c>
      <c r="Q28" s="31" t="n">
        <v>-0.109957437855617</v>
      </c>
      <c r="R28" s="12" t="n">
        <v>3.5242919693701001E-15</v>
      </c>
      <c r="S28" s="14" t="n">
        <v>0</v>
      </c>
      <c r="T28" s="14" t="n">
        <v>0</v>
      </c>
      <c r="U28" s="31" t="str">
        <f>IFERROR(RiskTab[[#This Row],[cVaR]]/RiskTab[[#This Row],[indivinduall VaR]],"")</f>
      </c>
      <c r="V28" s="1" t="n">
        <v>1</v>
      </c>
      <c r="W28" s="18" t="n">
        <v>-5.7480791577404503E-2</v>
      </c>
      <c r="X28" s="5" t="n">
        <v>755</v>
      </c>
      <c r="Y28" s="23" t="str">
        <f>IFERROR(RiskTab[[#This Row],[cVaR]]/RiskTab[[#This Row],[Position Value]],"")</f>
      </c>
      <c r="Z28" s="31"/>
      <c r="AA28" s="6"/>
      <c r="AB28" s="23"/>
      <c r="AC28" s="23"/>
      <c r="AD28" s="23"/>
      <c r="AE28" s="6"/>
      <c r="AF28" s="1"/>
      <c r="AG28" s="12"/>
      <c r="AH28" s="4"/>
    </row>
    <row r="29">
      <c r="A29" t="n">
        <v>27</v>
      </c>
      <c r="B29" t="s">
        <v>89</v>
      </c>
      <c r="C29" s="3" t="s">
        <v>88</v>
      </c>
      <c r="D29" s="1" t="n">
        <v>0</v>
      </c>
      <c r="E29" s="12" t="n">
        <v>0.561617458279846</v>
      </c>
      <c r="F29" s="6" t="n">
        <f>RiskTab[[#This Row],[Volume]]*RiskTab[[#This Row],[Close Price]]</f>
        <v>0</v>
      </c>
      <c r="G29" s="31" t="n">
        <f t="array" ref="G29">RiskTab[[#This Row],[Position Value]]/ (MMULT(TRANSPOSE(RiskTab[Volume]),RiskTab[Close Price]))</f>
        <v>0</v>
      </c>
      <c r="H29" s="31" t="n">
        <v>-0.131207394303223</v>
      </c>
      <c r="I29" s="6" t="n">
        <f>RiskTab[[#This Row],[1D. log Return]]*RiskTab[[#This Row],[Position Value]]</f>
        <v>0</v>
      </c>
      <c r="J29" s="31" t="n">
        <v>-0.209598775953979</v>
      </c>
      <c r="K29" s="31" t="n">
        <v>-0.288950115471659</v>
      </c>
      <c r="L29" s="31" t="n">
        <v>0.187602836573539</v>
      </c>
      <c r="M29" s="31" t="n">
        <v>-0.42076706140838</v>
      </c>
      <c r="N29" s="31" t="n">
        <v>0.107484959682413</v>
      </c>
      <c r="O29" s="31" t="n">
        <f>NORMSINV(0.01) * RiskTab[[#This Row],[std. log returns]]</f>
        <v>-0.25136894699011214</v>
      </c>
      <c r="P29" s="31" t="n">
        <v>-0.251297629150226</v>
      </c>
      <c r="Q29" s="31" t="n">
        <v>-0.249577920791698</v>
      </c>
      <c r="R29" s="12" t="n">
        <v>3.5242919693701001E-15</v>
      </c>
      <c r="S29" s="14" t="n">
        <v>0</v>
      </c>
      <c r="T29" s="14" t="n">
        <v>0</v>
      </c>
      <c r="U29" s="31" t="str">
        <f>IFERROR(RiskTab[[#This Row],[cVaR]]/RiskTab[[#This Row],[indivinduall VaR]],"")</f>
      </c>
      <c r="V29" s="1" t="n">
        <v>1</v>
      </c>
      <c r="W29" s="18" t="n">
        <v>-0.25073704351939302</v>
      </c>
      <c r="X29" s="5" t="n">
        <v>587</v>
      </c>
      <c r="Y29" s="23" t="str">
        <f>IFERROR(RiskTab[[#This Row],[cVaR]]/RiskTab[[#This Row],[Position Value]],"")</f>
      </c>
      <c r="Z29" s="31"/>
      <c r="AA29" s="6"/>
      <c r="AB29" s="23"/>
      <c r="AC29" s="23"/>
      <c r="AD29" s="23"/>
      <c r="AE29" s="6"/>
      <c r="AF29" s="1"/>
      <c r="AG29" s="12"/>
      <c r="AH29" s="4"/>
    </row>
    <row r="30">
      <c r="A30" t="n">
        <v>28</v>
      </c>
      <c r="B30" t="s">
        <v>94</v>
      </c>
      <c r="C30" s="3" t="s">
        <v>93</v>
      </c>
      <c r="D30" s="1" t="n">
        <v>0</v>
      </c>
      <c r="E30" s="12" t="n">
        <v>18.918485237484</v>
      </c>
      <c r="F30" s="6" t="n">
        <f>RiskTab[[#This Row],[Volume]]*RiskTab[[#This Row],[Close Price]]</f>
        <v>0</v>
      </c>
      <c r="G30" s="31" t="n">
        <f t="array" ref="G30">RiskTab[[#This Row],[Position Value]]/ (MMULT(TRANSPOSE(RiskTab[Volume]),RiskTab[Close Price]))</f>
        <v>0</v>
      </c>
      <c r="H30" s="31" t="n">
        <v>0.00614809475970324</v>
      </c>
      <c r="I30" s="6" t="n">
        <f>RiskTab[[#This Row],[1D. log Return]]*RiskTab[[#This Row],[Position Value]]</f>
        <v>0</v>
      </c>
      <c r="J30" s="31" t="n">
        <v>0.0489261387268489</v>
      </c>
      <c r="K30" s="31" t="n">
        <v>-0.0248880577270736</v>
      </c>
      <c r="L30" s="31" t="n">
        <v>0.132645198186782</v>
      </c>
      <c r="M30" s="31" t="n">
        <v>0.243104358103345</v>
      </c>
      <c r="N30" s="31" t="n">
        <v>0.00950760565691499</v>
      </c>
      <c r="O30" s="31" t="n">
        <f>NORMSINV(0.01) * RiskTab[[#This Row],[std. log returns]]</f>
        <v>-2.2117998207182858E-2</v>
      </c>
      <c r="P30" s="31" t="n">
        <v>-0.0210326384081022</v>
      </c>
      <c r="Q30" s="31" t="n">
        <v>-0.0245715356140312</v>
      </c>
      <c r="R30" s="12" t="n">
        <v>0</v>
      </c>
      <c r="S30" s="14" t="n">
        <v>0</v>
      </c>
      <c r="T30" s="14" t="n">
        <v>0</v>
      </c>
      <c r="U30" s="31" t="str">
        <f>IFERROR(RiskTab[[#This Row],[cVaR]]/RiskTab[[#This Row],[indivinduall VaR]],"")</f>
      </c>
      <c r="V30" s="1" t="n">
        <v>0</v>
      </c>
      <c r="W30" s="18" t="n">
        <v>0</v>
      </c>
      <c r="X30" s="5" t="n">
        <v>337</v>
      </c>
      <c r="Y30" s="23" t="str">
        <f>IFERROR(RiskTab[[#This Row],[cVaR]]/RiskTab[[#This Row],[Position Value]],"")</f>
      </c>
      <c r="Z30" s="31"/>
      <c r="AA30" s="6"/>
      <c r="AB30" s="23"/>
      <c r="AC30" s="23"/>
      <c r="AD30" s="23"/>
      <c r="AE30" s="6"/>
      <c r="AF30" s="1"/>
      <c r="AG30" s="12"/>
      <c r="AH30" s="4"/>
    </row>
    <row r="31">
      <c r="A31" t="n">
        <v>29</v>
      </c>
      <c r="B31" t="s">
        <v>96</v>
      </c>
      <c r="C31" s="3" t="s">
        <v>95</v>
      </c>
      <c r="D31" s="1" t="n">
        <v>13</v>
      </c>
      <c r="E31" s="12" t="n">
        <v>51.74</v>
      </c>
      <c r="F31" s="6" t="n">
        <f>RiskTab[[#This Row],[Volume]]*RiskTab[[#This Row],[Close Price]]</f>
        <v>672.62</v>
      </c>
      <c r="G31" s="31" t="n">
        <f t="array" ref="G31">RiskTab[[#This Row],[Position Value]]/ (MMULT(TRANSPOSE(RiskTab[Volume]),RiskTab[Close Price]))</f>
        <v>1.3594990603451033E-2</v>
      </c>
      <c r="H31" s="31" t="n">
        <v>-0.0103827119981381</v>
      </c>
      <c r="I31" s="6" t="n">
        <f>RiskTab[[#This Row],[1D. log Return]]*RiskTab[[#This Row],[Position Value]]</f>
        <v>-6.9836197441876484</v>
      </c>
      <c r="J31" s="31" t="n">
        <v>0.0754469193463345</v>
      </c>
      <c r="K31" s="31" t="n">
        <v>-0.0440483266360303</v>
      </c>
      <c r="L31" s="31" t="n">
        <v>0.325630563397241</v>
      </c>
      <c r="M31" s="31" t="n">
        <v>0.651506039606244</v>
      </c>
      <c r="N31" s="31" t="n">
        <v>0.0235513479408895</v>
      </c>
      <c r="O31" s="31" t="n">
        <f>NORMSINV(0.01) * RiskTab[[#This Row],[std. log returns]]</f>
        <v>-5.4752969642780112E-2</v>
      </c>
      <c r="P31" s="31" t="n">
        <v>-0.0539474830714826</v>
      </c>
      <c r="Q31" s="31" t="n">
        <v>-0.0537097247243497</v>
      </c>
      <c r="R31" s="12"/>
      <c r="S31" s="14" t="n">
        <v>-32.115614226411203</v>
      </c>
      <c r="T31" s="14" t="n">
        <v>-13.378722872553</v>
      </c>
      <c r="U31" s="31" t="n">
        <f>IFERROR(RiskTab[[#This Row],[cVaR]]/RiskTab[[#This Row],[indivinduall VaR]],"")</f>
        <v>0.41658000928254457</v>
      </c>
      <c r="V31" s="1" t="n">
        <v>1</v>
      </c>
      <c r="W31" s="18" t="n">
        <v>-9.7646599538165901E-3</v>
      </c>
      <c r="X31" s="5" t="n">
        <v>753</v>
      </c>
      <c r="Y31" s="23" t="n">
        <f>IFERROR(RiskTab[[#This Row],[cVaR]]/RiskTab[[#This Row],[Position Value]],"")</f>
        <v>-1.9890462478892985E-2</v>
      </c>
      <c r="Z31" s="31"/>
      <c r="AA31" s="6"/>
      <c r="AB31" s="23"/>
      <c r="AC31" s="23"/>
      <c r="AD31" s="23"/>
      <c r="AE31" s="6"/>
      <c r="AF31" s="1"/>
      <c r="AG31" s="12"/>
      <c r="AH31" s="4"/>
    </row>
    <row r="32">
      <c r="A32" t="n">
        <v>30</v>
      </c>
      <c r="B32" t="s">
        <v>100</v>
      </c>
      <c r="C32" s="3" t="s">
        <v>118</v>
      </c>
      <c r="D32" s="1" t="n">
        <v>48</v>
      </c>
      <c r="E32" s="12" t="n">
        <v>40.5882352941176</v>
      </c>
      <c r="F32" s="6" t="n">
        <f>RiskTab[[#This Row],[Volume]]*RiskTab[[#This Row],[Close Price]]</f>
        <v>1994.0949935815152</v>
      </c>
      <c r="G32" s="31" t="n">
        <f t="array" ref="G32">RiskTab[[#This Row],[Position Value]]/ (MMULT(TRANSPOSE(RiskTab[Volume]),RiskTab[Close Price]))</f>
        <v>4.0304633671507606E-2</v>
      </c>
      <c r="H32" s="31" t="n">
        <v>-0.0232663246539557</v>
      </c>
      <c r="I32" s="6" t="n">
        <f>RiskTab[[#This Row],[1D. log Return]]*RiskTab[[#This Row],[Position Value]]</f>
        <v>29.434841747132083</v>
      </c>
      <c r="J32" s="31" t="n">
        <v>0.0296342056943728</v>
      </c>
      <c r="K32" s="31" t="n">
        <v>-0.0621047966288617</v>
      </c>
      <c r="L32" s="31" t="n">
        <v>0.0715421686385134</v>
      </c>
      <c r="M32" s="31" t="n">
        <v>0.0911992716135424</v>
      </c>
      <c r="N32" s="31" t="n">
        <v>0.0138647361588206</v>
      </c>
      <c r="O32" s="31" t="n">
        <f>NORMSINV(0.01) * RiskTab[[#This Row],[std. log returns]]</f>
        <v>-3.2190231819616395E-2</v>
      </c>
      <c r="P32" s="31" t="n">
        <v>-0.0319014510476845</v>
      </c>
      <c r="Q32" s="31" t="n">
        <v>-0.0360850690989423</v>
      </c>
      <c r="R32" s="12"/>
      <c r="S32" s="14" t="n">
        <v>0</v>
      </c>
      <c r="T32" s="14" t="n">
        <v>0</v>
      </c>
      <c r="U32" s="31" t="str">
        <f>IFERROR(RiskTab[[#This Row],[cVaR]]/RiskTab[[#This Row],[indivinduall VaR]],"")</f>
      </c>
      <c r="V32" s="1" t="n">
        <v>1</v>
      </c>
      <c r="W32" s="18" t="n">
        <v>-0.13844173027575801</v>
      </c>
      <c r="X32" s="5" t="n">
        <v>734</v>
      </c>
      <c r="Y32" s="23" t="n">
        <f>IFERROR(RiskTab[[#This Row],[cVaR]]/RiskTab[[#This Row],[Position Value]],"")</f>
        <v>0</v>
      </c>
      <c r="Z32" s="31"/>
      <c r="AA32" s="6"/>
      <c r="AB32" s="23"/>
      <c r="AC32" s="23"/>
      <c r="AD32" s="23"/>
      <c r="AE32" s="6"/>
      <c r="AF32" s="1"/>
      <c r="AG32" s="12"/>
      <c r="AH32" s="4"/>
    </row>
    <row r="33">
      <c r="A33" t="n">
        <v>31</v>
      </c>
      <c r="B33" t="s">
        <v>61</v>
      </c>
      <c r="C33" s="3" t="s">
        <v>64</v>
      </c>
      <c r="D33" s="1" t="n">
        <v>0</v>
      </c>
      <c r="E33" s="12" t="n">
        <v>40.54</v>
      </c>
      <c r="F33" s="6" t="n">
        <f>RiskTab[[#This Row],[Volume]]*RiskTab[[#This Row],[Close Price]]</f>
        <v>0</v>
      </c>
      <c r="G33" s="31" t="n">
        <f t="array" ref="G33">RiskTab[[#This Row],[Position Value]]/ (MMULT(TRANSPOSE(RiskTab[Volume]),RiskTab[Close Price]))</f>
        <v>0</v>
      </c>
      <c r="H33" s="31" t="n">
        <v>-0.0112829256804541</v>
      </c>
      <c r="I33" s="6" t="n">
        <f>RiskTab[[#This Row],[1D. log Return]]*RiskTab[[#This Row],[Position Value]]</f>
        <v>0</v>
      </c>
      <c r="J33" s="31" t="n">
        <v>0.0662831765169858</v>
      </c>
      <c r="K33" s="31" t="n">
        <v>-0.117618575496487</v>
      </c>
      <c r="L33" s="31" t="n">
        <v>0.302092259695282</v>
      </c>
      <c r="M33" s="31" t="n">
        <v>0.810806888843662</v>
      </c>
      <c r="N33" s="31" t="n">
        <v>0.0264800406089133</v>
      </c>
      <c r="O33" s="31" t="n">
        <f>NORMSINV(0.01) * RiskTab[[#This Row],[std. log returns]]</f>
        <v>-6.1591445403997622E-2</v>
      </c>
      <c r="P33" s="31" t="n">
        <v>-0.0593343189997669</v>
      </c>
      <c r="Q33" s="31" t="n">
        <v>-0.0666913911494468</v>
      </c>
      <c r="R33" s="12" t="n">
        <v>3.5242919693701001E-15</v>
      </c>
      <c r="S33" s="14" t="n">
        <v>0</v>
      </c>
      <c r="T33" s="14" t="n">
        <v>0</v>
      </c>
      <c r="U33" s="31" t="str">
        <f>IFERROR(RiskTab[[#This Row],[cVaR]]/RiskTab[[#This Row],[indivinduall VaR]],"")</f>
      </c>
      <c r="V33" s="1" t="n">
        <v>1</v>
      </c>
      <c r="W33" s="18" t="n">
        <v>-2.4404695528914999E-2</v>
      </c>
      <c r="X33" s="5" t="n">
        <v>757</v>
      </c>
      <c r="Y33" s="23" t="str">
        <f>IFERROR(RiskTab[[#This Row],[cVaR]]/RiskTab[[#This Row],[Position Value]],"")</f>
      </c>
      <c r="Z33" s="31"/>
      <c r="AA33" s="6"/>
      <c r="AB33" s="23"/>
      <c r="AC33" s="23"/>
      <c r="AD33" s="23"/>
      <c r="AE33" s="6"/>
      <c r="AF33" s="1"/>
      <c r="AG33" s="12"/>
      <c r="AH33" s="4"/>
    </row>
    <row r="34">
      <c r="A34" t="n">
        <v>32</v>
      </c>
      <c r="B34" t="s">
        <v>104</v>
      </c>
      <c r="C34" s="3" t="s">
        <v>105</v>
      </c>
      <c r="D34" s="1" t="n">
        <v>0</v>
      </c>
      <c r="E34" s="12" t="n">
        <v>79.3966623876765</v>
      </c>
      <c r="F34" s="6" t="n">
        <f>RiskTab[[#This Row],[Volume]]*RiskTab[[#This Row],[Close Price]]</f>
        <v>0</v>
      </c>
      <c r="G34" s="31" t="n">
        <f t="array" ref="G34">RiskTab[[#This Row],[Position Value]]/ (MMULT(TRANSPOSE(RiskTab[Volume]),RiskTab[Close Price]))</f>
        <v>0</v>
      </c>
      <c r="H34" s="31" t="n">
        <v>-0.000501432418068326</v>
      </c>
      <c r="I34" s="6" t="n">
        <f>RiskTab[[#This Row],[1D. log Return]]*RiskTab[[#This Row],[Position Value]]</f>
        <v>0</v>
      </c>
      <c r="J34" s="31" t="n">
        <v>0.0177412376129489</v>
      </c>
      <c r="K34" s="31" t="n">
        <v>-0.0160209416839514</v>
      </c>
      <c r="L34" s="31" t="n">
        <v>0.163783155339891</v>
      </c>
      <c r="M34" s="31" t="n">
        <v>0.106303131870929</v>
      </c>
      <c r="N34" s="31" t="n">
        <v>0.0126000432215476</v>
      </c>
      <c r="O34" s="31" t="n">
        <f>NORMSINV(0.01) * RiskTab[[#This Row],[std. log returns]]</f>
        <v>-2.9306488675070557E-2</v>
      </c>
      <c r="P34" s="31" t="n">
        <v>-0.0291788879169148</v>
      </c>
      <c r="Q34" s="31" t="n">
        <v>-0.0324279526737784</v>
      </c>
      <c r="R34" s="12"/>
      <c r="S34" s="14" t="n">
        <v>0</v>
      </c>
      <c r="T34" s="14" t="n">
        <v>0</v>
      </c>
      <c r="U34" s="31" t="str">
        <f>IFERROR(RiskTab[[#This Row],[cVaR]]/RiskTab[[#This Row],[indivinduall VaR]],"")</f>
      </c>
      <c r="V34" s="1" t="n">
        <v>1</v>
      </c>
      <c r="W34" s="18" t="n">
        <v>0.219492101398259</v>
      </c>
      <c r="X34" s="5" t="n">
        <v>753</v>
      </c>
      <c r="Y34" s="23" t="str">
        <f>IFERROR(RiskTab[[#This Row],[cVaR]]/RiskTab[[#This Row],[Position Value]],"")</f>
      </c>
      <c r="Z34" s="31"/>
      <c r="AA34" s="6"/>
      <c r="AB34" s="23"/>
      <c r="AC34" s="23"/>
      <c r="AD34" s="23"/>
      <c r="AE34" s="6"/>
      <c r="AF34" s="1"/>
      <c r="AG34" s="12"/>
      <c r="AH34" s="4"/>
    </row>
    <row r="35">
      <c r="A35" t="n">
        <v>33</v>
      </c>
      <c r="B35" t="s">
        <v>103</v>
      </c>
      <c r="C35" s="3" t="s">
        <v>102</v>
      </c>
      <c r="D35" s="1" t="n">
        <v>0</v>
      </c>
      <c r="E35" s="12" t="n">
        <v>65.5086649550706</v>
      </c>
      <c r="F35" s="6" t="n">
        <f>RiskTab[[#This Row],[Volume]]*RiskTab[[#This Row],[Close Price]]</f>
        <v>0</v>
      </c>
      <c r="G35" s="31" t="n">
        <f t="array" ref="G35">RiskTab[[#This Row],[Position Value]]/ (MMULT(TRANSPOSE(RiskTab[Volume]),RiskTab[Close Price]))</f>
        <v>0</v>
      </c>
      <c r="H35" s="31" t="n">
        <v>-0.0068196191776515</v>
      </c>
      <c r="I35" s="6" t="n">
        <f>RiskTab[[#This Row],[1D. log Return]]*RiskTab[[#This Row],[Position Value]]</f>
        <v>0</v>
      </c>
      <c r="J35" s="31" t="n">
        <v>-0.0989370401609397</v>
      </c>
      <c r="K35" s="31" t="n">
        <v>0.0163305990849381</v>
      </c>
      <c r="L35" s="31" t="n">
        <v>-0.61696774870027</v>
      </c>
      <c r="M35" s="31" t="n">
        <v>-0.459134054412383</v>
      </c>
      <c r="N35" s="31" t="n">
        <v>0.0419880280761254</v>
      </c>
      <c r="O35" s="31" t="n">
        <f>NORMSINV(0.01) * RiskTab[[#This Row],[std. log returns]]</f>
        <v>-9.7615232137164595E-2</v>
      </c>
      <c r="P35" s="31" t="n">
        <v>-0.0979968280881715</v>
      </c>
      <c r="Q35" s="31" t="n">
        <v>-0.119802148082825</v>
      </c>
      <c r="R35" s="12"/>
      <c r="S35" s="14" t="n">
        <v>0</v>
      </c>
      <c r="T35" s="14" t="n">
        <v>0</v>
      </c>
      <c r="U35" s="31"/>
      <c r="V35" s="1" t="n">
        <v>1</v>
      </c>
      <c r="W35" s="18" t="n">
        <v>0.219492101398259</v>
      </c>
      <c r="X35" s="5" t="n">
        <v>753</v>
      </c>
      <c r="Y35" s="23" t="str">
        <f>IFERROR(RiskTab[[#This Row],[cVaR]]/RiskTab[[#This Row],[Position Value]],"")</f>
      </c>
      <c r="Z35" s="31"/>
      <c r="AA35" s="6"/>
      <c r="AB35" s="23"/>
      <c r="AC35" s="23"/>
      <c r="AD35" s="23"/>
      <c r="AE35" s="6"/>
      <c r="AF35" s="1"/>
      <c r="AG35" s="12"/>
      <c r="AH35" s="4"/>
    </row>
    <row r="36">
      <c r="A36" t="n">
        <v>34</v>
      </c>
      <c r="B36" s="21" t="s">
        <v>27</v>
      </c>
      <c r="C36" s="3" t="s">
        <v>45</v>
      </c>
      <c r="D36" s="32" t="n">
        <v>0</v>
      </c>
      <c r="E36" s="7" t="n">
        <v>71.959242618742</v>
      </c>
      <c r="F36" s="9" t="n">
        <f>RiskTab[[#This Row],[Volume]]*RiskTab[[#This Row],[Close Price]]</f>
        <v>0</v>
      </c>
      <c r="G36" s="10" t="n">
        <f t="array" ref="G36">RiskTab[[#This Row],[Position Value]]/ (MMULT(TRANSPOSE(RiskTab[Volume]),RiskTab[Close Price]))</f>
        <v>0</v>
      </c>
      <c r="H36" s="10" t="n">
        <v>0.00455639125644502</v>
      </c>
      <c r="I36" s="9" t="n">
        <f>RiskTab[[#This Row],[1D. log Return]]*RiskTab[[#This Row],[Position Value]]</f>
        <v>0</v>
      </c>
      <c r="J36" s="10" t="n">
        <v>0.0248265556429521</v>
      </c>
      <c r="K36" s="10" t="n">
        <v>-0.0482035451599705</v>
      </c>
      <c r="L36" s="10" t="n">
        <v>0.0390155095464451</v>
      </c>
      <c r="M36" s="10" t="n">
        <v>-0.0033011458871357</v>
      </c>
      <c r="N36" s="10" t="n">
        <v>0.01042432926553</v>
      </c>
      <c r="O36" s="10" t="n">
        <f>NORMSINV(0.01) * RiskTab[[#This Row],[std. log returns]]</f>
        <v>-2.4236481221622364E-2</v>
      </c>
      <c r="P36" s="10" t="n">
        <v>-0.0241212253112157</v>
      </c>
      <c r="Q36" s="10" t="n">
        <v>-0.033235056849886</v>
      </c>
      <c r="R36" s="7"/>
      <c r="S36" s="11" t="str">
        <f>IFERROR(RiskTab[[#This Row],[cVaR]]/(RiskTab[[#This Row],[Volume]]*RiskTab[[#This Row],[Share Portfolio]]),"")</f>
      </c>
      <c r="T36" s="11"/>
      <c r="U36" s="10" t="str">
        <f>IFERROR(RiskTab[[#This Row],[cVaR]]/RiskTab[[#This Row],[indivinduall VaR]],"")</f>
      </c>
      <c r="V36" s="32" t="n">
        <v>1</v>
      </c>
      <c r="W36" s="13"/>
      <c r="X36" s="28" t="n">
        <v>753</v>
      </c>
      <c r="Y36" s="23" t="str">
        <f>IFERROR(RiskTab[[#This Row],[cVaR]]/RiskTab[[#This Row],[Position Value]],"")</f>
      </c>
      <c r="Z36" s="10"/>
      <c r="AA36" s="9"/>
      <c r="AB36" s="8"/>
      <c r="AC36" s="8"/>
      <c r="AD36" s="8"/>
      <c r="AE36" s="9"/>
      <c r="AF36" s="32"/>
      <c r="AG36" s="7"/>
      <c r="AH36" s="17"/>
    </row>
    <row r="37">
      <c r="A37" t="n">
        <v>35</v>
      </c>
      <c r="B37" s="21" t="s">
        <v>29</v>
      </c>
      <c r="C37" s="3" t="s">
        <v>44</v>
      </c>
      <c r="D37" s="32" t="n">
        <v>0</v>
      </c>
      <c r="E37" s="7" t="n">
        <v>219.119062901155</v>
      </c>
      <c r="F37" s="9" t="n">
        <f>RiskTab[[#This Row],[Volume]]*RiskTab[[#This Row],[Close Price]]</f>
        <v>0</v>
      </c>
      <c r="G37" s="10" t="n">
        <f t="array" ref="G37">RiskTab[[#This Row],[Position Value]]/ (MMULT(TRANSPOSE(RiskTab[Volume]),RiskTab[Close Price]))</f>
        <v>0</v>
      </c>
      <c r="H37" s="10" t="n">
        <v>0.0026169634971609</v>
      </c>
      <c r="I37" s="9" t="n">
        <f>RiskTab[[#This Row],[1D. log Return]]*RiskTab[[#This Row],[Position Value]]</f>
        <v>0</v>
      </c>
      <c r="J37" s="10" t="n">
        <v>0.0279975994152357</v>
      </c>
      <c r="K37" s="10" t="n">
        <v>-0.0440445090637276</v>
      </c>
      <c r="L37" s="10" t="n">
        <v>0.0529308088326692</v>
      </c>
      <c r="M37" s="10" t="n">
        <v>-0.00737837208965431</v>
      </c>
      <c r="N37" s="10" t="n">
        <v>0.0101055982186788</v>
      </c>
      <c r="O37" s="10" t="n">
        <f>NORMSINV(0.01) * RiskTab[[#This Row],[std. log returns]]</f>
        <v>-2.3493500760280853E-2</v>
      </c>
      <c r="P37" s="10" t="n">
        <v>-0.023282572404427</v>
      </c>
      <c r="Q37" s="10" t="n">
        <v>-0.0299747658022664</v>
      </c>
      <c r="R37" s="7"/>
      <c r="S37" s="11" t="str">
        <f>IFERROR(RiskTab[[#This Row],[cVaR]]/(RiskTab[[#This Row],[Volume]]*RiskTab[[#This Row],[Share Portfolio]]),"")</f>
      </c>
      <c r="T37" s="11"/>
      <c r="U37" s="10" t="str">
        <f>IFERROR(RiskTab[[#This Row],[cVaR]]/RiskTab[[#This Row],[indivinduall VaR]],"")</f>
      </c>
      <c r="V37" s="32" t="n">
        <v>1</v>
      </c>
      <c r="W37" s="13"/>
      <c r="X37" s="28" t="n">
        <v>753</v>
      </c>
      <c r="Y37" s="23" t="str">
        <f>IFERROR(RiskTab[[#This Row],[cVaR]]/RiskTab[[#This Row],[Position Value]],"")</f>
      </c>
      <c r="Z37" s="10"/>
      <c r="AA37" s="9"/>
      <c r="AB37" s="8"/>
      <c r="AC37" s="8"/>
      <c r="AD37" s="8"/>
      <c r="AE37" s="9"/>
      <c r="AF37" s="32"/>
      <c r="AG37" s="7"/>
      <c r="AH37" s="17"/>
    </row>
    <row r="38">
      <c r="A38" t="n">
        <v>36</v>
      </c>
      <c r="B38" s="21" t="s">
        <v>122</v>
      </c>
      <c r="C38" s="3" t="s">
        <v>121</v>
      </c>
      <c r="D38" s="32" t="n">
        <v>0</v>
      </c>
      <c r="E38" s="7" t="n">
        <v>39.7464698331194</v>
      </c>
      <c r="F38" s="9" t="n">
        <f>RiskTab[[#This Row],[Volume]]*RiskTab[[#This Row],[Close Price]]</f>
        <v>0</v>
      </c>
      <c r="G38" s="10" t="n">
        <f t="array" ref="G38">RiskTab[[#This Row],[Position Value]]/ (MMULT(TRANSPOSE(RiskTab[Volume]),RiskTab[Close Price]))</f>
        <v>0</v>
      </c>
      <c r="H38" s="10" t="n">
        <v>-0.000900510720069914</v>
      </c>
      <c r="I38" s="9" t="n">
        <f>RiskTab[[#This Row],[1D. log Return]]*RiskTab[[#This Row],[Position Value]]</f>
        <v>0</v>
      </c>
      <c r="J38" s="10" t="n">
        <v>0.049607261701901</v>
      </c>
      <c r="K38" s="10" t="n">
        <v>-0.0259800963162862</v>
      </c>
      <c r="L38" s="10" t="n">
        <v>0.0711156985929469</v>
      </c>
      <c r="M38" s="10" t="n">
        <v>0.0976988180755485</v>
      </c>
      <c r="N38" s="10" t="n">
        <v>0.0133541002320375</v>
      </c>
      <c r="O38" s="10" t="n">
        <f>NORMSINV(0.01) * RiskTab[[#This Row],[std. log returns]]</f>
        <v>-3.1060982994401656E-2</v>
      </c>
      <c r="P38" s="10" t="n">
        <v>-0.0309158973290638</v>
      </c>
      <c r="Q38" s="10" t="n">
        <v>-0.0348557357180722</v>
      </c>
      <c r="R38" s="7"/>
      <c r="S38" s="11" t="str">
        <f>IFERROR(RiskTab[[#This Row],[cVaR]]/(RiskTab[[#This Row],[Volume]]*RiskTab[[#This Row],[Share Portfolio]]),"")</f>
      </c>
      <c r="T38" s="11"/>
      <c r="U38" s="10" t="str">
        <f>IFERROR(RiskTab[[#This Row],[cVaR]]/RiskTab[[#This Row],[indivinduall VaR]],"")</f>
      </c>
      <c r="V38" s="32" t="n">
        <v>1</v>
      </c>
      <c r="W38" s="13"/>
      <c r="X38" s="28" t="n">
        <v>753</v>
      </c>
      <c r="Y38" s="31" t="str">
        <f>IFERROR(RiskTab[[#This Row],[cVaR]]/RiskTab[[#This Row],[Position Value]],"")</f>
      </c>
      <c r="Z38" s="10"/>
      <c r="AA38" s="9"/>
      <c r="AB38" s="8"/>
      <c r="AC38" s="8"/>
      <c r="AD38" s="8"/>
      <c r="AE38" s="9"/>
      <c r="AF38" s="32"/>
      <c r="AG38" s="7"/>
      <c r="AH38" s="17"/>
    </row>
    <row r="39">
      <c r="A39" t="n">
        <v>37</v>
      </c>
      <c r="B39" s="21" t="s">
        <v>120</v>
      </c>
      <c r="C39" s="3" t="s">
        <v>119</v>
      </c>
      <c r="D39" s="32" t="n">
        <v>0</v>
      </c>
      <c r="E39" s="7" t="n">
        <v>103.64</v>
      </c>
      <c r="F39" s="9"/>
      <c r="G39" s="10" t="n">
        <f t="array" ref="G39">RiskTab[[#This Row],[Position Value]]/ (MMULT(TRANSPOSE(RiskTab[Volume]),RiskTab[Close Price]))</f>
        <v>0</v>
      </c>
      <c r="H39" s="10" t="n">
        <v>0</v>
      </c>
      <c r="I39" s="9"/>
      <c r="J39" s="10" t="n">
        <v>0.0305666430185179</v>
      </c>
      <c r="K39" s="10" t="n">
        <v>-0.0507914316943685</v>
      </c>
      <c r="L39" s="10" t="n">
        <v>0.0000964924977830961</v>
      </c>
      <c r="M39" s="10" t="n">
        <v>0.0603532865740499</v>
      </c>
      <c r="N39" s="10" t="n">
        <v>0.0119577100375677</v>
      </c>
      <c r="O39" s="10" t="n">
        <f>NORMSINV(0.01) * RiskTab[[#This Row],[std. log returns]]</f>
        <v>-2.788204493044635E-2</v>
      </c>
      <c r="P39" s="10" t="n">
        <v>-0.0277162991596562</v>
      </c>
      <c r="Q39" s="10" t="n">
        <v>-0.0377825569882434</v>
      </c>
      <c r="R39" s="7"/>
      <c r="S39" s="11"/>
      <c r="T39" s="11"/>
      <c r="U39" s="10"/>
      <c r="V39" s="32" t="n">
        <v>1</v>
      </c>
      <c r="W39" s="13"/>
      <c r="X39" s="28" t="n">
        <v>757</v>
      </c>
      <c r="Y39" s="23" t="str">
        <f>IFERROR(RiskTab[[#This Row],[cVaR]]/RiskTab[[#This Row],[Position Value]],"")</f>
      </c>
      <c r="Z39" s="10"/>
      <c r="AA39" s="9"/>
      <c r="AB39" s="8"/>
      <c r="AC39" s="8"/>
      <c r="AD39" s="8"/>
      <c r="AE39" s="9"/>
      <c r="AF39" s="32"/>
      <c r="AG39" s="7"/>
      <c r="AH39" s="17"/>
    </row>
    <row r="41">
      <c r="B41" s="29" t="s">
        <v>116</v>
      </c>
      <c r="C41" s="1"/>
      <c r="D41" s="3"/>
      <c r="E41" s="29"/>
      <c r="F41" s="14" t="n">
        <f>SUBTOTAL(9, RiskTab[Position Value])</f>
        <v>49475.576675224635</v>
      </c>
      <c r="G41" s="29"/>
      <c r="H41" s="29"/>
      <c r="I41" s="29" t="n">
        <f>SUBTOTAL(9,RiskTab[1D return in €])</f>
        <v>36.277764236925371</v>
      </c>
      <c r="J41" s="15"/>
      <c r="K41" s="12"/>
      <c r="L41" s="15"/>
      <c r="M41" s="15"/>
      <c r="N41" s="15"/>
      <c r="O41" s="31"/>
      <c r="P41" s="31"/>
      <c r="Q41" s="31"/>
      <c r="R41" s="31"/>
      <c r="S41" s="6" t="n">
        <f>SUBTOTAL(9,RiskTab[indivinduall VaR])</f>
        <v>-2279.6249044288957</v>
      </c>
      <c r="T41" s="6" t="n">
        <f>SUBTOTAL(9,RiskTab[cVaR])</f>
        <v>-871.82612083677736</v>
      </c>
      <c r="U41" s="31"/>
      <c r="V41" s="31"/>
      <c r="W41" s="6"/>
      <c r="X41" s="23"/>
      <c r="Y41" s="23"/>
      <c r="Z41" s="23"/>
      <c r="AA41" s="6"/>
      <c r="AB41" s="1"/>
    </row>
  </sheetData>
  <conditionalFormatting sqref="H3:H32">
    <cfRule type="colorScale" priority="3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J3:J32">
    <cfRule type="colorScale" priority="4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K3:K32">
    <cfRule type="colorScale" priority="4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L3:L32 O41">
    <cfRule type="colorScale" priority="4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M3:M32 P41">
    <cfRule type="colorScale" priority="4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N3:N32">
    <cfRule type="colorScale" priority="37">
      <colorScale>
        <cfvo type="min"/>
        <cfvo type="max"/>
        <color rgb="FFFCFCFF"/>
        <color rgb="FFF8696B"/>
      </colorScale>
    </cfRule>
  </conditionalFormatting>
  <conditionalFormatting sqref="B3:B32">
    <cfRule type="expression" dxfId="68" priority="36">
      <formula>V3=0</formula>
    </cfRule>
  </conditionalFormatting>
  <conditionalFormatting sqref="O3:O32">
    <cfRule type="colorScale" priority="33">
      <colorScale>
        <cfvo type="min"/>
        <cfvo type="max"/>
        <color rgb="FFF8696B"/>
        <color rgb="FFFCFCFF"/>
      </colorScale>
    </cfRule>
  </conditionalFormatting>
  <conditionalFormatting sqref="P3:P32">
    <cfRule type="colorScale" priority="32">
      <colorScale>
        <cfvo type="min"/>
        <cfvo type="max"/>
        <color rgb="FFF8696B"/>
        <color rgb="FFFCFCFF"/>
      </colorScale>
    </cfRule>
  </conditionalFormatting>
  <conditionalFormatting sqref="Q3:Q32">
    <cfRule type="colorScale" priority="31">
      <colorScale>
        <cfvo type="min"/>
        <cfvo type="max"/>
        <color rgb="FFF8696B"/>
        <color rgb="FFFCFCFF"/>
      </colorScale>
    </cfRule>
  </conditionalFormatting>
  <conditionalFormatting sqref="I3:I32">
    <cfRule type="colorScale" priority="3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H33:H38">
    <cfRule type="colorScale" priority="1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J33:J38">
    <cfRule type="colorScale" priority="2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K33:K38">
    <cfRule type="colorScale" priority="2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L33:L38">
    <cfRule type="colorScale" priority="2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M33:M38">
    <cfRule type="colorScale" priority="2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N33:N38">
    <cfRule type="colorScale" priority="18">
      <colorScale>
        <cfvo type="min"/>
        <cfvo type="max"/>
        <color rgb="FFFCFCFF"/>
        <color rgb="FFF8696B"/>
      </colorScale>
    </cfRule>
  </conditionalFormatting>
  <conditionalFormatting sqref="B33:B35">
    <cfRule type="expression" dxfId="67" priority="17">
      <formula>V33=0</formula>
    </cfRule>
  </conditionalFormatting>
  <conditionalFormatting sqref="O33:O39">
    <cfRule type="colorScale" priority="16">
      <colorScale>
        <cfvo type="min"/>
        <cfvo type="max"/>
        <color rgb="FFF8696B"/>
        <color rgb="FFFCFCFF"/>
      </colorScale>
    </cfRule>
  </conditionalFormatting>
  <conditionalFormatting sqref="P33:P38">
    <cfRule type="colorScale" priority="15">
      <colorScale>
        <cfvo type="min"/>
        <cfvo type="max"/>
        <color rgb="FFF8696B"/>
        <color rgb="FFFCFCFF"/>
      </colorScale>
    </cfRule>
  </conditionalFormatting>
  <conditionalFormatting sqref="Q33:Q38">
    <cfRule type="colorScale" priority="14">
      <colorScale>
        <cfvo type="min"/>
        <cfvo type="max"/>
        <color rgb="FFF8696B"/>
        <color rgb="FFFCFCFF"/>
      </colorScale>
    </cfRule>
  </conditionalFormatting>
  <conditionalFormatting sqref="I33:I38">
    <cfRule type="colorScale" priority="1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H39">
    <cfRule type="colorScale" priority="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J39">
    <cfRule type="colorScale" priority="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K39">
    <cfRule type="colorScale" priority="1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L39">
    <cfRule type="colorScale" priority="1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M39">
    <cfRule type="colorScale" priority="1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N39">
    <cfRule type="colorScale" priority="7">
      <colorScale>
        <cfvo type="min"/>
        <cfvo type="max"/>
        <color rgb="FFFCFCFF"/>
        <color rgb="FFF8696B"/>
      </colorScale>
    </cfRule>
  </conditionalFormatting>
  <conditionalFormatting sqref="P39">
    <cfRule type="colorScale" priority="5">
      <colorScale>
        <cfvo type="min"/>
        <cfvo type="max"/>
        <color rgb="FFF8696B"/>
        <color rgb="FFFCFCFF"/>
      </colorScale>
    </cfRule>
  </conditionalFormatting>
  <conditionalFormatting sqref="Q39">
    <cfRule type="colorScale" priority="4">
      <colorScale>
        <cfvo type="min"/>
        <cfvo type="max"/>
        <color rgb="FFF8696B"/>
        <color rgb="FFFCFCFF"/>
      </colorScale>
    </cfRule>
  </conditionalFormatting>
  <conditionalFormatting sqref="I39">
    <cfRule type="colorScale" priority="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S3:S39">
    <cfRule type="colorScale" priority="2">
      <colorScale>
        <cfvo type="min"/>
        <cfvo type="max"/>
        <color theme="3"/>
        <color theme="3" tint="0.79998168889431442"/>
      </colorScale>
    </cfRule>
  </conditionalFormatting>
  <conditionalFormatting sqref="T3:T39">
    <cfRule type="colorScale" priority="1">
      <colorScale>
        <cfvo type="min"/>
        <cfvo type="max"/>
        <color theme="3"/>
        <color theme="3" tint="0.79998168889431442"/>
      </colorScale>
    </cfRule>
  </conditionalFormatting>
  <pageMargins left="0.75" right="0.75" top="1" bottom="1" header="0.5" footer="0.5"/>
  <pageSetup paperSize="9" orientation="portrait"/>
  <drawing r:id="rId1"/>
  <legacyDrawing r:id="rIdvml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topLeftCell="B1" workbookViewId="0"/>
  </sheetViews>
  <sheetFormatPr defaultRowHeight="15.0"/>
  <sheetData/>
  <pageMargins left="0.75" right="0.75" top="1" bottom="1" header="0.5" footer="0.5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>
      <selection activeCell="D32" sqref="D32"/>
    </sheetView>
  </sheetViews>
  <sheetFormatPr defaultRowHeight="15.0"/>
  <sheetData>
    <row r="2" ht="28" customHeight="1">
      <c r="D2" s="20" t="s">
        <v>79</v>
      </c>
      <c r="E2" s="20" t="s">
        <v>80</v>
      </c>
      <c r="F2" s="20" t="s">
        <v>81</v>
      </c>
      <c r="G2" s="20" t="s">
        <v>90</v>
      </c>
      <c r="H2" s="20" t="s">
        <v>41</v>
      </c>
      <c r="I2" s="30" t="s">
        <v>68</v>
      </c>
      <c r="J2" s="30" t="s">
        <v>69</v>
      </c>
      <c r="K2" s="30" t="s">
        <v>70</v>
      </c>
      <c r="L2" s="30" t="s">
        <v>71</v>
      </c>
      <c r="M2" s="30" t="s">
        <v>72</v>
      </c>
      <c r="N2" s="20" t="s">
        <v>86</v>
      </c>
      <c r="O2" s="20"/>
      <c r="P2" s="20"/>
    </row>
    <row r="3">
      <c r="B3" s="20" t="s">
        <v>87</v>
      </c>
      <c r="C3" s="38" t="s">
        <v>75</v>
      </c>
      <c r="D3" s="20"/>
      <c r="E3" s="36" t="e">
        <f>SUM(E5:E6)</f>
        <v>#VALUE!</v>
      </c>
      <c r="F3" s="20"/>
      <c r="H3" s="14" t="n">
        <f>SUM(RiskTab[Position Value])</f>
        <v>49475.576675224635</v>
      </c>
      <c r="I3" s="35" t="n">
        <f t="array" ref="I3">MMULT(TRANSPOSE(RiskTab[Share Portfolio]),RiskTab[1D. log Return])</f>
        <v>7.3324590989743462E-4</v>
      </c>
      <c r="J3" s="35" t="n">
        <f t="array" ref="J3">MMULT(TRANSPOSE(RiskTab[Share Portfolio]),RiskTab[5D. log Return])</f>
        <v>3.301900441255308E-2</v>
      </c>
      <c r="K3" s="35" t="n">
        <f t="array" ref="K3">MMULT(TRANSPOSE(RiskTab[Share Portfolio]),RiskTab[23D. log Return])</f>
        <v>-8.0107472379607012E-2</v>
      </c>
      <c r="L3" s="35" t="n">
        <f t="array" ref="L3">MMULT(TRANSPOSE(RiskTab[Share Portfolio]),RiskTab[125D. log Return])</f>
        <v>0.17346964203163617</v>
      </c>
      <c r="M3" s="35" t="n">
        <f t="array" ref="M3">MMULT(TRANSPOSE(RiskTab[Share Portfolio]),RiskTab[250D. log Return])</f>
        <v>0.17314320554809429</v>
      </c>
      <c r="N3" s="20"/>
      <c r="O3" s="20"/>
      <c r="P3" s="20"/>
    </row>
    <row r="4">
      <c r="B4" s="20"/>
      <c r="D4" s="20"/>
      <c r="E4" s="36"/>
      <c r="F4" s="20"/>
      <c r="I4" s="36" t="n">
        <f>$H$3*I3</f>
        <v>36.277764236925378</v>
      </c>
      <c r="J4" s="36" t="n">
        <f>$H$3*J3</f>
        <v>1633.6342845528504</v>
      </c>
      <c r="K4" s="36" t="n">
        <f>$H$3*K3</f>
        <v>-3963.3633919756862</v>
      </c>
      <c r="L4" s="36" t="n">
        <f>$H$3*L3</f>
        <v>8582.5105751599858</v>
      </c>
      <c r="M4" s="36" t="n">
        <f>$H$3*M3</f>
        <v>8566.3599418889189</v>
      </c>
      <c r="N4" s="20"/>
      <c r="O4" s="20"/>
      <c r="P4" s="20"/>
    </row>
    <row r="5">
      <c r="B5" s="20"/>
      <c r="C5" s="38" t="s">
        <v>76</v>
      </c>
      <c r="D5" s="20"/>
      <c r="E5" s="36" t="n">
        <v>-871.63547658846903</v>
      </c>
      <c r="F5" s="20"/>
      <c r="I5" s="20"/>
      <c r="J5" s="20"/>
      <c r="K5" s="20"/>
      <c r="L5" s="20"/>
      <c r="M5" s="20"/>
      <c r="N5" s="20"/>
      <c r="O5" s="20"/>
      <c r="P5" s="20"/>
    </row>
    <row r="6">
      <c r="B6" s="20"/>
      <c r="C6" s="38" t="s">
        <v>77</v>
      </c>
      <c r="D6" s="20"/>
      <c r="E6" s="14" t="e">
        <f t="array" ref="E6">MMULT(TRANSPOSE((1-RiskTab[In Cum. Sim.])),RiskTab[indivinduall VaR])</f>
        <v>#VALUE!</v>
      </c>
      <c r="F6" s="20"/>
      <c r="I6" s="20"/>
      <c r="J6" s="20"/>
      <c r="K6" s="20"/>
      <c r="L6" s="20"/>
      <c r="M6" s="20"/>
      <c r="N6" s="20"/>
      <c r="O6" s="20"/>
      <c r="P6" s="37" t="n">
        <v>24304.35</v>
      </c>
    </row>
    <row r="7">
      <c r="B7" s="20"/>
      <c r="C7" s="38" t="s">
        <v>78</v>
      </c>
      <c r="D7" s="20"/>
      <c r="E7" s="36" t="n">
        <f>SUM(RiskTab[VaR 99% 1D. Bootstrap])</f>
        <v>-464.27278536944789</v>
      </c>
      <c r="F7" s="20"/>
      <c r="G7" s="38"/>
      <c r="H7" s="20"/>
      <c r="I7" s="20"/>
      <c r="J7" s="20"/>
      <c r="K7" s="20"/>
      <c r="L7" s="20"/>
      <c r="M7" s="20"/>
      <c r="N7" s="20"/>
      <c r="O7" s="20"/>
      <c r="P7" s="37" t="n">
        <v>17210.169999999998</v>
      </c>
    </row>
    <row r="8">
      <c r="B8" s="20"/>
      <c r="C8" s="38" t="s">
        <v>82</v>
      </c>
      <c r="D8" s="20"/>
      <c r="E8" s="36"/>
      <c r="F8" s="20"/>
      <c r="G8" s="38"/>
      <c r="H8" s="20"/>
      <c r="I8" s="20"/>
      <c r="J8" s="20"/>
      <c r="K8" s="20"/>
      <c r="L8" s="20"/>
      <c r="M8" s="20"/>
      <c r="N8" s="20"/>
      <c r="O8" s="20"/>
      <c r="P8" s="37" t="n">
        <v>17210.169999999998</v>
      </c>
    </row>
    <row r="9" ht="16" customHeight="1">
      <c r="B9" s="20"/>
      <c r="C9" s="38" t="s">
        <v>83</v>
      </c>
      <c r="D9" s="20"/>
      <c r="E9" s="36" t="n">
        <v>0</v>
      </c>
      <c r="F9" s="20"/>
      <c r="G9" s="38"/>
      <c r="H9" s="20"/>
      <c r="I9" s="20"/>
      <c r="J9" s="20"/>
      <c r="K9" s="20"/>
      <c r="L9" s="20"/>
      <c r="M9" s="20"/>
      <c r="N9" s="20"/>
      <c r="O9" s="34"/>
      <c r="P9" s="37" t="n">
        <f>SUM(P6:P8)</f>
        <v>58724.689999999995</v>
      </c>
    </row>
    <row r="10">
      <c r="B10" s="20"/>
      <c r="C10" s="38" t="s">
        <v>84</v>
      </c>
      <c r="D10" s="20"/>
      <c r="E10" s="20"/>
      <c r="F10" s="20"/>
      <c r="G10" s="38"/>
      <c r="H10" s="20"/>
      <c r="I10" s="20"/>
      <c r="J10" s="20"/>
      <c r="K10" s="20"/>
      <c r="L10" s="20"/>
      <c r="M10" s="20"/>
      <c r="N10" s="20"/>
      <c r="O10" s="20"/>
      <c r="P10" s="20"/>
    </row>
    <row r="11">
      <c r="B11" s="20"/>
      <c r="C11" s="38" t="s">
        <v>85</v>
      </c>
      <c r="D11" s="20"/>
      <c r="E11" s="20"/>
      <c r="F11" s="20"/>
      <c r="G11" s="20"/>
      <c r="H11" s="20"/>
      <c r="I11" s="20"/>
      <c r="J11" s="20"/>
      <c r="K11" s="20"/>
      <c r="L11" s="20"/>
      <c r="M11" s="20"/>
      <c r="N11" s="20"/>
      <c r="O11" s="20"/>
      <c r="P11" s="20"/>
    </row>
  </sheetData>
  <pageMargins left="0.75" right="0.75" top="1" bottom="1" header="0.5" footer="0.5"/>
  <pageSetup paperSize="9" orientation="portrait" horizontalDpi="4294967292" verticalDpi="429496729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0"/>
  <sheetData/>
  <pageMargins left="0.75" right="0.75" top="1" bottom="1" header="0.5" footer="0.5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>
      <selection activeCell="F72" sqref="F72"/>
    </sheetView>
  </sheetViews>
  <sheetFormatPr defaultRowHeight="15.0"/>
  <sheetData/>
  <pageMargins left="0.75" right="0.75" top="1" bottom="1" header="0.5" footer="0.5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0"/>
  <sheetData/>
  <pageMargins left="0.75" right="0.75" top="1" bottom="1" header="0.5" footer="0.5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>
      <selection activeCell="G72" sqref="G72"/>
    </sheetView>
  </sheetViews>
  <sheetFormatPr defaultRowHeight="15.0"/>
  <sheetData/>
  <pageMargins left="0.75" right="0.75" top="1" bottom="1" header="0.5" footer="0.5"/>
  <pageSetup paperSize="9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>
      <selection activeCell="P27" sqref="P27"/>
    </sheetView>
  </sheetViews>
  <sheetFormatPr defaultRowHeight="15.0"/>
  <cols>
    <col min="3" max="3" width="12.5" hidden="0" customWidth="1"/>
  </cols>
  <sheetData>
    <row r="6" ht="31" customHeight="1">
      <c r="C6" s="39" t="n">
        <f xml:space="preserve"> 133.4 * 0.102975529</f>
        <v>13.7369355686</v>
      </c>
    </row>
  </sheetData>
  <pageMargins left="0.75" right="0.75" top="1" bottom="1" header="0.5" footer="0.5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