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0" windowWidth="38400" windowHeight="2354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9" l="1"/>
  <c r="F2" i="39"/>
  <c r="F3" i="39"/>
  <c r="A76" i="37"/>
  <c r="B76" i="37"/>
  <c r="C76" i="37"/>
  <c r="D76" i="37"/>
  <c r="E76" i="34"/>
  <c r="E76" i="37"/>
  <c r="J76" i="37"/>
  <c r="L76" i="37"/>
  <c r="A77" i="37"/>
  <c r="B77" i="37"/>
  <c r="C77" i="37"/>
  <c r="D77" i="37"/>
  <c r="E77" i="34"/>
  <c r="E77" i="37"/>
  <c r="J77" i="37"/>
  <c r="L77" i="37"/>
  <c r="A78" i="37"/>
  <c r="B78" i="37"/>
  <c r="C78" i="37"/>
  <c r="D78" i="37"/>
  <c r="E78" i="34"/>
  <c r="E78" i="37"/>
  <c r="J78" i="37"/>
  <c r="L78" i="37"/>
  <c r="A79" i="37"/>
  <c r="B79" i="37"/>
  <c r="C79" i="37"/>
  <c r="D79" i="37"/>
  <c r="E79" i="34"/>
  <c r="E79" i="37"/>
  <c r="J79" i="37"/>
  <c r="L79" i="37"/>
  <c r="A74" i="34"/>
  <c r="B74" i="34"/>
  <c r="C74" i="34"/>
  <c r="D74" i="34"/>
  <c r="E74" i="34"/>
  <c r="K74" i="34"/>
  <c r="A75" i="34"/>
  <c r="B75" i="34"/>
  <c r="C75" i="34"/>
  <c r="D75" i="34"/>
  <c r="E75" i="34"/>
  <c r="K75" i="34"/>
  <c r="A76" i="34"/>
  <c r="B76" i="34"/>
  <c r="C76" i="34"/>
  <c r="D76" i="34"/>
  <c r="K76" i="34"/>
  <c r="A77" i="34"/>
  <c r="B77" i="34"/>
  <c r="C77" i="34"/>
  <c r="D77" i="34"/>
  <c r="K77" i="34"/>
  <c r="A83" i="37"/>
  <c r="B83" i="37"/>
  <c r="C83" i="37"/>
  <c r="D83" i="37"/>
  <c r="D83" i="34"/>
  <c r="E83" i="34"/>
  <c r="D82" i="34"/>
  <c r="E82" i="34"/>
  <c r="D81" i="34"/>
  <c r="E81" i="34"/>
  <c r="D80" i="34"/>
  <c r="E80" i="34"/>
  <c r="D79" i="34"/>
  <c r="D78" i="34"/>
  <c r="E83" i="37"/>
  <c r="J83" i="37"/>
  <c r="L83" i="37"/>
  <c r="A84" i="37"/>
  <c r="B84" i="37"/>
  <c r="C84" i="37"/>
  <c r="D84" i="37"/>
  <c r="D84" i="34"/>
  <c r="E84" i="34"/>
  <c r="E84" i="37"/>
  <c r="J84" i="37"/>
  <c r="L84" i="37"/>
  <c r="A82" i="37"/>
  <c r="B82" i="37"/>
  <c r="C82" i="37"/>
  <c r="D82" i="37"/>
  <c r="E82" i="37"/>
  <c r="J82" i="37"/>
  <c r="L82" i="37"/>
  <c r="A81" i="37"/>
  <c r="B81" i="37"/>
  <c r="C81" i="37"/>
  <c r="D81" i="37"/>
  <c r="E81" i="37"/>
  <c r="J81" i="37"/>
  <c r="L81" i="37"/>
  <c r="A81" i="34"/>
  <c r="B81" i="34"/>
  <c r="C81" i="34"/>
  <c r="K81" i="34"/>
  <c r="A83" i="34"/>
  <c r="B83" i="34"/>
  <c r="C83" i="34"/>
  <c r="K83" i="34"/>
  <c r="A84" i="34"/>
  <c r="B84" i="34"/>
  <c r="C84" i="34"/>
  <c r="K84" i="34"/>
  <c r="A85" i="34"/>
  <c r="B85" i="34"/>
  <c r="C85" i="34"/>
  <c r="D85" i="34"/>
  <c r="E85" i="34"/>
  <c r="K85" i="34"/>
  <c r="A85" i="37"/>
  <c r="B85" i="37"/>
  <c r="C85" i="37"/>
  <c r="D85" i="37"/>
  <c r="E85" i="37"/>
  <c r="J85" i="37"/>
  <c r="L85" i="37"/>
  <c r="A86" i="34"/>
  <c r="B86" i="34"/>
  <c r="C86" i="34"/>
  <c r="D86" i="34"/>
  <c r="E86" i="34"/>
  <c r="K86" i="34"/>
  <c r="E38" i="39"/>
  <c r="F26" i="39"/>
  <c r="E7" i="39"/>
  <c r="A80" i="37"/>
  <c r="B80" i="37"/>
  <c r="C80" i="37"/>
  <c r="D80" i="37"/>
  <c r="E80" i="37"/>
  <c r="J80" i="37"/>
  <c r="L80" i="37"/>
  <c r="A82" i="34"/>
  <c r="B82" i="34"/>
  <c r="C82" i="34"/>
  <c r="K82" i="34"/>
  <c r="A80" i="34"/>
  <c r="B80" i="34"/>
  <c r="C80" i="34"/>
  <c r="K80" i="34"/>
  <c r="A86" i="37"/>
  <c r="B86" i="37"/>
  <c r="C86" i="37"/>
  <c r="D86" i="37"/>
  <c r="E86" i="37"/>
  <c r="J86" i="37"/>
  <c r="L86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8" i="34"/>
  <c r="B79" i="34"/>
  <c r="A74" i="37"/>
  <c r="C74" i="37"/>
  <c r="D74" i="37"/>
  <c r="E74" i="37"/>
  <c r="J74" i="37"/>
  <c r="L74" i="37"/>
  <c r="A75" i="37"/>
  <c r="C75" i="37"/>
  <c r="D75" i="37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8" i="34"/>
  <c r="A79" i="34"/>
  <c r="C78" i="34"/>
  <c r="K78" i="34"/>
  <c r="C79" i="34"/>
  <c r="K79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F4" i="39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<sst xmlns="http://schemas.openxmlformats.org/spreadsheetml/2006/main" count="693" uniqueCount="455">
  <si>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</si>
  <si>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</si>
  <si>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</si>
  <si>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</si>
  <si>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</si>
  <si>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</si>
  <si>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</si>
  <si>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</si>
  <si>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</si>
  <si>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</si>
  <si>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</si>
  <si>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</si>
  <si>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</si>
  <si>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</si>
  <si>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</si>
  <si>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</si>
  <si>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</si>
  <si>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</si>
  <si>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</si>
  <si>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</si>
  <si>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</si>
  <si>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</si>
  <si>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</si>
  <si>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</si>
  <si>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</si>
  <si>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</si>
  <si>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</si>
  <si>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</si>
  <si>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</si>
  <si>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</si>
  <si>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</si>
  <si>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</si>
  <si>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</si>
  <si>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</si>
  <si>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</si>
  <si>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</si>
  <si>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</si>
  <si>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</si>
  <si>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</si>
  <si>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</si>
  <si>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</si>
  <si>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</si>
  <si>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</si>
  <si>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</si>
  <si>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</si>
  <si>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</si>
  <si>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</si>
  <si>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</si>
  <si>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</si>
  <si>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</si>
  <si>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</si>
  <si>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</si>
  <si>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</si>
  <si>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</si>
  <si>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</si>
  <si>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</si>
  <si>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</si>
  <si>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</si>
  <si>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</si>
  <si>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</si>
  <si>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</si>
  <si>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</si>
  <si>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</si>
  <si>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</si>
  <si>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</si>
  <si>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</si>
  <si>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</si>
  <si>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</si>
  <si>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</si>
  <si>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</si>
  <si>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</si>
  <si>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</si>
  <si>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</si>
  <si>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</si>
  <si>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</si>
  <si>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</si>
  <si>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</si>
  <si>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</si>
  <si>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</si>
  <si>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</si>
  <si>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</si>
  <si>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</si>
  <si>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</si>
  <si>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</si>
  <si>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</si>
  <si>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</si>
  <si>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</si>
  <si>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</si>
  <si>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</si>
  <si>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</si>
  <si>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</si>
  <si>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</si>
  <si>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</si>
  <si>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</si>
  <si>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</si>
  <si>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</si>
  <si>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</si>
  <si>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</si>
  <si>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</si>
  <si>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</si>
  <si>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</si>
  <si>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</si>
  <si>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</si>
  <si>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</si>
  <si>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</si>
  <si>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</si>
  <si>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</si>
  <si>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</si>
  <si>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</si>
  <si>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</si>
  <si>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</si>
  <si>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</si>
  <si>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</si>
  <si>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</si>
  <si>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</si>
  <si>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</si>
  <si>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</si>
  <si>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</si>
  <si>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</si>
  <si>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</si>
  <si>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</si>
  <si>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</si>
  <si>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</si>
  <si>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</si>
  <si>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</si>
  <si>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</si>
  <si>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</si>
  <si>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</si>
  <si>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</si>
  <si>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</si>
  <si>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</si>
  <si>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</si>
  <si>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</si>
  <si>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</si>
  <si>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</si>
  <si>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</si>
  <si>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</si>
  <si>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</si>
  <si>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</si>
  <si>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</si>
  <si>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</si>
  <si>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</si>
  <si>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</si>
  <si>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</si>
  <si>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</si>
  <si>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</si>
  <si>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</si>
  <si>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</si>
  <si>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</si>
  <si>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</si>
  <si>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</si>
  <si>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</si>
  <si>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</si>
  <si>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</si>
  <si>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</si>
  <si>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</si>
  <si>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</si>
  <si>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</si>
  <si>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</si>
  <si>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</si>
  <si>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</si>
  <si>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</si>
  <si>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</si>
  <si>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</si>
  <si>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</si>
  <si>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</si>
  <si>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</si>
  <si>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</si>
  <si>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</si>
  <si>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</si>
  <si>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</si>
  <si>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</si>
  <si>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</si>
  <si>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</si>
  <si>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</si>
  <si>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</si>
  <si>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</si>
  <si>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</si>
  <si>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</si>
  <si>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</si>
  <si>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</si>
  <si>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</si>
  <si>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</si>
  <si>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</si>
  <si>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</si>
  <si>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</si>
  <si>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</si>
  <si>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</si>
  <si>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</si>
  <si>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</si>
  <si>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</si>
  <si>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</si>
  <si>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</si>
  <si>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</si>
  <si>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</si>
  <si>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</si>
  <si>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</si>
  <si>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</si>
  <si>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</si>
  <si>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</si>
  <si>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</si>
  <si>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</si>
  <si>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</si>
  <si>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</si>
  <si>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</si>
  <si>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</si>
  <si>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</si>
  <si>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</si>
  <si>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</si>
  <si>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</si>
  <si>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</si>
  <si>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</si>
  <si>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</si>
  <si>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</si>
  <si>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</si>
  <si>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</si>
  <si>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</si>
  <si>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</si>
  <si>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</si>
  <si>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</si>
  <si>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</si>
  <si>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</si>
  <si>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</si>
  <si>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</si>
  <si>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</si>
  <si>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</si>
  <si>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</si>
  <si>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</si>
  <si>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</si>
  <si>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</si>
  <si>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</si>
  <si>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</si>
  <si>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</si>
  <si>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</si>
  <si>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</si>
  <si>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</si>
  <si>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</si>
  <si>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</si>
  <si>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</si>
  <si>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</si>
  <si>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</si>
  <si>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</si>
  <si>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</si>
  <si>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</si>
  <si>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</si>
  <si>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</si>
  <si>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</si>
  <si>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</si>
  <si>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</si>
  <si>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</si>
  <si>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</si>
  <si>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</si>
  <si>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</si>
  <si>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</si>
  <si>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</si>
  <si>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</si>
  <si>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</si>
  <si>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</si>
  <si>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</si>
  <si>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</si>
  <si>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</si>
  <si>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</si>
  <si>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</si>
  <si>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</si>
  <si>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</si>
  <si>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</si>
  <si>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</si>
  <si>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</si>
  <si>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</si>
  <si>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</si>
  <si>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</si>
  <si>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</si>
  <si>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</si>
  <si>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</si>
  <si>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</si>
  <si>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</si>
  <si>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</si>
  <si>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</si>
  <si>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</si>
  <si>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</si>
  <si>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</si>
  <si>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</si>
  <si>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</si>
  <si>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</si>
  <si>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</si>
  <si>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</si>
  <si>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</si>
  <si>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</si>
  <si>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</si>
  <si>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</si>
  <si>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</si>
  <si>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</si>
  <si>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</si>
  <si>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</si>
  <si>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</si>
  <si>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</si>
  <si>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</si>
  <si>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</si>
  <si>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</si>
  <si>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</si>
  <si>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</si>
  <si>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</si>
  <si>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</si>
  <si>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</si>
  <si>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</si>
  <si>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</si>
  <si>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</si>
  <si>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</si>
  <si>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</si>
  <si>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</si>
  <si>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</si>
  <si>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</si>
  <si>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</si>
  <si>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</si>
  <si>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</si>
  <si>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</si>
  <si>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</si>
  <si>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</si>
  <si>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</si>
  <si>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</si>
  <si>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</si>
  <si>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</si>
  <si>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</si>
  <si>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</si>
  <si>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</si>
  <si>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</si>
  <si>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</si>
  <si>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</si>
  <si>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</si>
  <si>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</si>
  <si>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</si>
  <si>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</si>
  <si>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</si>
  <si>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</si>
  <si>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</si>
  <si>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</si>
  <si>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</si>
  <si>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</si>
  <si>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</si>
  <si>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</si>
  <si>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</si>
  <si>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</si>
  <si>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</si>
  <si>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</si>
  <si>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</si>
  <si>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</si>
  <si>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</si>
  <si>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</si>
  <si>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</si>
  <si>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</si>
  <si>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</si>
  <si>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</si>
  <si>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</si>
  <si>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</si>
  <si>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</si>
  <si>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</si>
  <si>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</si>
  <si>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</si>
  <si>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</si>
  <si>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</si>
  <si>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</si>
  <si>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</si>
  <si>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</si>
  <si>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</si>
  <si>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</si>
  <si>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</si>
  <si>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</si>
  <si>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</si>
  <si>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</si>
  <si>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</si>
  <si>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</si>
  <si>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</si>
  <si>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</si>
  <si>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</si>
  <si>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</si>
  <si>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</si>
  <si>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</si>
  <si>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</si>
  <si>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</si>
  <si>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</si>
  <si>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</si>
  <si>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</si>
  <si>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</si>
  <si>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</si>
  <si>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</si>
  <si>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</si>
  <si>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</si>
  <si>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</si>
  <si>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</si>
  <si>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</si>
  <si>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</si>
  <si>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</si>
  <si>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</si>
  <si>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</si>
  <si>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</si>
  <si>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</si>
  <si>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</si>
  <si>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</si>
  <si>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</si>
  <si>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</si>
  <si>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</si>
  <si>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</si>
  <si>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</si>
  <si>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</si>
  <si>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</si>
  <si>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</si>
  <si>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</si>
  <si>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</si>
  <si>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</si>
  <si>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</si>
  <si>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</si>
  <si>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</si>
  <si>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</si>
  <si>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</si>
  <si>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</si>
  <si>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</si>
  <si>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</si>
  <si>
    <t>MLCPF</t>
  </si>
  <si>
    <t>Medipharm Labs</t>
  </si>
  <si>
    <t>Medipharm Labs Corp</t>
  </si>
  <si>
    <t>Cannabis AU</t>
  </si>
  <si>
    <t>Auscann Group Holdings Ltd</t>
  </si>
  <si>
    <t>Auscann</t>
  </si>
  <si>
    <t>ACNNF</t>
  </si>
  <si>
    <t>CNGGF</t>
  </si>
  <si>
    <t>Cann Group</t>
  </si>
  <si>
    <t>Cann Group Ltd</t>
  </si>
  <si>
    <t>MMJ Group Holdings Ltd</t>
  </si>
  <si>
    <t>MMJ Group</t>
  </si>
  <si>
    <t>MMJJF</t>
  </si>
  <si>
    <t>Zelda Therapeutics Ltd</t>
  </si>
  <si>
    <t>Zelda Therapeutics</t>
  </si>
  <si>
    <t>ZLDAF</t>
  </si>
  <si>
    <t>FT</t>
  </si>
  <si>
    <t>CannaRoyalty Corp</t>
  </si>
  <si>
    <t>Newstrike Brands Ltd</t>
  </si>
  <si>
    <t>Canopy Growth Corp</t>
  </si>
  <si>
    <t>Spectra7 Microsystems Inc</t>
  </si>
  <si>
    <t>AeroVironment Inc</t>
  </si>
  <si>
    <t>Magforce AG</t>
  </si>
  <si>
    <t>Heliospectra AB (publ)</t>
  </si>
  <si>
    <t>BYD Co Ltd</t>
  </si>
  <si>
    <t>Global X MSCI Argentina ETF</t>
  </si>
  <si>
    <t>iShares MSCI Korea UCITS ETF USD (Dist)</t>
  </si>
  <si>
    <t>Global X Next Emerging &amp; Frontier ETF</t>
  </si>
  <si>
    <t>JD.com Inc</t>
  </si>
  <si>
    <t>3,19 </t>
  </si>
  <si>
    <t>Global X E-commerce ETF</t>
  </si>
  <si>
    <t>EBIZ</t>
  </si>
  <si>
    <t>Global X Future Analytics Tech ETF</t>
  </si>
  <si>
    <t>AIQ</t>
  </si>
  <si>
    <t>EFFE</t>
  </si>
  <si>
    <t>Global X/JPMorgan Efficiente Index ETF</t>
  </si>
  <si>
    <t>Global X/JPMorgan US Sector Rotator Index ETF</t>
  </si>
  <si>
    <t>SCTO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</si>
</sst>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2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  <xf numFmtId="0" fontId="0" fillId="0" borderId="0" xfId="0" applyAlignment="1"/>
    <xf numFmtId="0" fontId="12" fillId="2" borderId="2" xfId="0" applyFont="1" applyFill="1" applyBorder="1" applyAlignment="1">
      <alignment horizontal="center" vertical="center"/>
    </xf>
    <xf numFmtId="0" fontId="13" fillId="0" borderId="0" xfId="0" applyFon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11" fillId="4" borderId="0" xfId="0" applyFont="1" applyFill="1"/>
    <xf numFmtId="0" fontId="0" fillId="5" borderId="0" xfId="0" applyFill="1"/>
    <xf numFmtId="170" fontId="4" fillId="3" borderId="0" xfId="0" applyNumberFormat="1" applyFont="1" applyFill="1" applyAlignment="1">
      <alignment horizontal="left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86" totalsRowShown="0" headerRowDxfId="101" dataDxfId="99" headerRowBorderDxfId="100">
  <tableColumns count="14">
    <tableColumn id="1" name="Nr." dataDxfId="98" totalsRowDxfId="97"/>
    <tableColumn id="12" name="Category" totalsRowDxfId="96"/>
    <tableColumn id="9" name="ShortName" totalsRowDxfId="95"/>
    <tableColumn id="24" name="Name" dataDxfId="94" totalsRowDxfId="93"/>
    <tableColumn id="32" name="AlphaVantage" dataDxfId="92" totalsRowDxfId="91"/>
    <tableColumn id="6" name="AV.length" dataDxfId="90" totalsRowDxfId="89"/>
    <tableColumn id="10" name="AV.time" dataDxfId="88" totalsRowDxfId="87"/>
    <tableColumn id="11" name="AV.down" dataDxfId="86" totalsRowDxfId="85"/>
    <tableColumn id="5" name="barchart" dataDxfId="84" totalsRowDxfId="83"/>
    <tableColumn id="7" name="barchart.length" dataDxfId="82" totalsRowDxfId="81"/>
    <tableColumn id="2" name="Bloomberg" dataDxfId="80" totalsRowDxfId="79"/>
    <tableColumn id="8" name="bloomberg.length" dataDxfId="78" totalsRowDxfId="77"/>
    <tableColumn id="3" name="ISIN" dataDxfId="76" totalsRowDxfId="75"/>
    <tableColumn id="4" name="WKN" dataDxfId="74" totalsRowDxfId="7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86" totalsRowShown="0" headerRowDxfId="72">
  <tableColumns count="18">
    <tableColumn id="1" name="Nr." dataDxfId="71">
      <calculatedColumnFormula>RiskTab22[[#This Row],[Nr.]]</calculatedColumnFormula>
    </tableColumn>
    <tableColumn id="16" name="Category" dataDxfId="70">
      <calculatedColumnFormula>RiskTab22[[#This Row],[Category]]</calculatedColumnFormula>
    </tableColumn>
    <tableColumn id="2" name="Name" dataDxfId="69">
      <calculatedColumnFormula>RiskTab22[[#This Row],[ShortName]]</calculatedColumnFormula>
    </tableColumn>
    <tableColumn id="13" name="AlphaVantage" dataDxfId="68">
      <calculatedColumnFormula>RiskTab22[[#This Row],[AlphaVantage]]</calculatedColumnFormula>
    </tableColumn>
    <tableColumn id="3" name="Volume" dataDxfId="67">
      <calculatedColumnFormula>IFERROR(INDEX(DepPositions[Volume],MATCH(Table2[[#This Row],[AlphaVantage]],DepPositions[AlphaVantage],0)),"")</calculatedColumnFormula>
    </tableColumn>
    <tableColumn id="4" name="ClosePrice" dataDxfId="66"/>
    <tableColumn id="14" name="CloseDate" dataDxfId="65"/>
    <tableColumn id="5" name="Value" dataDxfId="64"/>
    <tableColumn id="6" name="SharePortfolio" dataDxfId="63"/>
    <tableColumn id="7" name="1D.logReturn" dataDxfId="62"/>
    <tableColumn id="15" name="1D.logRetorn.on.portfolio" dataDxfId="61">
      <calculatedColumnFormula>Table2[[#This Row],[1D.logReturn]]*Table2[[#This Row],[Value]]</calculatedColumnFormula>
    </tableColumn>
    <tableColumn id="8" name="1D.return" dataDxfId="60"/>
    <tableColumn id="9" name="5D.logReturn" dataDxfId="59"/>
    <tableColumn id="10" name="23D.logReturn" dataDxfId="58"/>
    <tableColumn id="11" name="125D.logReturn" dataDxfId="57"/>
    <tableColumn id="12" name="250D.logReturn" dataDxfId="56"/>
    <tableColumn id="17" name="curr.1D.logReturn" dataDxfId="55"/>
    <tableColumn id="18" name="curr.Date" dataDxfId="5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86" totalsRowShown="0" headerRowDxfId="53">
  <autoFilter ref="A1:AN86"/>
  <sortState ref="A2:Y82">
    <sortCondition descending="1" ref="J1:J75"/>
  </sortState>
  <tableColumns count="40">
    <tableColumn id="1" name="Nr." dataDxfId="52">
      <calculatedColumnFormula>RiskTab22[[#This Row],[Nr.]]</calculatedColumnFormula>
    </tableColumn>
    <tableColumn id="41" name="Category" dataDxfId="51">
      <calculatedColumnFormula>RiskTab22[[#This Row],[Category]]</calculatedColumnFormula>
    </tableColumn>
    <tableColumn id="2" name="Name" dataDxfId="50">
      <calculatedColumnFormula>RiskTab22[[#This Row],[ShortName]]</calculatedColumnFormula>
    </tableColumn>
    <tableColumn id="13" name="AlphaVantage" dataDxfId="49">
      <calculatedColumnFormula>RiskTab22[[#This Row],[AlphaVantage]]</calculatedColumnFormula>
    </tableColumn>
    <tableColumn id="21" name="Value" dataDxfId="48">
      <calculatedColumnFormula>Table2[[#This Row],[Volume]]</calculatedColumnFormula>
    </tableColumn>
    <tableColumn id="24" name="SharePortfolio" dataDxfId="47"/>
    <tableColumn id="14" name="CloseDate" dataDxfId="46"/>
    <tableColumn id="3" name="Beta1Y" dataDxfId="45"/>
    <tableColumn id="18" name="Beta" dataDxfId="44"/>
    <tableColumn id="19" name="250D.logReturn" dataDxfId="43">
      <calculatedColumnFormula>Table2[[#This Row],[250D.logReturn]]</calculatedColumnFormula>
    </tableColumn>
    <tableColumn id="20" name="250D.CAPM.Return" dataDxfId="42"/>
    <tableColumn id="22" name="Jensen.Alpha" dataDxfId="41">
      <calculatedColumnFormula>Table22[[#This Row],[250D.logReturn]]-Table22[[#This Row],[std_log_returns_1Y]]</calculatedColumnFormula>
    </tableColumn>
    <tableColumn id="4" name="std_log_returns_1Y" dataDxfId="40"/>
    <tableColumn id="5" name="std_log_returns" dataDxfId="39"/>
    <tableColumn id="37" name="VolaN1_MSGARCH" dataDxfId="38"/>
    <tableColumn id="6" name="VaR Normal std1Y" dataDxfId="37"/>
    <tableColumn id="7" name="VaR Normal" dataDxfId="36"/>
    <tableColumn id="8" name="VaR HS 1Y" dataDxfId="35"/>
    <tableColumn id="9" name="individual VaR Bootstrap" dataDxfId="34"/>
    <tableColumn id="10" name="marginal VaR in €" dataDxfId="33"/>
    <tableColumn id="11" name="incremental VaR" dataDxfId="32"/>
    <tableColumn id="23" name="incremental VaR to Port VaR (share Portfolio VaR)" dataDxfId="31"/>
    <tableColumn id="12" name="incremental VaR per Value" dataDxfId="30"/>
    <tableColumn id="15" name="share Portfolio VaR / share portfolio" dataDxfId="29"/>
    <tableColumn id="26" name="VaR bootstrap 05Quantile" dataDxfId="28"/>
    <tableColumn id="25" name="VaR bootstrap 95Quantile" dataDxfId="27"/>
    <tableColumn id="34" name="VaR_bootstrap" dataDxfId="26"/>
    <tableColumn id="39" name="ind_VaR_MSGARCH" dataDxfId="25"/>
    <tableColumn id="33" name="incVaR bootstrap 05Quantile" dataDxfId="24"/>
    <tableColumn id="32" name="incVaR bootstrap 95Quantile" dataDxfId="23"/>
    <tableColumn id="31" name="incVaR bootstrap" dataDxfId="22"/>
    <tableColumn id="30" name="mVaR bootstrap 05Quantile" dataDxfId="21"/>
    <tableColumn id="29" name="mVaR bootstrap 95Quantile" dataDxfId="20"/>
    <tableColumn id="16" name="mVaR bootstrap" dataDxfId="19"/>
    <tableColumn id="27" name="component_VaR" dataDxfId="18"/>
    <tableColumn id="38" name="MSGARCH_prob" dataDxfId="17"/>
    <tableColumn id="40" name="ES_MSGARCH" dataDxfId="16"/>
    <tableColumn id="17" name="ES bootstrap 05Quantile" dataDxfId="15"/>
    <tableColumn id="35" name="ES bootstrap 95Quantile" dataDxfId="14"/>
    <tableColumn id="28" name="ES bootstrap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G38" totalsRowShown="0" headerRowDxfId="10" dataDxfId="8" headerRowBorderDxfId="9" tableBorderDxfId="7">
  <autoFilter ref="A1:G38"/>
  <tableColumns count="7">
    <tableColumn id="1" name="Name" dataDxfId="6"/>
    <tableColumn id="2" name="AlphaVantage" dataDxfId="5"/>
    <tableColumn id="3" name="Deposite" dataDxfId="4"/>
    <tableColumn id="7" name="Date" dataDxfId="3"/>
    <tableColumn id="6" name="Price" dataDxfId="2"/>
    <tableColumn id="4" name="Volume" dataDxfId="1"/>
    <tableColumn id="5" name="F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zoomScale="150" zoomScaleNormal="150" zoomScalePageLayoutView="150" workbookViewId="0">
      <pane xSplit="5" ySplit="1" topLeftCell="F4" activePane="bottomRight" state="frozen"/>
      <selection pane="topRight" activeCell="D1" sqref="D1"/>
      <selection pane="bottomLeft" activeCell="A3" sqref="A3"/>
      <selection pane="bottomRight" activeCell="B12" sqref="B12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394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394</v>
      </c>
      <c r="C43" t="s">
        <v>452</v>
      </c>
      <c r="D43" s="49" t="s">
        <v>452</v>
      </c>
      <c r="E43" s="1" t="s">
        <v>451</v>
      </c>
      <c r="F43" s="9"/>
      <c r="G43" s="8"/>
      <c r="H43" s="1"/>
      <c r="I43" s="1"/>
      <c r="J43" s="1"/>
      <c r="K43" s="10"/>
      <c r="L43" s="10"/>
      <c r="M43" s="10"/>
      <c r="N43" s="10"/>
    </row>
    <row r="44" spans="1:14" ht="15" customHeight="1">
      <c r="A44">
        <v>43</v>
      </c>
      <c r="B44" t="s">
        <v>394</v>
      </c>
      <c r="C44" t="s">
        <v>453</v>
      </c>
      <c r="D44" s="49" t="s">
        <v>453</v>
      </c>
      <c r="E44" s="1" t="s">
        <v>454</v>
      </c>
      <c r="F44" s="9"/>
      <c r="G44" s="8"/>
      <c r="H44" s="1"/>
      <c r="I44" s="1"/>
      <c r="J44" s="1"/>
      <c r="K44" s="10"/>
      <c r="L44" s="10"/>
      <c r="M44" s="10"/>
      <c r="N44" s="10"/>
    </row>
    <row r="45" spans="1:14" ht="15" customHeight="1">
      <c r="A45">
        <v>44</v>
      </c>
      <c r="B45" t="s">
        <v>394</v>
      </c>
      <c r="C45" t="s">
        <v>449</v>
      </c>
      <c r="D45" s="49" t="s">
        <v>449</v>
      </c>
      <c r="E45" s="1" t="s">
        <v>450</v>
      </c>
      <c r="F45" s="9"/>
      <c r="G45" s="8"/>
      <c r="H45" s="1"/>
      <c r="I45" s="1"/>
      <c r="J45" s="1"/>
      <c r="K45" s="10"/>
      <c r="L45" s="10"/>
      <c r="M45" s="10"/>
      <c r="N45" s="10"/>
    </row>
    <row r="46" spans="1:14" ht="15" customHeight="1">
      <c r="A46">
        <v>45</v>
      </c>
      <c r="B46" t="s">
        <v>394</v>
      </c>
      <c r="C46" t="s">
        <v>447</v>
      </c>
      <c r="D46" s="49" t="s">
        <v>447</v>
      </c>
      <c r="E46" s="1" t="s">
        <v>448</v>
      </c>
      <c r="F46" s="9"/>
      <c r="G46" s="8"/>
      <c r="H46" s="1"/>
      <c r="I46" s="1"/>
      <c r="J46" s="1"/>
      <c r="K46" s="10"/>
      <c r="L46" s="10"/>
      <c r="M46" s="10"/>
      <c r="N46" s="10"/>
    </row>
    <row r="47" spans="1:14" ht="15" customHeight="1">
      <c r="A47">
        <v>46</v>
      </c>
      <c r="B47" t="s">
        <v>393</v>
      </c>
      <c r="C47" t="s">
        <v>337</v>
      </c>
      <c r="D47" t="s">
        <v>338</v>
      </c>
      <c r="E47" s="1" t="s">
        <v>339</v>
      </c>
      <c r="F47" s="9">
        <v>5653</v>
      </c>
      <c r="G47" s="8">
        <v>12.8309688568115</v>
      </c>
      <c r="H47" s="1" t="b">
        <v>1</v>
      </c>
      <c r="I47" s="1">
        <v>105</v>
      </c>
      <c r="J47" s="1"/>
      <c r="K47" s="10"/>
      <c r="L47" s="10"/>
      <c r="M47" s="10" t="s">
        <v>340</v>
      </c>
      <c r="N47" s="10" t="s">
        <v>341</v>
      </c>
    </row>
    <row r="48" spans="1:14">
      <c r="A48">
        <v>47</v>
      </c>
      <c r="B48" t="s">
        <v>395</v>
      </c>
      <c r="C48" t="s">
        <v>342</v>
      </c>
      <c r="D48" t="s">
        <v>343</v>
      </c>
      <c r="E48" s="1" t="s">
        <v>344</v>
      </c>
      <c r="F48" s="9">
        <v>1005</v>
      </c>
      <c r="G48" s="8">
        <v>2.5296161174774201</v>
      </c>
      <c r="H48" s="1" t="b">
        <v>1</v>
      </c>
      <c r="I48" s="1">
        <v>7</v>
      </c>
      <c r="J48" s="1"/>
      <c r="K48" s="10"/>
      <c r="L48" s="10"/>
      <c r="M48" s="10" t="s">
        <v>340</v>
      </c>
      <c r="N48" s="10" t="s">
        <v>341</v>
      </c>
    </row>
    <row r="49" spans="1:14">
      <c r="A49">
        <v>48</v>
      </c>
      <c r="B49" t="s">
        <v>395</v>
      </c>
      <c r="C49" t="s">
        <v>345</v>
      </c>
      <c r="D49" t="s">
        <v>346</v>
      </c>
      <c r="E49" s="1" t="s">
        <v>347</v>
      </c>
      <c r="F49" s="9">
        <v>2484</v>
      </c>
      <c r="G49" s="8">
        <v>1.4254500865936299</v>
      </c>
      <c r="H49" s="1" t="b">
        <v>1</v>
      </c>
      <c r="I49" s="1">
        <v>38</v>
      </c>
      <c r="J49" s="1"/>
      <c r="K49" s="10"/>
      <c r="L49" s="10"/>
      <c r="M49" s="10"/>
      <c r="N49" s="10"/>
    </row>
    <row r="50" spans="1:14">
      <c r="A50">
        <v>49</v>
      </c>
      <c r="B50" t="s">
        <v>392</v>
      </c>
      <c r="C50" t="s">
        <v>348</v>
      </c>
      <c r="D50" s="4" t="s">
        <v>349</v>
      </c>
      <c r="E50" s="1" t="s">
        <v>350</v>
      </c>
      <c r="F50" s="9">
        <v>5969</v>
      </c>
      <c r="G50" s="8">
        <v>3.6978788375854501</v>
      </c>
      <c r="H50" s="1" t="b">
        <v>1</v>
      </c>
      <c r="I50" s="1">
        <v>13</v>
      </c>
      <c r="J50" s="1"/>
      <c r="K50" s="10"/>
      <c r="L50" s="10"/>
      <c r="M50" s="10"/>
      <c r="N50" s="10"/>
    </row>
    <row r="51" spans="1:14">
      <c r="A51">
        <v>50</v>
      </c>
      <c r="B51" t="s">
        <v>395</v>
      </c>
      <c r="C51" t="s">
        <v>351</v>
      </c>
      <c r="D51" t="s">
        <v>352</v>
      </c>
      <c r="E51" s="1" t="s">
        <v>353</v>
      </c>
      <c r="F51" s="9">
        <v>1088</v>
      </c>
      <c r="G51" s="8">
        <v>0.83230900764465299</v>
      </c>
      <c r="H51" s="1" t="b">
        <v>1</v>
      </c>
      <c r="I51" s="1">
        <v>37</v>
      </c>
      <c r="J51" s="1"/>
      <c r="K51" s="10"/>
      <c r="L51" s="10"/>
      <c r="M51" s="10"/>
      <c r="N51" s="10"/>
    </row>
    <row r="52" spans="1:14">
      <c r="A52">
        <v>51</v>
      </c>
      <c r="B52" t="s">
        <v>395</v>
      </c>
      <c r="C52" t="s">
        <v>354</v>
      </c>
      <c r="D52" s="4" t="s">
        <v>355</v>
      </c>
      <c r="E52" s="1" t="s">
        <v>356</v>
      </c>
      <c r="F52" s="9">
        <v>443</v>
      </c>
      <c r="G52" s="8">
        <v>10.8422451019287</v>
      </c>
      <c r="H52" s="1" t="b">
        <v>1</v>
      </c>
      <c r="I52" s="1"/>
      <c r="J52" s="1"/>
      <c r="K52" s="10"/>
      <c r="L52" s="10"/>
      <c r="M52" s="10"/>
      <c r="N52" s="10"/>
    </row>
    <row r="53" spans="1:14" ht="15" customHeight="1">
      <c r="A53">
        <v>52</v>
      </c>
      <c r="B53" t="s">
        <v>391</v>
      </c>
      <c r="C53" t="s">
        <v>357</v>
      </c>
      <c r="D53" s="7" t="s">
        <v>358</v>
      </c>
      <c r="E53" s="1" t="s">
        <v>359</v>
      </c>
      <c r="F53" s="9">
        <v>5973</v>
      </c>
      <c r="G53" s="8">
        <v>5.2851610183715803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360</v>
      </c>
      <c r="D54" t="s">
        <v>361</v>
      </c>
      <c r="E54" s="1" t="s">
        <v>362</v>
      </c>
      <c r="F54" s="9">
        <v>5979</v>
      </c>
      <c r="G54" s="8">
        <v>21.349128007888801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363</v>
      </c>
      <c r="D55" t="s">
        <v>364</v>
      </c>
      <c r="E55" s="1" t="s">
        <v>365</v>
      </c>
      <c r="F55" s="9">
        <v>4945</v>
      </c>
      <c r="G55" s="8">
        <v>19.7209920883179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55</v>
      </c>
      <c r="B56" t="s">
        <v>391</v>
      </c>
      <c r="C56" t="s">
        <v>366</v>
      </c>
      <c r="D56" t="s">
        <v>367</v>
      </c>
      <c r="E56" s="1" t="s">
        <v>368</v>
      </c>
      <c r="F56" s="9">
        <v>2691</v>
      </c>
      <c r="G56" s="8">
        <v>11.847948074340801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56</v>
      </c>
      <c r="B57" t="s">
        <v>391</v>
      </c>
      <c r="C57" t="s">
        <v>400</v>
      </c>
      <c r="D57" t="s">
        <v>369</v>
      </c>
      <c r="E57" s="1" t="s">
        <v>370</v>
      </c>
      <c r="F57" s="9">
        <v>5392</v>
      </c>
      <c r="G57" s="8">
        <v>3.11288690567017</v>
      </c>
      <c r="H57" s="1" t="b">
        <v>1</v>
      </c>
      <c r="I57" s="1"/>
      <c r="J57" s="1"/>
      <c r="K57" s="10"/>
      <c r="L57" s="10"/>
      <c r="M57" s="10"/>
      <c r="N57" s="10"/>
    </row>
    <row r="58" spans="1:14">
      <c r="A58">
        <v>57</v>
      </c>
      <c r="B58" t="s">
        <v>391</v>
      </c>
      <c r="C58" t="s">
        <v>371</v>
      </c>
      <c r="D58" t="s">
        <v>372</v>
      </c>
      <c r="E58" s="1" t="s">
        <v>373</v>
      </c>
      <c r="F58" s="9">
        <v>1711</v>
      </c>
      <c r="G58" s="8">
        <v>1.13379502296448</v>
      </c>
      <c r="H58" s="1" t="b">
        <v>1</v>
      </c>
      <c r="I58" s="1"/>
      <c r="J58" s="1"/>
      <c r="K58" s="10"/>
      <c r="L58" s="10"/>
      <c r="M58" s="10"/>
      <c r="N58" s="10"/>
    </row>
    <row r="59" spans="1:14">
      <c r="A59">
        <v>58</v>
      </c>
      <c r="B59" t="s">
        <v>391</v>
      </c>
      <c r="C59" t="s">
        <v>374</v>
      </c>
      <c r="D59" t="s">
        <v>375</v>
      </c>
      <c r="E59" s="1" t="s">
        <v>376</v>
      </c>
      <c r="F59" s="9">
        <v>2835</v>
      </c>
      <c r="G59" s="8">
        <v>1.7737619876861599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59</v>
      </c>
      <c r="B60" t="s">
        <v>394</v>
      </c>
      <c r="C60" t="s">
        <v>119</v>
      </c>
      <c r="D60" s="4" t="s">
        <v>120</v>
      </c>
      <c r="E60" s="1" t="s">
        <v>121</v>
      </c>
      <c r="F60" s="9">
        <v>2118</v>
      </c>
      <c r="G60" s="8">
        <v>21.457866907119801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60</v>
      </c>
      <c r="B61" t="s">
        <v>393</v>
      </c>
      <c r="C61" t="s">
        <v>122</v>
      </c>
      <c r="D61" t="s">
        <v>123</v>
      </c>
      <c r="E61" s="1" t="s">
        <v>124</v>
      </c>
      <c r="F61" s="9">
        <v>5654</v>
      </c>
      <c r="G61" s="8">
        <v>23.4710981845856</v>
      </c>
      <c r="H61" s="1" t="b">
        <v>1</v>
      </c>
      <c r="I61" s="1"/>
      <c r="J61" s="1"/>
      <c r="K61" s="10"/>
      <c r="L61" s="10"/>
      <c r="M61" s="10" t="s">
        <v>125</v>
      </c>
      <c r="N61" s="10" t="s">
        <v>126</v>
      </c>
    </row>
    <row r="62" spans="1:14">
      <c r="A62">
        <v>61</v>
      </c>
      <c r="B62" t="s">
        <v>393</v>
      </c>
      <c r="C62" t="s">
        <v>127</v>
      </c>
      <c r="D62" t="s">
        <v>128</v>
      </c>
      <c r="E62" s="6" t="s">
        <v>129</v>
      </c>
      <c r="F62" s="9">
        <v>5654</v>
      </c>
      <c r="G62" s="8">
        <v>24.569455862045299</v>
      </c>
      <c r="H62" s="6" t="b">
        <v>1</v>
      </c>
      <c r="I62" s="1"/>
      <c r="J62" s="1"/>
      <c r="K62" s="10"/>
      <c r="L62" s="10"/>
      <c r="M62" s="10"/>
      <c r="N62" s="10"/>
    </row>
    <row r="63" spans="1:14">
      <c r="A63">
        <v>62</v>
      </c>
      <c r="B63" t="s">
        <v>393</v>
      </c>
      <c r="C63" t="s">
        <v>130</v>
      </c>
      <c r="D63" t="s">
        <v>131</v>
      </c>
      <c r="E63" s="1" t="s">
        <v>132</v>
      </c>
      <c r="F63" s="9">
        <v>5654</v>
      </c>
      <c r="G63" s="8">
        <v>22.1242899894714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63</v>
      </c>
      <c r="B64" t="s">
        <v>393</v>
      </c>
      <c r="C64" t="s">
        <v>133</v>
      </c>
      <c r="D64" t="s">
        <v>134</v>
      </c>
      <c r="E64" s="1" t="s">
        <v>135</v>
      </c>
      <c r="F64" s="9">
        <v>5653</v>
      </c>
      <c r="G64" s="8">
        <v>23.536000967025799</v>
      </c>
      <c r="H64" s="1" t="b">
        <v>1</v>
      </c>
      <c r="I64" s="1"/>
      <c r="J64" s="1"/>
      <c r="K64" s="10"/>
      <c r="L64" s="10"/>
      <c r="M64" s="10"/>
      <c r="N64" s="10"/>
    </row>
    <row r="65" spans="1:14">
      <c r="A65">
        <v>64</v>
      </c>
      <c r="B65" t="s">
        <v>393</v>
      </c>
      <c r="C65" t="s">
        <v>136</v>
      </c>
      <c r="D65" t="s">
        <v>137</v>
      </c>
      <c r="E65" s="1" t="s">
        <v>138</v>
      </c>
      <c r="F65" s="9">
        <v>5654</v>
      </c>
      <c r="G65" s="8">
        <v>23.488318920135502</v>
      </c>
      <c r="H65" s="1" t="b">
        <v>1</v>
      </c>
      <c r="I65" s="1"/>
      <c r="J65" s="1"/>
      <c r="K65" s="10"/>
      <c r="L65" s="10"/>
      <c r="M65" s="10"/>
      <c r="N65" s="10"/>
    </row>
    <row r="66" spans="1:14">
      <c r="A66">
        <v>65</v>
      </c>
      <c r="B66" t="s">
        <v>393</v>
      </c>
      <c r="C66" t="s">
        <v>139</v>
      </c>
      <c r="D66" t="s">
        <v>140</v>
      </c>
      <c r="E66" s="1" t="s">
        <v>141</v>
      </c>
      <c r="F66" s="9">
        <v>5654</v>
      </c>
      <c r="G66" s="8">
        <v>23.720206022262602</v>
      </c>
      <c r="H66" s="1" t="b">
        <v>1</v>
      </c>
      <c r="I66" s="1"/>
      <c r="J66" s="1"/>
      <c r="K66" s="10"/>
      <c r="L66" s="10"/>
      <c r="M66" s="10"/>
      <c r="N66" s="10"/>
    </row>
    <row r="67" spans="1:14">
      <c r="A67">
        <v>66</v>
      </c>
      <c r="B67" t="s">
        <v>393</v>
      </c>
      <c r="C67" t="s">
        <v>142</v>
      </c>
      <c r="D67" t="s">
        <v>143</v>
      </c>
      <c r="E67" s="1" t="s">
        <v>144</v>
      </c>
      <c r="F67" s="9">
        <v>5654</v>
      </c>
      <c r="G67" s="8">
        <v>23.603425025939899</v>
      </c>
      <c r="H67" s="1" t="b">
        <v>1</v>
      </c>
      <c r="I67" s="1"/>
      <c r="J67" s="1"/>
      <c r="K67" s="10"/>
      <c r="L67" s="10"/>
      <c r="M67" s="10"/>
      <c r="N67" s="10"/>
    </row>
    <row r="68" spans="1:14">
      <c r="A68">
        <v>67</v>
      </c>
      <c r="B68" t="s">
        <v>393</v>
      </c>
      <c r="C68" t="s">
        <v>145</v>
      </c>
      <c r="D68" t="s">
        <v>146</v>
      </c>
      <c r="E68" s="1" t="s">
        <v>147</v>
      </c>
      <c r="F68" s="9">
        <v>2637</v>
      </c>
      <c r="G68" s="8">
        <v>21.069594144821199</v>
      </c>
      <c r="H68" s="1" t="b">
        <v>1</v>
      </c>
      <c r="I68" s="1"/>
      <c r="J68" s="1"/>
      <c r="K68" s="10"/>
      <c r="L68" s="10"/>
      <c r="M68" s="10"/>
      <c r="N68" s="10"/>
    </row>
    <row r="69" spans="1:14" ht="13" customHeight="1">
      <c r="A69">
        <v>68</v>
      </c>
      <c r="B69" t="s">
        <v>393</v>
      </c>
      <c r="C69" t="s">
        <v>148</v>
      </c>
      <c r="D69" t="s">
        <v>149</v>
      </c>
      <c r="E69" s="6" t="s">
        <v>150</v>
      </c>
      <c r="F69" s="9">
        <v>5654</v>
      </c>
      <c r="G69" s="8">
        <v>23.532724857330301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69</v>
      </c>
      <c r="B70" t="s">
        <v>393</v>
      </c>
      <c r="C70" t="s">
        <v>151</v>
      </c>
      <c r="D70" t="s">
        <v>152</v>
      </c>
      <c r="E70" s="6" t="s">
        <v>153</v>
      </c>
      <c r="F70" s="9">
        <v>2103</v>
      </c>
      <c r="G70" s="8">
        <v>21.791109085083001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70</v>
      </c>
      <c r="B71" t="s">
        <v>393</v>
      </c>
      <c r="C71" t="s">
        <v>154</v>
      </c>
      <c r="D71" t="s">
        <v>155</v>
      </c>
      <c r="E71" s="6" t="s">
        <v>156</v>
      </c>
      <c r="F71" s="9">
        <v>1671</v>
      </c>
      <c r="G71" s="8">
        <v>21.236869096755999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71</v>
      </c>
      <c r="B72" t="s">
        <v>393</v>
      </c>
      <c r="C72" t="s">
        <v>157</v>
      </c>
      <c r="D72" t="s">
        <v>158</v>
      </c>
      <c r="E72" s="6" t="s">
        <v>159</v>
      </c>
      <c r="F72" s="9">
        <v>1670</v>
      </c>
      <c r="G72" s="8">
        <v>23.766425848007199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72</v>
      </c>
      <c r="B73" t="s">
        <v>393</v>
      </c>
      <c r="C73" t="s">
        <v>160</v>
      </c>
      <c r="D73" t="s">
        <v>161</v>
      </c>
      <c r="E73" s="6" t="s">
        <v>162</v>
      </c>
      <c r="F73" s="9">
        <v>1672</v>
      </c>
      <c r="G73" s="8">
        <v>21.495878934860201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73</v>
      </c>
      <c r="B74" t="s">
        <v>393</v>
      </c>
      <c r="C74" t="s">
        <v>163</v>
      </c>
      <c r="D74" t="s">
        <v>164</v>
      </c>
      <c r="E74" s="6" t="s">
        <v>165</v>
      </c>
      <c r="F74" s="9">
        <v>5654</v>
      </c>
      <c r="G74" s="8">
        <v>23.8348948955536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74</v>
      </c>
      <c r="B75" t="s">
        <v>393</v>
      </c>
      <c r="C75" t="s">
        <v>166</v>
      </c>
      <c r="D75" t="s">
        <v>167</v>
      </c>
      <c r="E75" s="6" t="s">
        <v>168</v>
      </c>
      <c r="F75" s="9">
        <v>2023</v>
      </c>
      <c r="G75" s="8">
        <v>21.6658070087433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75</v>
      </c>
      <c r="B76" t="s">
        <v>393</v>
      </c>
      <c r="C76" t="s">
        <v>169</v>
      </c>
      <c r="D76" t="s">
        <v>170</v>
      </c>
      <c r="E76" s="6" t="s">
        <v>171</v>
      </c>
      <c r="F76" s="9">
        <v>5654</v>
      </c>
      <c r="G76" s="8">
        <v>21.9390320777893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76</v>
      </c>
      <c r="B77" t="s">
        <v>393</v>
      </c>
      <c r="C77" t="s">
        <v>172</v>
      </c>
      <c r="D77" t="s">
        <v>173</v>
      </c>
      <c r="E77" s="6" t="s">
        <v>174</v>
      </c>
      <c r="F77" s="9">
        <v>5654</v>
      </c>
      <c r="G77" s="8">
        <v>23.7490749359131</v>
      </c>
      <c r="H77" s="6" t="b">
        <v>1</v>
      </c>
      <c r="I77" s="1"/>
      <c r="J77" s="1"/>
      <c r="K77" s="10"/>
      <c r="L77" s="10"/>
      <c r="M77" s="10"/>
      <c r="N77" s="10"/>
    </row>
    <row r="78" spans="1:14">
      <c r="A78">
        <v>77</v>
      </c>
      <c r="B78" t="s">
        <v>393</v>
      </c>
      <c r="C78" t="s">
        <v>175</v>
      </c>
      <c r="D78" s="4" t="s">
        <v>176</v>
      </c>
      <c r="E78" s="6" t="s">
        <v>177</v>
      </c>
      <c r="F78" s="9">
        <v>4586</v>
      </c>
      <c r="G78" s="8">
        <v>23.041922092437702</v>
      </c>
      <c r="H78" s="6" t="b">
        <v>1</v>
      </c>
      <c r="I78" s="1"/>
      <c r="J78" s="1"/>
      <c r="K78" s="10"/>
      <c r="L78" s="10"/>
      <c r="M78" s="10"/>
      <c r="N78" s="10"/>
    </row>
    <row r="79" spans="1:14">
      <c r="A79">
        <v>78</v>
      </c>
      <c r="B79" t="s">
        <v>393</v>
      </c>
      <c r="C79" t="s">
        <v>178</v>
      </c>
      <c r="D79" s="4" t="s">
        <v>179</v>
      </c>
      <c r="E79" s="6" t="s">
        <v>180</v>
      </c>
      <c r="F79" s="9">
        <v>3929</v>
      </c>
      <c r="G79" s="8">
        <v>22.567579030990601</v>
      </c>
      <c r="H79" s="6" t="b">
        <v>1</v>
      </c>
      <c r="I79" s="1"/>
      <c r="J79" s="1"/>
      <c r="K79" s="10"/>
      <c r="L79" s="10"/>
      <c r="M79" s="10"/>
      <c r="N79" s="10"/>
    </row>
    <row r="80" spans="1:14">
      <c r="A80">
        <v>79</v>
      </c>
      <c r="B80" t="s">
        <v>393</v>
      </c>
      <c r="C80" s="4" t="s">
        <v>181</v>
      </c>
      <c r="D80" s="4" t="s">
        <v>182</v>
      </c>
      <c r="E80" s="6" t="s">
        <v>183</v>
      </c>
      <c r="F80" s="9">
        <v>5969</v>
      </c>
      <c r="G80" s="8">
        <v>22.260892152786301</v>
      </c>
      <c r="H80" s="6" t="b">
        <v>1</v>
      </c>
      <c r="I80" s="1"/>
      <c r="J80" s="1"/>
      <c r="K80" s="10"/>
      <c r="L80" s="10"/>
      <c r="M80" s="10"/>
      <c r="N80" s="10"/>
    </row>
    <row r="81" spans="1:14">
      <c r="A81">
        <v>80</v>
      </c>
      <c r="B81" t="s">
        <v>392</v>
      </c>
      <c r="C81" s="4" t="s">
        <v>184</v>
      </c>
      <c r="D81" s="4" t="s">
        <v>185</v>
      </c>
      <c r="E81" s="1" t="s">
        <v>186</v>
      </c>
      <c r="F81" s="9">
        <v>5969</v>
      </c>
      <c r="G81" s="8">
        <v>23.7166090011597</v>
      </c>
      <c r="H81" s="6" t="b">
        <v>1</v>
      </c>
      <c r="I81" s="1"/>
      <c r="J81" s="1"/>
      <c r="K81" s="10"/>
      <c r="L81" s="10"/>
      <c r="M81" s="10"/>
      <c r="N81" s="10"/>
    </row>
    <row r="82" spans="1:14">
      <c r="A82">
        <v>81</v>
      </c>
      <c r="B82" t="s">
        <v>389</v>
      </c>
      <c r="C82" t="s">
        <v>418</v>
      </c>
      <c r="D82" s="55" t="s">
        <v>419</v>
      </c>
      <c r="E82" s="1" t="s">
        <v>417</v>
      </c>
      <c r="F82" s="9"/>
      <c r="G82" s="8"/>
      <c r="H82" s="6"/>
      <c r="I82" s="1"/>
      <c r="J82" s="1"/>
      <c r="K82" s="10"/>
      <c r="L82" s="10"/>
      <c r="M82" s="10"/>
      <c r="N82" s="10"/>
    </row>
    <row r="83" spans="1:14">
      <c r="A83">
        <v>82</v>
      </c>
      <c r="B83" t="s">
        <v>420</v>
      </c>
      <c r="C83" t="s">
        <v>422</v>
      </c>
      <c r="D83" t="s">
        <v>421</v>
      </c>
      <c r="E83" t="s">
        <v>423</v>
      </c>
    </row>
    <row r="84" spans="1:14">
      <c r="A84">
        <v>83</v>
      </c>
      <c r="B84" t="s">
        <v>420</v>
      </c>
      <c r="C84" t="s">
        <v>425</v>
      </c>
      <c r="D84" t="s">
        <v>426</v>
      </c>
      <c r="E84" s="1" t="s">
        <v>424</v>
      </c>
      <c r="F84" s="9"/>
      <c r="G84" s="8"/>
      <c r="H84" s="6"/>
      <c r="I84" s="1"/>
      <c r="J84" s="1"/>
      <c r="K84" s="10"/>
      <c r="L84" s="10"/>
      <c r="M84" s="10"/>
      <c r="N84" s="10"/>
    </row>
    <row r="85" spans="1:14">
      <c r="A85">
        <v>84</v>
      </c>
      <c r="B85" t="s">
        <v>420</v>
      </c>
      <c r="C85" t="s">
        <v>431</v>
      </c>
      <c r="D85" s="55" t="s">
        <v>430</v>
      </c>
      <c r="E85" s="1" t="s">
        <v>432</v>
      </c>
      <c r="F85" s="9"/>
      <c r="G85" s="8"/>
      <c r="H85" s="6"/>
      <c r="I85" s="1"/>
      <c r="J85" s="1"/>
      <c r="K85" s="10"/>
      <c r="L85" s="10"/>
      <c r="M85" s="10"/>
      <c r="N85" s="10"/>
    </row>
    <row r="86" spans="1:14">
      <c r="A86">
        <v>85</v>
      </c>
      <c r="B86" t="s">
        <v>420</v>
      </c>
      <c r="C86" t="s">
        <v>428</v>
      </c>
      <c r="D86" t="s">
        <v>427</v>
      </c>
      <c r="E86" s="1" t="s">
        <v>429</v>
      </c>
      <c r="F86" s="9"/>
      <c r="G86" s="8"/>
      <c r="H86" s="6"/>
      <c r="I86" s="1"/>
      <c r="J86" s="1"/>
      <c r="K86" s="10"/>
      <c r="L86" s="10"/>
      <c r="M86" s="10"/>
      <c r="N86" s="10"/>
    </row>
  </sheetData>
  <conditionalFormatting sqref="D39:D58 D2:D37">
    <cfRule type="expression" dxfId="103" priority="2">
      <formula>#REF!=0</formula>
    </cfRule>
  </conditionalFormatting>
  <conditionalFormatting sqref="D38">
    <cfRule type="expression" dxfId="10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zoomScale="150" zoomScaleNormal="150" zoomScalePageLayoutView="15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33" sqref="C33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1206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940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>
        <f>IFERROR(INDEX(DepPositions[Volume],MATCH(Table2[[#This Row],[AlphaVantage]],DepPositions[AlphaVantage],0)),"")</f>
        <v>230</v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853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149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themetic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themetic etf</v>
      </c>
      <c r="C43" t="str">
        <f>RiskTab22[[#This Row],[ShortName]]</f>
        <v>Global X/JPMorgan Efficiente Index ETF</v>
      </c>
      <c r="D43" t="str">
        <f>RiskTab22[[#This Row],[AlphaVantage]]</f>
        <v>EFFE</v>
      </c>
      <c r="E43" s="9" t="str">
        <f>IFERROR(INDEX(DepPositions[Volume],MATCH(Table2[[#This Row],[AlphaVantage]],DepPositions[AlphaVantage],0)),"")</f>
        <v/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themetic etf</v>
      </c>
      <c r="C44" t="str">
        <f>RiskTab22[[#This Row],[ShortName]]</f>
        <v>Global X/JPMorgan US Sector Rotator Index ETF</v>
      </c>
      <c r="D44" t="str">
        <f>RiskTab22[[#This Row],[AlphaVantage]]</f>
        <v>SCTO</v>
      </c>
      <c r="E44" s="9" t="str">
        <f>IFERROR(INDEX(DepPositions[Volume],MATCH(Table2[[#This Row],[AlphaVantage]],DepPositions[AlphaVantage],0)),"")</f>
        <v/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themetic etf</v>
      </c>
      <c r="C45" t="str">
        <f>RiskTab22[[#This Row],[ShortName]]</f>
        <v>Global X Future Analytics Tech ETF</v>
      </c>
      <c r="D45" t="str">
        <f>RiskTab22[[#This Row],[AlphaVantage]]</f>
        <v>AIQ</v>
      </c>
      <c r="E45" s="9" t="str">
        <f>IFERROR(INDEX(DepPositions[Volume],MATCH(Table2[[#This Row],[AlphaVantage]],DepPositions[AlphaVantage],0)),"")</f>
        <v/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themetic etf</v>
      </c>
      <c r="C46" t="str">
        <f>RiskTab22[[#This Row],[ShortName]]</f>
        <v>Global X E-commerce ETF</v>
      </c>
      <c r="D46" t="str">
        <f>RiskTab22[[#This Row],[AlphaVantage]]</f>
        <v>EBIZ</v>
      </c>
      <c r="E46" s="9" t="str">
        <f>IFERROR(INDEX(DepPositions[Volume],MATCH(Table2[[#This Row],[AlphaVantage]],DepPositions[AlphaVantage],0)),"")</f>
        <v/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country etf</v>
      </c>
      <c r="C47" t="str">
        <f>RiskTab22[[#This Row],[ShortName]]</f>
        <v>MSCI Spain</v>
      </c>
      <c r="D47" t="str">
        <f>RiskTab22[[#This Row],[AlphaVantage]]</f>
        <v>EWP</v>
      </c>
      <c r="E47" s="9">
        <f>IFERROR(INDEX(DepPositions[Volume],MATCH(Table2[[#This Row],[AlphaVantage]],DepPositions[AlphaVantage],0)),"")</f>
        <v>105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Alibaba Group</v>
      </c>
      <c r="D48" t="str">
        <f>RiskTab22[[#This Row],[AlphaVantage]]</f>
        <v>BABA</v>
      </c>
      <c r="E48" s="9">
        <f>IFERROR(INDEX(DepPositions[Volume],MATCH(Table2[[#This Row],[AlphaVantage]],DepPositions[AlphaVantage],0)),"")</f>
        <v>7</v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china tech</v>
      </c>
      <c r="C49" t="str">
        <f>RiskTab22[[#This Row],[ShortName]]</f>
        <v>Tencent</v>
      </c>
      <c r="D49" t="str">
        <f>RiskTab22[[#This Row],[AlphaVantage]]</f>
        <v>TCEHY</v>
      </c>
      <c r="E49" s="9">
        <f>IFERROR(INDEX(DepPositions[Volume],MATCH(Table2[[#This Row],[AlphaVantage]],DepPositions[AlphaVantage],0)),"")</f>
        <v>38</v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e-car</v>
      </c>
      <c r="C50" t="str">
        <f>RiskTab22[[#This Row],[ShortName]]</f>
        <v>Amphenol</v>
      </c>
      <c r="D50" t="str">
        <f>RiskTab22[[#This Row],[AlphaVantage]]</f>
        <v>APH</v>
      </c>
      <c r="E50" s="9">
        <f>IFERROR(INDEX(DepPositions[Volume],MATCH(Table2[[#This Row],[AlphaVantage]],DepPositions[AlphaVantage],0)),"")</f>
        <v>13</v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china tech</v>
      </c>
      <c r="C51" t="str">
        <f>RiskTab22[[#This Row],[ShortName]]</f>
        <v>JD.com</v>
      </c>
      <c r="D51" t="str">
        <f>RiskTab22[[#This Row],[AlphaVantage]]</f>
        <v>JD</v>
      </c>
      <c r="E51" s="9">
        <f>IFERROR(INDEX(DepPositions[Volume],MATCH(Table2[[#This Row],[AlphaVantage]],DepPositions[AlphaVantage],0)),"")</f>
        <v>37</v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china tech</v>
      </c>
      <c r="C52" t="str">
        <f>RiskTab22[[#This Row],[ShortName]]</f>
        <v>Softbank</v>
      </c>
      <c r="D52" t="str">
        <f>RiskTab22[[#This Row],[AlphaVantage]]</f>
        <v>SFBTF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Activision Blizzard</v>
      </c>
      <c r="D53" t="str">
        <f>RiskTab22[[#This Row],[AlphaVantage]]</f>
        <v>ATVI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Electronic Arts</v>
      </c>
      <c r="D54" t="str">
        <f>RiskTab22[[#This Row],[AlphaVantage]]</f>
        <v>EA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NVIDIA</v>
      </c>
      <c r="D55" t="str">
        <f>RiskTab22[[#This Row],[AlphaVantage]]</f>
        <v>NVDA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55</v>
      </c>
      <c r="B56" s="6" t="str">
        <f>RiskTab22[[#This Row],[Category]]</f>
        <v>other</v>
      </c>
      <c r="C56" t="str">
        <f>RiskTab22[[#This Row],[ShortName]]</f>
        <v>Gaming ETF</v>
      </c>
      <c r="D56" t="str">
        <f>RiskTab22[[#This Row],[AlphaVantage]]</f>
        <v>BJK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56</v>
      </c>
      <c r="B57" s="6" t="str">
        <f>RiskTab22[[#This Row],[Category]]</f>
        <v>other</v>
      </c>
      <c r="C57" t="str">
        <f>RiskTab22[[#This Row],[ShortName]]</f>
        <v>Take-Two Interactive Software</v>
      </c>
      <c r="D57" t="str">
        <f>RiskTab22[[#This Row],[AlphaVantage]]</f>
        <v>TTWO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57</v>
      </c>
      <c r="B58" s="6" t="str">
        <f>RiskTab22[[#This Row],[Category]]</f>
        <v>other</v>
      </c>
      <c r="C58" t="str">
        <f>RiskTab22[[#This Row],[ShortName]]</f>
        <v>Aptiv</v>
      </c>
      <c r="D58" t="str">
        <f>RiskTab22[[#This Row],[AlphaVantage]]</f>
        <v>APTV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58</v>
      </c>
      <c r="B59" s="6" t="str">
        <f>RiskTab22[[#This Row],[Category]]</f>
        <v>other</v>
      </c>
      <c r="C59" t="str">
        <f>RiskTab22[[#This Row],[ShortName]]</f>
        <v>TE Connectivity</v>
      </c>
      <c r="D59" t="str">
        <f>RiskTab22[[#This Row],[AlphaVantage]]</f>
        <v>TEL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59</v>
      </c>
      <c r="B60" s="6" t="str">
        <f>RiskTab22[[#This Row],[Category]]</f>
        <v>themetic etf</v>
      </c>
      <c r="C60" t="str">
        <f>RiskTab22[[#This Row],[ShortName]]</f>
        <v>Global X - Copper Miners</v>
      </c>
      <c r="D60" t="str">
        <f>RiskTab22[[#This Row],[AlphaVantage]]</f>
        <v>COPX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Germany</v>
      </c>
      <c r="D61" t="str">
        <f>RiskTab22[[#This Row],[AlphaVantage]]</f>
        <v>EWG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United Kingdom</v>
      </c>
      <c r="D62" t="str">
        <f>RiskTab22[[#This Row],[AlphaVantage]]</f>
        <v>EWU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Switzerland</v>
      </c>
      <c r="D63" t="str">
        <f>RiskTab22[[#This Row],[AlphaVantage]]</f>
        <v>EWL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Italy</v>
      </c>
      <c r="D64" t="str">
        <f>RiskTab22[[#This Row],[AlphaVantage]]</f>
        <v>EWI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Sweden</v>
      </c>
      <c r="D65" t="str">
        <f>RiskTab22[[#This Row],[AlphaVantage]]</f>
        <v>EWD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Austria</v>
      </c>
      <c r="D66" t="str">
        <f>RiskTab22[[#This Row],[AlphaVantage]]</f>
        <v>EWO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Netherlands</v>
      </c>
      <c r="D67" t="str">
        <f>RiskTab22[[#This Row],[AlphaVantage]]</f>
        <v>EWN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Israel</v>
      </c>
      <c r="D68" t="str">
        <f>RiskTab22[[#This Row],[AlphaVantage]]</f>
        <v>EIS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Belgium</v>
      </c>
      <c r="D69" t="str">
        <f>RiskTab22[[#This Row],[AlphaVantage]]</f>
        <v>EWK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Ireland</v>
      </c>
      <c r="D70" t="str">
        <f>RiskTab22[[#This Row],[AlphaVantage]]</f>
        <v>EIRL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Denmark</v>
      </c>
      <c r="D71" t="str">
        <f>RiskTab22[[#This Row],[AlphaVantage]]</f>
        <v>EDEN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Finland</v>
      </c>
      <c r="D72" t="str">
        <f>RiskTab22[[#This Row],[AlphaVantage]]</f>
        <v>EFNL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Norway</v>
      </c>
      <c r="D73" t="str">
        <f>RiskTab22[[#This Row],[AlphaVantage]]</f>
        <v>ENOR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73</v>
      </c>
      <c r="B74" s="53" t="str">
        <f>RiskTab22[[#This Row],[Category]]</f>
        <v>country etf</v>
      </c>
      <c r="C74" s="50" t="str">
        <f>RiskTab22[[#This Row],[ShortName]]</f>
        <v>MSCI Japan</v>
      </c>
      <c r="D74" s="50" t="str">
        <f>RiskTab22[[#This Row],[AlphaVantage]]</f>
        <v>EWJ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74</v>
      </c>
      <c r="B75" s="53" t="str">
        <f>RiskTab22[[#This Row],[Category]]</f>
        <v>country etf</v>
      </c>
      <c r="C75" s="50" t="str">
        <f>RiskTab22[[#This Row],[ShortName]]</f>
        <v>MSCI New Zealand</v>
      </c>
      <c r="D75" s="50" t="str">
        <f>RiskTab22[[#This Row],[AlphaVantage]]</f>
        <v>ENZL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Hong Kong</v>
      </c>
      <c r="D76" s="50" t="str">
        <f>RiskTab22[[#This Row],[AlphaVantage]]</f>
        <v>EWH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MSCI Australia</v>
      </c>
      <c r="D77" s="50" t="str">
        <f>RiskTab22[[#This Row],[AlphaVantage]]</f>
        <v>EWA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A78" s="6">
        <f>RiskTab22[[#This Row],[Nr.]]</f>
        <v>77</v>
      </c>
      <c r="B78" s="6" t="str">
        <f>RiskTab22[[#This Row],[Category]]</f>
        <v>country etf</v>
      </c>
      <c r="C78" s="50" t="str">
        <f>RiskTab22[[#This Row],[ShortName]]</f>
        <v>MSCI Taiwan</v>
      </c>
      <c r="D78" s="50" t="str">
        <f>RiskTab22[[#This Row],[AlphaVantage]]</f>
        <v>EWT</v>
      </c>
      <c r="E78" s="9" t="str">
        <f>IFERROR(INDEX(DepPositions[Volume],MATCH(Table2[[#This Row],[AlphaVantage]],DepPositions[AlphaVantage],0)),"")</f>
        <v/>
      </c>
      <c r="F78" s="8"/>
      <c r="G78" s="19"/>
      <c r="H78" s="8"/>
      <c r="I78" s="16"/>
      <c r="J78" s="16"/>
      <c r="K78" s="16">
        <f>Table2[[#This Row],[1D.logReturn]]*Table2[[#This Row],[Value]]</f>
        <v>0</v>
      </c>
      <c r="L78" s="8"/>
      <c r="M78" s="16"/>
      <c r="N78" s="16"/>
      <c r="O78" s="16"/>
      <c r="P78" s="16"/>
      <c r="Q78" s="16"/>
      <c r="R78" s="16"/>
    </row>
    <row r="79" spans="1:18">
      <c r="A79" s="6">
        <f>RiskTab22[[#This Row],[Nr.]]</f>
        <v>78</v>
      </c>
      <c r="B79" s="6" t="str">
        <f>RiskTab22[[#This Row],[Category]]</f>
        <v>country etf</v>
      </c>
      <c r="C79" s="50" t="str">
        <f>RiskTab22[[#This Row],[ShortName]]</f>
        <v>MSCI South Africa</v>
      </c>
      <c r="D79" s="50" t="str">
        <f>RiskTab22[[#This Row],[AlphaVantage]]</f>
        <v>EZA</v>
      </c>
      <c r="E79" s="9" t="str">
        <f>IFERROR(INDEX(DepPositions[Volume],MATCH(Table2[[#This Row],[AlphaVantage]],DepPositions[AlphaVantage],0)),"")</f>
        <v/>
      </c>
      <c r="F79" s="8"/>
      <c r="G79" s="19"/>
      <c r="H79" s="8"/>
      <c r="I79" s="16"/>
      <c r="J79" s="16"/>
      <c r="K79" s="16">
        <f>Table2[[#This Row],[1D.logReturn]]*Table2[[#This Row],[Value]]</f>
        <v>0</v>
      </c>
      <c r="L79" s="8"/>
      <c r="M79" s="16"/>
      <c r="N79" s="16"/>
      <c r="O79" s="16"/>
      <c r="P79" s="16"/>
      <c r="Q79" s="16"/>
      <c r="R79" s="16"/>
    </row>
    <row r="80" spans="1:18">
      <c r="A80" s="6">
        <f>RiskTab22[[#This Row],[Nr.]]</f>
        <v>79</v>
      </c>
      <c r="B80" s="53" t="str">
        <f>RiskTab22[[#This Row],[Category]]</f>
        <v>country etf</v>
      </c>
      <c r="C80" s="50" t="str">
        <f>RiskTab22[[#This Row],[ShortName]]</f>
        <v>BorgWarner</v>
      </c>
      <c r="D80" s="50" t="str">
        <f>RiskTab22[[#This Row],[AlphaVantage]]</f>
        <v>BWA</v>
      </c>
      <c r="E80" s="9" t="str">
        <f>IFERROR(INDEX(DepPositions[Volume],MATCH(Table2[[#This Row],[AlphaVantage]],DepPositions[AlphaVantage],0)),"")</f>
        <v/>
      </c>
      <c r="F80" s="8"/>
      <c r="G80" s="19"/>
      <c r="H80" s="8"/>
      <c r="I80" s="16"/>
      <c r="J80" s="16"/>
      <c r="K80" s="16">
        <f>Table2[[#This Row],[1D.logReturn]]*Table2[[#This Row],[Value]]</f>
        <v>0</v>
      </c>
      <c r="L80" s="8"/>
      <c r="M80" s="16"/>
      <c r="N80" s="16"/>
      <c r="O80" s="16"/>
      <c r="P80" s="16"/>
      <c r="Q80" s="16"/>
      <c r="R80" s="16"/>
    </row>
    <row r="81" spans="1:18">
      <c r="A81" s="6">
        <f>RiskTab22[[#This Row],[Nr.]]</f>
        <v>80</v>
      </c>
      <c r="B81" s="53" t="str">
        <f>RiskTab22[[#This Row],[Category]]</f>
        <v>e-car</v>
      </c>
      <c r="C81" s="50" t="str">
        <f>RiskTab22[[#This Row],[ShortName]]</f>
        <v>Magna International</v>
      </c>
      <c r="D81" s="50" t="str">
        <f>RiskTab22[[#This Row],[AlphaVantage]]</f>
        <v>MAG</v>
      </c>
      <c r="E81" s="9" t="str">
        <f>IFERROR(INDEX(DepPositions[Volume],MATCH(Table2[[#This Row],[AlphaVantage]],DepPositions[AlphaVantage],0)),"")</f>
        <v/>
      </c>
      <c r="F81" s="8"/>
      <c r="G81" s="19"/>
      <c r="H81" s="8"/>
      <c r="I81" s="16"/>
      <c r="J81" s="16"/>
      <c r="K81" s="16">
        <f>Table2[[#This Row],[1D.logReturn]]*Table2[[#This Row],[Value]]</f>
        <v>0</v>
      </c>
      <c r="L81" s="8"/>
      <c r="M81" s="16"/>
      <c r="N81" s="16"/>
      <c r="O81" s="16"/>
      <c r="P81" s="16"/>
      <c r="Q81" s="16"/>
      <c r="R81" s="16"/>
    </row>
    <row r="82" spans="1:18">
      <c r="A82" s="6">
        <f>RiskTab22[[#This Row],[Nr.]]</f>
        <v>81</v>
      </c>
      <c r="B82" s="53" t="str">
        <f>RiskTab22[[#This Row],[Category]]</f>
        <v>Cannabis CA</v>
      </c>
      <c r="C82" s="50" t="str">
        <f>RiskTab22[[#This Row],[ShortName]]</f>
        <v>Medipharm Labs</v>
      </c>
      <c r="D82" s="50" t="str">
        <f>RiskTab22[[#This Row],[AlphaVantage]]</f>
        <v>MLCPF</v>
      </c>
      <c r="E82" s="9">
        <f>IFERROR(INDEX(DepPositions[Volume],MATCH(Table2[[#This Row],[AlphaVantage]],DepPositions[AlphaVantage],0)),"")</f>
        <v>450</v>
      </c>
      <c r="F82" s="8"/>
      <c r="G82" s="19"/>
      <c r="H82" s="8"/>
      <c r="I82" s="16"/>
      <c r="J82" s="16"/>
      <c r="K82" s="16">
        <f>Table2[[#This Row],[1D.logReturn]]*Table2[[#This Row],[Value]]</f>
        <v>0</v>
      </c>
      <c r="L82" s="8"/>
      <c r="M82" s="16"/>
      <c r="N82" s="16"/>
      <c r="O82" s="16"/>
      <c r="P82" s="16"/>
      <c r="Q82" s="16"/>
      <c r="R82" s="16"/>
    </row>
    <row r="83" spans="1:18">
      <c r="A83" s="6">
        <f>RiskTab22[[#This Row],[Nr.]]</f>
        <v>82</v>
      </c>
      <c r="B83" s="53" t="str">
        <f>RiskTab22[[#This Row],[Category]]</f>
        <v>Cannabis AU</v>
      </c>
      <c r="C83" s="50" t="str">
        <f>RiskTab22[[#This Row],[ShortName]]</f>
        <v>Auscann</v>
      </c>
      <c r="D83" s="50" t="str">
        <f>RiskTab22[[#This Row],[AlphaVantage]]</f>
        <v>ACNNF</v>
      </c>
      <c r="E83" s="9" t="str">
        <f>IFERROR(INDEX(DepPositions[Volume],MATCH(Table2[[#This Row],[AlphaVantage]],DepPositions[AlphaVantage],0)),"")</f>
        <v/>
      </c>
      <c r="F83" s="8"/>
      <c r="G83" s="19"/>
      <c r="H83" s="8"/>
      <c r="I83" s="16"/>
      <c r="J83" s="16"/>
      <c r="K83" s="16">
        <f>Table2[[#This Row],[1D.logReturn]]*Table2[[#This Row],[Value]]</f>
        <v>0</v>
      </c>
      <c r="L83" s="8"/>
      <c r="M83" s="16"/>
      <c r="N83" s="16"/>
      <c r="O83" s="16"/>
      <c r="P83" s="16"/>
      <c r="Q83" s="16"/>
      <c r="R83" s="16"/>
    </row>
    <row r="84" spans="1:18">
      <c r="A84" s="6">
        <f>RiskTab22[[#This Row],[Nr.]]</f>
        <v>83</v>
      </c>
      <c r="B84" s="53" t="str">
        <f>RiskTab22[[#This Row],[Category]]</f>
        <v>Cannabis AU</v>
      </c>
      <c r="C84" s="50" t="str">
        <f>RiskTab22[[#This Row],[ShortName]]</f>
        <v>Cann Group</v>
      </c>
      <c r="D84" s="50" t="str">
        <f>RiskTab22[[#This Row],[AlphaVantage]]</f>
        <v>CNGGF</v>
      </c>
      <c r="E84" s="9" t="str">
        <f>IFERROR(INDEX(DepPositions[Volume],MATCH(Table2[[#This Row],[AlphaVantage]],DepPositions[AlphaVantage],0)),"")</f>
        <v/>
      </c>
      <c r="F84" s="8"/>
      <c r="G84" s="19"/>
      <c r="H84" s="8"/>
      <c r="I84" s="16"/>
      <c r="J84" s="16"/>
      <c r="K84" s="16">
        <f>Table2[[#This Row],[1D.logReturn]]*Table2[[#This Row],[Value]]</f>
        <v>0</v>
      </c>
      <c r="L84" s="8"/>
      <c r="M84" s="16"/>
      <c r="N84" s="16"/>
      <c r="O84" s="16"/>
      <c r="P84" s="16"/>
      <c r="Q84" s="16"/>
      <c r="R84" s="16"/>
    </row>
    <row r="85" spans="1:18">
      <c r="A85" s="6">
        <f>RiskTab22[[#This Row],[Nr.]]</f>
        <v>84</v>
      </c>
      <c r="B85" s="53" t="str">
        <f>RiskTab22[[#This Row],[Category]]</f>
        <v>Cannabis AU</v>
      </c>
      <c r="C85" s="50" t="str">
        <f>RiskTab22[[#This Row],[ShortName]]</f>
        <v>Zelda Therapeutics</v>
      </c>
      <c r="D85" s="50" t="str">
        <f>RiskTab22[[#This Row],[AlphaVantage]]</f>
        <v>ZLDAF</v>
      </c>
      <c r="E85" s="9" t="str">
        <f>IFERROR(INDEX(DepPositions[Volume],MATCH(Table2[[#This Row],[AlphaVantage]],DepPositions[AlphaVantage],0)),"")</f>
        <v/>
      </c>
      <c r="F85" s="8"/>
      <c r="G85" s="19"/>
      <c r="H85" s="8"/>
      <c r="I85" s="16"/>
      <c r="J85" s="16"/>
      <c r="K85" s="16">
        <f>Table2[[#This Row],[1D.logReturn]]*Table2[[#This Row],[Value]]</f>
        <v>0</v>
      </c>
      <c r="L85" s="8"/>
      <c r="M85" s="16"/>
      <c r="N85" s="16"/>
      <c r="O85" s="16"/>
      <c r="P85" s="16"/>
      <c r="Q85" s="16"/>
      <c r="R85" s="16"/>
    </row>
    <row r="86" spans="1:18">
      <c r="A86" s="6">
        <f>RiskTab22[[#This Row],[Nr.]]</f>
        <v>85</v>
      </c>
      <c r="B86" s="53" t="str">
        <f>RiskTab22[[#This Row],[Category]]</f>
        <v>Cannabis AU</v>
      </c>
      <c r="C86" s="50" t="str">
        <f>RiskTab22[[#This Row],[ShortName]]</f>
        <v>MMJ Group</v>
      </c>
      <c r="D86" s="50" t="str">
        <f>RiskTab22[[#This Row],[AlphaVantage]]</f>
        <v>MMJJF</v>
      </c>
      <c r="E86" s="9" t="str">
        <f>IFERROR(INDEX(DepPositions[Volume],MATCH(Table2[[#This Row],[AlphaVantage]],DepPositions[AlphaVantage],0)),"")</f>
        <v/>
      </c>
      <c r="F86" s="8"/>
      <c r="G86" s="19"/>
      <c r="H86" s="8"/>
      <c r="I86" s="16"/>
      <c r="J86" s="16"/>
      <c r="K86" s="16">
        <f>Table2[[#This Row],[1D.logReturn]]*Table2[[#This Row],[Value]]</f>
        <v>0</v>
      </c>
      <c r="L86" s="8"/>
      <c r="M86" s="16"/>
      <c r="N86" s="16"/>
      <c r="O86" s="16"/>
      <c r="P86" s="16"/>
      <c r="Q86" s="16"/>
      <c r="R86" s="16"/>
    </row>
    <row r="87" spans="1:18">
      <c r="B87" t="s">
        <v>23</v>
      </c>
      <c r="C87" t="s">
        <v>23</v>
      </c>
      <c r="D87" t="s">
        <v>190</v>
      </c>
      <c r="G87" s="18">
        <v>67886.032783868606</v>
      </c>
      <c r="H87" s="8"/>
      <c r="I87">
        <v>-1.15529696622444E-2</v>
      </c>
      <c r="J87" s="16"/>
      <c r="K87" s="16"/>
      <c r="L87">
        <v>6.5303597307905706E-2</v>
      </c>
      <c r="M87" s="16">
        <v>0.15956514555913101</v>
      </c>
      <c r="N87" s="16">
        <v>0.31889865259688399</v>
      </c>
      <c r="O87" s="16">
        <v>0.61781896806311198</v>
      </c>
      <c r="P87" s="16">
        <v>0.61781896806311198</v>
      </c>
    </row>
    <row r="88" spans="1:18">
      <c r="J88" s="16"/>
      <c r="K88" s="16"/>
    </row>
    <row r="89" spans="1:18">
      <c r="H89" s="24"/>
    </row>
    <row r="90" spans="1:18">
      <c r="H90" s="24"/>
      <c r="I90" s="16"/>
      <c r="J90" s="22"/>
    </row>
    <row r="91" spans="1:18">
      <c r="H91" s="24"/>
      <c r="I91" s="16"/>
      <c r="J91" s="22"/>
    </row>
    <row r="92" spans="1:18">
      <c r="H92" s="23"/>
      <c r="I92" s="16"/>
    </row>
    <row r="93" spans="1:18">
      <c r="I93" s="16"/>
      <c r="J93" s="22"/>
    </row>
    <row r="94" spans="1:18">
      <c r="J94" s="22"/>
    </row>
    <row r="102" spans="8:8" ht="43" customHeight="1"/>
    <row r="103" spans="8:8" ht="43">
      <c r="H103" s="21"/>
    </row>
  </sheetData>
  <conditionalFormatting sqref="J2:K8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zoomScale="150" zoomScaleNormal="150" zoomScalePageLayoutView="150" workbookViewId="0">
      <pane xSplit="4" ySplit="1" topLeftCell="E46" activePane="bottomRight" state="frozen"/>
      <selection pane="topRight" activeCell="D1" sqref="D1"/>
      <selection pane="bottomLeft" activeCell="A2" sqref="A2"/>
      <selection pane="bottomRight" activeCell="A76" sqref="A76:XFD76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themetic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themetic etf</v>
      </c>
      <c r="C43" t="str">
        <f>RiskTab22[[#This Row],[ShortName]]</f>
        <v>Global X/JPMorgan Efficiente Index ETF</v>
      </c>
      <c r="D43" t="str">
        <f>RiskTab22[[#This Row],[AlphaVantage]]</f>
        <v>EFFE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themetic etf</v>
      </c>
      <c r="C44" t="str">
        <f>RiskTab22[[#This Row],[ShortName]]</f>
        <v>Global X/JPMorgan US Sector Rotator Index ETF</v>
      </c>
      <c r="D44" t="str">
        <f>RiskTab22[[#This Row],[AlphaVantage]]</f>
        <v>SCTO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themetic etf</v>
      </c>
      <c r="C45" t="str">
        <f>RiskTab22[[#This Row],[ShortName]]</f>
        <v>Global X Future Analytics Tech ETF</v>
      </c>
      <c r="D45" t="str">
        <f>RiskTab22[[#This Row],[AlphaVantage]]</f>
        <v>AIQ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themetic etf</v>
      </c>
      <c r="C46" t="str">
        <f>RiskTab22[[#This Row],[ShortName]]</f>
        <v>Global X E-commerce ETF</v>
      </c>
      <c r="D46" t="str">
        <f>RiskTab22[[#This Row],[AlphaVantage]]</f>
        <v>EBIZ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country etf</v>
      </c>
      <c r="C47" t="str">
        <f>RiskTab22[[#This Row],[ShortName]]</f>
        <v>MSCI Spain</v>
      </c>
      <c r="D47" t="str">
        <f>RiskTab22[[#This Row],[AlphaVantage]]</f>
        <v>EWP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Alibaba Group</v>
      </c>
      <c r="D48" t="str">
        <f>RiskTab22[[#This Row],[AlphaVantage]]</f>
        <v>BABA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china tech</v>
      </c>
      <c r="C49" t="str">
        <f>RiskTab22[[#This Row],[ShortName]]</f>
        <v>Tencent</v>
      </c>
      <c r="D49" t="str">
        <f>RiskTab22[[#This Row],[AlphaVantage]]</f>
        <v>TCEHY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e-car</v>
      </c>
      <c r="C50" t="str">
        <f>RiskTab22[[#This Row],[ShortName]]</f>
        <v>Amphenol</v>
      </c>
      <c r="D50" t="str">
        <f>RiskTab22[[#This Row],[AlphaVantage]]</f>
        <v>APH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china tech</v>
      </c>
      <c r="C51" t="str">
        <f>RiskTab22[[#This Row],[ShortName]]</f>
        <v>JD.com</v>
      </c>
      <c r="D51" t="str">
        <f>RiskTab22[[#This Row],[AlphaVantage]]</f>
        <v>JD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china tech</v>
      </c>
      <c r="C52" t="str">
        <f>RiskTab22[[#This Row],[ShortName]]</f>
        <v>Softbank</v>
      </c>
      <c r="D52" t="str">
        <f>RiskTab22[[#This Row],[AlphaVantage]]</f>
        <v>SFBTF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Activision Blizzard</v>
      </c>
      <c r="D53" t="str">
        <f>RiskTab22[[#This Row],[AlphaVantage]]</f>
        <v>ATVI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Electronic Arts</v>
      </c>
      <c r="D54" t="str">
        <f>RiskTab22[[#This Row],[AlphaVantage]]</f>
        <v>EA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NVIDIA</v>
      </c>
      <c r="D55" t="str">
        <f>RiskTab22[[#This Row],[AlphaVantage]]</f>
        <v>NVDA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55</v>
      </c>
      <c r="B56" s="6" t="str">
        <f>RiskTab22[[#This Row],[Category]]</f>
        <v>other</v>
      </c>
      <c r="C56" t="str">
        <f>RiskTab22[[#This Row],[ShortName]]</f>
        <v>Gaming ETF</v>
      </c>
      <c r="D56" t="str">
        <f>RiskTab22[[#This Row],[AlphaVantage]]</f>
        <v>BJK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56</v>
      </c>
      <c r="B57" s="6" t="str">
        <f>RiskTab22[[#This Row],[Category]]</f>
        <v>other</v>
      </c>
      <c r="C57" t="str">
        <f>RiskTab22[[#This Row],[ShortName]]</f>
        <v>Take-Two Interactive Software</v>
      </c>
      <c r="D57" t="str">
        <f>RiskTab22[[#This Row],[AlphaVantage]]</f>
        <v>TTWO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57</v>
      </c>
      <c r="B58" s="6" t="str">
        <f>RiskTab22[[#This Row],[Category]]</f>
        <v>other</v>
      </c>
      <c r="C58" t="str">
        <f>RiskTab22[[#This Row],[ShortName]]</f>
        <v>Aptiv</v>
      </c>
      <c r="D58" t="str">
        <f>RiskTab22[[#This Row],[AlphaVantage]]</f>
        <v>APTV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58</v>
      </c>
      <c r="B59" s="6" t="str">
        <f>RiskTab22[[#This Row],[Category]]</f>
        <v>other</v>
      </c>
      <c r="C59" t="str">
        <f>RiskTab22[[#This Row],[ShortName]]</f>
        <v>TE Connectivity</v>
      </c>
      <c r="D59" t="str">
        <f>RiskTab22[[#This Row],[AlphaVantage]]</f>
        <v>TEL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59</v>
      </c>
      <c r="B60" s="6" t="str">
        <f>RiskTab22[[#This Row],[Category]]</f>
        <v>themetic etf</v>
      </c>
      <c r="C60" t="str">
        <f>RiskTab22[[#This Row],[ShortName]]</f>
        <v>Global X - Copper Miners</v>
      </c>
      <c r="D60" t="str">
        <f>RiskTab22[[#This Row],[AlphaVantage]]</f>
        <v>COPX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60</v>
      </c>
      <c r="B61" s="6" t="str">
        <f>RiskTab22[[#This Row],[Category]]</f>
        <v>country etf</v>
      </c>
      <c r="C61" t="str">
        <f>RiskTab22[[#This Row],[ShortName]]</f>
        <v>MSCI Germany</v>
      </c>
      <c r="D61" t="str">
        <f>RiskTab22[[#This Row],[AlphaVantage]]</f>
        <v>EWG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61</v>
      </c>
      <c r="B62" s="6" t="str">
        <f>RiskTab22[[#This Row],[Category]]</f>
        <v>country etf</v>
      </c>
      <c r="C62" t="str">
        <f>RiskTab22[[#This Row],[ShortName]]</f>
        <v>MSCI United Kingdom</v>
      </c>
      <c r="D62" t="str">
        <f>RiskTab22[[#This Row],[AlphaVantage]]</f>
        <v>EWU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62</v>
      </c>
      <c r="B63" s="6" t="str">
        <f>RiskTab22[[#This Row],[Category]]</f>
        <v>country etf</v>
      </c>
      <c r="C63" t="str">
        <f>RiskTab22[[#This Row],[ShortName]]</f>
        <v>MSCI Switzerland</v>
      </c>
      <c r="D63" t="str">
        <f>RiskTab22[[#This Row],[AlphaVantage]]</f>
        <v>EWL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63</v>
      </c>
      <c r="B64" s="6" t="str">
        <f>RiskTab22[[#This Row],[Category]]</f>
        <v>country etf</v>
      </c>
      <c r="C64" t="str">
        <f>RiskTab22[[#This Row],[ShortName]]</f>
        <v>MSCI Italy</v>
      </c>
      <c r="D64" t="str">
        <f>RiskTab22[[#This Row],[AlphaVantage]]</f>
        <v>EWI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0">
      <c r="A65" s="6">
        <f>RiskTab22[[#This Row],[Nr.]]</f>
        <v>64</v>
      </c>
      <c r="B65" s="6" t="str">
        <f>RiskTab22[[#This Row],[Category]]</f>
        <v>country etf</v>
      </c>
      <c r="C65" t="str">
        <f>RiskTab22[[#This Row],[ShortName]]</f>
        <v>MSCI Sweden</v>
      </c>
      <c r="D65" t="str">
        <f>RiskTab22[[#This Row],[AlphaVantage]]</f>
        <v>EWD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0">
      <c r="A66" s="6">
        <f>RiskTab22[[#This Row],[Nr.]]</f>
        <v>65</v>
      </c>
      <c r="B66" s="6" t="str">
        <f>RiskTab22[[#This Row],[Category]]</f>
        <v>country etf</v>
      </c>
      <c r="C66" t="str">
        <f>RiskTab22[[#This Row],[ShortName]]</f>
        <v>MSCI Austria</v>
      </c>
      <c r="D66" t="str">
        <f>RiskTab22[[#This Row],[AlphaVantage]]</f>
        <v>EWO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0">
      <c r="A67" s="6">
        <f>RiskTab22[[#This Row],[Nr.]]</f>
        <v>66</v>
      </c>
      <c r="B67" s="6" t="str">
        <f>RiskTab22[[#This Row],[Category]]</f>
        <v>country etf</v>
      </c>
      <c r="C67" t="str">
        <f>RiskTab22[[#This Row],[ShortName]]</f>
        <v>MSCI Netherlands</v>
      </c>
      <c r="D67" t="str">
        <f>RiskTab22[[#This Row],[AlphaVantage]]</f>
        <v>EWN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0">
      <c r="A68" s="6">
        <f>RiskTab22[[#This Row],[Nr.]]</f>
        <v>67</v>
      </c>
      <c r="B68" s="6" t="str">
        <f>RiskTab22[[#This Row],[Category]]</f>
        <v>country etf</v>
      </c>
      <c r="C68" t="str">
        <f>RiskTab22[[#This Row],[ShortName]]</f>
        <v>MSCI Israel</v>
      </c>
      <c r="D68" t="str">
        <f>RiskTab22[[#This Row],[AlphaVantage]]</f>
        <v>EIS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0">
      <c r="A69" s="6">
        <f>RiskTab22[[#This Row],[Nr.]]</f>
        <v>68</v>
      </c>
      <c r="B69" s="6" t="str">
        <f>RiskTab22[[#This Row],[Category]]</f>
        <v>country etf</v>
      </c>
      <c r="C69" t="str">
        <f>RiskTab22[[#This Row],[ShortName]]</f>
        <v>MSCI Belgium</v>
      </c>
      <c r="D69" t="str">
        <f>RiskTab22[[#This Row],[AlphaVantage]]</f>
        <v>EWK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0">
      <c r="A70" s="6">
        <f>RiskTab22[[#This Row],[Nr.]]</f>
        <v>69</v>
      </c>
      <c r="B70" s="6" t="str">
        <f>RiskTab22[[#This Row],[Category]]</f>
        <v>country etf</v>
      </c>
      <c r="C70" t="str">
        <f>RiskTab22[[#This Row],[ShortName]]</f>
        <v>MSCI Ireland</v>
      </c>
      <c r="D70" t="str">
        <f>RiskTab22[[#This Row],[AlphaVantage]]</f>
        <v>EIRL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0">
      <c r="A71" s="6">
        <f>RiskTab22[[#This Row],[Nr.]]</f>
        <v>70</v>
      </c>
      <c r="B71" s="6" t="str">
        <f>RiskTab22[[#This Row],[Category]]</f>
        <v>country etf</v>
      </c>
      <c r="C71" t="str">
        <f>RiskTab22[[#This Row],[ShortName]]</f>
        <v>MSCI Denmark</v>
      </c>
      <c r="D71" t="str">
        <f>RiskTab22[[#This Row],[AlphaVantage]]</f>
        <v>EDEN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0">
      <c r="A72" s="6">
        <f>RiskTab22[[#This Row],[Nr.]]</f>
        <v>71</v>
      </c>
      <c r="B72" s="6" t="str">
        <f>RiskTab22[[#This Row],[Category]]</f>
        <v>country etf</v>
      </c>
      <c r="C72" t="str">
        <f>RiskTab22[[#This Row],[ShortName]]</f>
        <v>MSCI Finland</v>
      </c>
      <c r="D72" t="str">
        <f>RiskTab22[[#This Row],[AlphaVantage]]</f>
        <v>EFNL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0">
      <c r="A73" s="6">
        <f>RiskTab22[[#This Row],[Nr.]]</f>
        <v>72</v>
      </c>
      <c r="B73" s="6" t="str">
        <f>RiskTab22[[#This Row],[Category]]</f>
        <v>country etf</v>
      </c>
      <c r="C73" t="str">
        <f>RiskTab22[[#This Row],[ShortName]]</f>
        <v>MSCI Norway</v>
      </c>
      <c r="D73" t="str">
        <f>RiskTab22[[#This Row],[AlphaVantage]]</f>
        <v>ENOR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0">
      <c r="A74" s="6">
        <f>RiskTab22[[#This Row],[Nr.]]</f>
        <v>73</v>
      </c>
      <c r="B74" s="6" t="str">
        <f>RiskTab22[[#This Row],[Category]]</f>
        <v>country etf</v>
      </c>
      <c r="C74" s="50" t="str">
        <f>RiskTab22[[#This Row],[ShortName]]</f>
        <v>MSCI Japan</v>
      </c>
      <c r="D74" s="50" t="str">
        <f>RiskTab22[[#This Row],[AlphaVantage]]</f>
        <v>EWJ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0">
      <c r="A75" s="6">
        <f>RiskTab22[[#This Row],[Nr.]]</f>
        <v>74</v>
      </c>
      <c r="B75" s="6" t="str">
        <f>RiskTab22[[#This Row],[Category]]</f>
        <v>country etf</v>
      </c>
      <c r="C75" s="50" t="str">
        <f>RiskTab22[[#This Row],[ShortName]]</f>
        <v>MSCI New Zealand</v>
      </c>
      <c r="D75" s="50" t="str">
        <f>RiskTab22[[#This Row],[AlphaVantage]]</f>
        <v>ENZL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0">
      <c r="A76" s="6">
        <f>RiskTab22[[#This Row],[Nr.]]</f>
        <v>75</v>
      </c>
      <c r="B76" s="53" t="str">
        <f>RiskTab22[[#This Row],[Category]]</f>
        <v>country etf</v>
      </c>
      <c r="C76" s="50" t="str">
        <f>RiskTab22[[#This Row],[ShortName]]</f>
        <v>MSCI Hong Kong</v>
      </c>
      <c r="D76" s="50" t="str">
        <f>RiskTab22[[#This Row],[AlphaVantage]]</f>
        <v>EWH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0">
      <c r="A77" s="6">
        <f>RiskTab22[[#This Row],[Nr.]]</f>
        <v>76</v>
      </c>
      <c r="B77" s="53" t="str">
        <f>RiskTab22[[#This Row],[Category]]</f>
        <v>country etf</v>
      </c>
      <c r="C77" s="50" t="str">
        <f>RiskTab22[[#This Row],[ShortName]]</f>
        <v>MSCI Australia</v>
      </c>
      <c r="D77" s="50" t="str">
        <f>RiskTab22[[#This Row],[AlphaVantage]]</f>
        <v>EWA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0">
      <c r="A78" s="6">
        <f>RiskTab22[[#This Row],[Nr.]]</f>
        <v>77</v>
      </c>
      <c r="B78" s="53" t="str">
        <f>RiskTab22[[#This Row],[Category]]</f>
        <v>country etf</v>
      </c>
      <c r="C78" s="50" t="str">
        <f>RiskTab22[[#This Row],[ShortName]]</f>
        <v>MSCI Taiwan</v>
      </c>
      <c r="D78" s="50" t="str">
        <f>RiskTab22[[#This Row],[AlphaVantage]]</f>
        <v>EWT</v>
      </c>
      <c r="E78" s="23" t="str">
        <f>Table2[[#This Row],[Volume]]</f>
        <v/>
      </c>
      <c r="F78" s="32"/>
      <c r="G78" s="19"/>
      <c r="H78" s="8"/>
      <c r="I78" s="8"/>
      <c r="J78" s="16">
        <f>Table2[[#This Row],[250D.logReturn]]</f>
        <v>0</v>
      </c>
      <c r="K78" s="16"/>
      <c r="L78" s="16">
        <f>Table22[[#This Row],[250D.logReturn]]-Table22[[#This Row],[std_log_returns_1Y]]</f>
        <v>0</v>
      </c>
      <c r="M78" s="1"/>
      <c r="N78" s="1"/>
      <c r="O78" s="1"/>
      <c r="P78" s="1"/>
      <c r="Q78" s="1"/>
      <c r="R78" s="1"/>
      <c r="S78" s="26"/>
      <c r="T78" s="30"/>
      <c r="U78" s="26"/>
      <c r="V78" s="16"/>
      <c r="W78" s="26"/>
      <c r="X78" s="34"/>
      <c r="Y78" s="34"/>
      <c r="Z78" s="34"/>
      <c r="AA78" s="16"/>
      <c r="AB78" s="16"/>
      <c r="AC78" s="16"/>
      <c r="AD78" s="16"/>
      <c r="AE78" s="16"/>
      <c r="AF78" s="36"/>
      <c r="AG78" s="36"/>
      <c r="AH78" s="36"/>
      <c r="AI78" s="36"/>
      <c r="AJ78" s="36"/>
      <c r="AK78" s="36"/>
      <c r="AL78" s="26"/>
      <c r="AM78" s="26"/>
      <c r="AN78" s="34"/>
    </row>
    <row r="79" spans="1:40">
      <c r="A79" s="6">
        <f>RiskTab22[[#This Row],[Nr.]]</f>
        <v>78</v>
      </c>
      <c r="B79" s="53" t="str">
        <f>RiskTab22[[#This Row],[Category]]</f>
        <v>country etf</v>
      </c>
      <c r="C79" s="50" t="str">
        <f>RiskTab22[[#This Row],[ShortName]]</f>
        <v>MSCI South Africa</v>
      </c>
      <c r="D79" s="50" t="str">
        <f>RiskTab22[[#This Row],[AlphaVantage]]</f>
        <v>EZA</v>
      </c>
      <c r="E79" s="23" t="str">
        <f>Table2[[#This Row],[Volume]]</f>
        <v/>
      </c>
      <c r="F79" s="32"/>
      <c r="G79" s="19"/>
      <c r="H79" s="8"/>
      <c r="I79" s="8"/>
      <c r="J79" s="16">
        <f>Table2[[#This Row],[250D.logReturn]]</f>
        <v>0</v>
      </c>
      <c r="K79" s="16"/>
      <c r="L79" s="16">
        <f>Table22[[#This Row],[250D.logReturn]]-Table22[[#This Row],[std_log_returns_1Y]]</f>
        <v>0</v>
      </c>
      <c r="M79" s="1"/>
      <c r="N79" s="1"/>
      <c r="O79" s="1"/>
      <c r="P79" s="1"/>
      <c r="Q79" s="1"/>
      <c r="R79" s="1"/>
      <c r="S79" s="26"/>
      <c r="T79" s="30"/>
      <c r="U79" s="26"/>
      <c r="V79" s="16"/>
      <c r="W79" s="26"/>
      <c r="X79" s="34"/>
      <c r="Y79" s="34"/>
      <c r="Z79" s="34"/>
      <c r="AA79" s="16"/>
      <c r="AB79" s="16"/>
      <c r="AC79" s="16"/>
      <c r="AD79" s="16"/>
      <c r="AE79" s="16"/>
      <c r="AF79" s="36"/>
      <c r="AG79" s="36"/>
      <c r="AH79" s="36"/>
      <c r="AI79" s="36"/>
      <c r="AJ79" s="36"/>
      <c r="AK79" s="36"/>
      <c r="AL79" s="26"/>
      <c r="AM79" s="26"/>
      <c r="AN79" s="34"/>
    </row>
    <row r="80" spans="1:40">
      <c r="A80" s="6">
        <f>RiskTab22[[#This Row],[Nr.]]</f>
        <v>79</v>
      </c>
      <c r="B80" s="53" t="str">
        <f>RiskTab22[[#This Row],[Category]]</f>
        <v>country etf</v>
      </c>
      <c r="C80" s="50" t="str">
        <f>RiskTab22[[#This Row],[ShortName]]</f>
        <v>BorgWarner</v>
      </c>
      <c r="D80" s="50" t="str">
        <f>RiskTab22[[#This Row],[AlphaVantage]]</f>
        <v>BWA</v>
      </c>
      <c r="E80" s="23" t="str">
        <f>Table2[[#This Row],[Volume]]</f>
        <v/>
      </c>
      <c r="F80" s="32"/>
      <c r="G80" s="19"/>
      <c r="H80" s="8"/>
      <c r="I80" s="8"/>
      <c r="J80" s="16">
        <f>Table2[[#This Row],[250D.logReturn]]</f>
        <v>0</v>
      </c>
      <c r="K80" s="16"/>
      <c r="L80" s="16">
        <f>Table22[[#This Row],[250D.logReturn]]-Table22[[#This Row],[std_log_returns_1Y]]</f>
        <v>0</v>
      </c>
      <c r="M80" s="1"/>
      <c r="N80" s="1"/>
      <c r="O80" s="1"/>
      <c r="P80" s="1"/>
      <c r="Q80" s="1"/>
      <c r="R80" s="1"/>
      <c r="S80" s="26"/>
      <c r="T80" s="30"/>
      <c r="U80" s="26"/>
      <c r="V80" s="16"/>
      <c r="W80" s="26"/>
      <c r="X80" s="34"/>
      <c r="Y80" s="34"/>
      <c r="Z80" s="34"/>
      <c r="AA80" s="16"/>
      <c r="AB80" s="16"/>
      <c r="AC80" s="16"/>
      <c r="AD80" s="16"/>
      <c r="AE80" s="16"/>
      <c r="AF80" s="36"/>
      <c r="AG80" s="36"/>
      <c r="AH80" s="36"/>
      <c r="AI80" s="36"/>
      <c r="AJ80" s="36"/>
      <c r="AK80" s="36"/>
      <c r="AL80" s="26"/>
      <c r="AM80" s="26"/>
      <c r="AN80" s="34"/>
    </row>
    <row r="81" spans="1:41">
      <c r="A81" s="6">
        <f>RiskTab22[[#This Row],[Nr.]]</f>
        <v>80</v>
      </c>
      <c r="B81" s="53" t="str">
        <f>RiskTab22[[#This Row],[Category]]</f>
        <v>e-car</v>
      </c>
      <c r="C81" s="50" t="str">
        <f>RiskTab22[[#This Row],[ShortName]]</f>
        <v>Magna International</v>
      </c>
      <c r="D81" s="50" t="str">
        <f>RiskTab22[[#This Row],[AlphaVantage]]</f>
        <v>MAG</v>
      </c>
      <c r="E81" s="23" t="str">
        <f>Table2[[#This Row],[Volume]]</f>
        <v/>
      </c>
      <c r="F81" s="32"/>
      <c r="G81" s="19"/>
      <c r="H81" s="8"/>
      <c r="I81" s="8"/>
      <c r="J81" s="16">
        <f>Table2[[#This Row],[250D.logReturn]]</f>
        <v>0</v>
      </c>
      <c r="K81" s="16"/>
      <c r="L81" s="16">
        <f>Table22[[#This Row],[250D.logReturn]]-Table22[[#This Row],[std_log_returns_1Y]]</f>
        <v>0</v>
      </c>
      <c r="M81" s="1"/>
      <c r="N81" s="1"/>
      <c r="O81" s="1"/>
      <c r="P81" s="1"/>
      <c r="Q81" s="1"/>
      <c r="R81" s="1"/>
      <c r="S81" s="26"/>
      <c r="T81" s="30"/>
      <c r="U81" s="26"/>
      <c r="V81" s="16"/>
      <c r="W81" s="26"/>
      <c r="X81" s="34"/>
      <c r="Y81" s="34"/>
      <c r="Z81" s="34"/>
      <c r="AA81" s="16"/>
      <c r="AB81" s="16"/>
      <c r="AC81" s="16"/>
      <c r="AD81" s="16"/>
      <c r="AE81" s="16"/>
      <c r="AF81" s="36"/>
      <c r="AG81" s="36"/>
      <c r="AH81" s="36"/>
      <c r="AI81" s="36"/>
      <c r="AJ81" s="36"/>
      <c r="AK81" s="36"/>
      <c r="AL81" s="26"/>
      <c r="AM81" s="26"/>
      <c r="AN81" s="34"/>
    </row>
    <row r="82" spans="1:41">
      <c r="A82" s="6">
        <f>RiskTab22[[#This Row],[Nr.]]</f>
        <v>81</v>
      </c>
      <c r="B82" s="53" t="str">
        <f>RiskTab22[[#This Row],[Category]]</f>
        <v>Cannabis CA</v>
      </c>
      <c r="C82" s="50" t="str">
        <f>RiskTab22[[#This Row],[ShortName]]</f>
        <v>Medipharm Labs</v>
      </c>
      <c r="D82" s="50" t="str">
        <f>RiskTab22[[#This Row],[AlphaVantage]]</f>
        <v>MLCPF</v>
      </c>
      <c r="E82" s="23">
        <f>Table2[[#This Row],[Volume]]</f>
        <v>450</v>
      </c>
      <c r="F82" s="32"/>
      <c r="G82" s="19"/>
      <c r="H82" s="8"/>
      <c r="I82" s="8"/>
      <c r="J82" s="16">
        <f>Table2[[#This Row],[250D.logReturn]]</f>
        <v>0</v>
      </c>
      <c r="K82" s="16"/>
      <c r="L82" s="16">
        <f>Table22[[#This Row],[250D.logReturn]]-Table22[[#This Row],[std_log_returns_1Y]]</f>
        <v>0</v>
      </c>
      <c r="M82" s="1"/>
      <c r="N82" s="1"/>
      <c r="O82" s="1"/>
      <c r="P82" s="1"/>
      <c r="Q82" s="1"/>
      <c r="R82" s="1"/>
      <c r="S82" s="26"/>
      <c r="T82" s="30"/>
      <c r="U82" s="26"/>
      <c r="V82" s="16"/>
      <c r="W82" s="26"/>
      <c r="X82" s="34"/>
      <c r="Y82" s="34"/>
      <c r="Z82" s="34"/>
      <c r="AA82" s="16"/>
      <c r="AB82" s="16"/>
      <c r="AC82" s="16"/>
      <c r="AD82" s="16"/>
      <c r="AE82" s="16"/>
      <c r="AF82" s="36"/>
      <c r="AG82" s="36"/>
      <c r="AH82" s="36"/>
      <c r="AI82" s="36"/>
      <c r="AJ82" s="36"/>
      <c r="AK82" s="36"/>
      <c r="AL82" s="26"/>
      <c r="AM82" s="26"/>
      <c r="AN82" s="34"/>
    </row>
    <row r="83" spans="1:41">
      <c r="A83" s="6">
        <f>RiskTab22[[#This Row],[Nr.]]</f>
        <v>82</v>
      </c>
      <c r="B83" s="53" t="str">
        <f>RiskTab22[[#This Row],[Category]]</f>
        <v>Cannabis AU</v>
      </c>
      <c r="C83" s="50" t="str">
        <f>RiskTab22[[#This Row],[ShortName]]</f>
        <v>Auscann</v>
      </c>
      <c r="D83" s="50" t="str">
        <f>RiskTab22[[#This Row],[AlphaVantage]]</f>
        <v>ACNNF</v>
      </c>
      <c r="E83" s="23" t="str">
        <f>Table2[[#This Row],[Volume]]</f>
        <v/>
      </c>
      <c r="F83" s="32"/>
      <c r="G83" s="19"/>
      <c r="H83" s="8"/>
      <c r="I83" s="8"/>
      <c r="J83" s="16">
        <f>Table2[[#This Row],[250D.logReturn]]</f>
        <v>0</v>
      </c>
      <c r="K83" s="16"/>
      <c r="L83" s="16">
        <f>Table22[[#This Row],[250D.logReturn]]-Table22[[#This Row],[std_log_returns_1Y]]</f>
        <v>0</v>
      </c>
      <c r="M83" s="1"/>
      <c r="N83" s="1"/>
      <c r="O83" s="1"/>
      <c r="P83" s="1"/>
      <c r="Q83" s="1"/>
      <c r="R83" s="1"/>
      <c r="S83" s="26"/>
      <c r="T83" s="30"/>
      <c r="U83" s="26"/>
      <c r="V83" s="16"/>
      <c r="W83" s="26"/>
      <c r="X83" s="34"/>
      <c r="Y83" s="34"/>
      <c r="Z83" s="34"/>
      <c r="AA83" s="16"/>
      <c r="AB83" s="16"/>
      <c r="AC83" s="16"/>
      <c r="AD83" s="16"/>
      <c r="AE83" s="16"/>
      <c r="AF83" s="36"/>
      <c r="AG83" s="36"/>
      <c r="AH83" s="36"/>
      <c r="AI83" s="36"/>
      <c r="AJ83" s="36"/>
      <c r="AK83" s="36"/>
      <c r="AL83" s="26"/>
      <c r="AM83" s="26"/>
      <c r="AN83" s="34"/>
    </row>
    <row r="84" spans="1:41">
      <c r="A84" s="6">
        <f>RiskTab22[[#This Row],[Nr.]]</f>
        <v>83</v>
      </c>
      <c r="B84" s="53" t="str">
        <f>RiskTab22[[#This Row],[Category]]</f>
        <v>Cannabis AU</v>
      </c>
      <c r="C84" s="50" t="str">
        <f>RiskTab22[[#This Row],[ShortName]]</f>
        <v>Cann Group</v>
      </c>
      <c r="D84" s="50" t="str">
        <f>RiskTab22[[#This Row],[AlphaVantage]]</f>
        <v>CNGGF</v>
      </c>
      <c r="E84" s="23" t="str">
        <f>Table2[[#This Row],[Volume]]</f>
        <v/>
      </c>
      <c r="F84" s="32"/>
      <c r="G84" s="19"/>
      <c r="H84" s="8"/>
      <c r="I84" s="8"/>
      <c r="J84" s="16">
        <f>Table2[[#This Row],[250D.logReturn]]</f>
        <v>0</v>
      </c>
      <c r="K84" s="16"/>
      <c r="L84" s="16">
        <f>Table22[[#This Row],[250D.logReturn]]-Table22[[#This Row],[std_log_returns_1Y]]</f>
        <v>0</v>
      </c>
      <c r="M84" s="1"/>
      <c r="N84" s="1"/>
      <c r="O84" s="1"/>
      <c r="P84" s="1"/>
      <c r="Q84" s="1"/>
      <c r="R84" s="1"/>
      <c r="S84" s="26"/>
      <c r="T84" s="30"/>
      <c r="U84" s="26"/>
      <c r="V84" s="16"/>
      <c r="W84" s="26"/>
      <c r="X84" s="34"/>
      <c r="Y84" s="34"/>
      <c r="Z84" s="34"/>
      <c r="AA84" s="16"/>
      <c r="AB84" s="16"/>
      <c r="AC84" s="16"/>
      <c r="AD84" s="16"/>
      <c r="AE84" s="16"/>
      <c r="AF84" s="36"/>
      <c r="AG84" s="36"/>
      <c r="AH84" s="36"/>
      <c r="AI84" s="36"/>
      <c r="AJ84" s="36"/>
      <c r="AK84" s="36"/>
      <c r="AL84" s="26"/>
      <c r="AM84" s="26"/>
      <c r="AN84" s="34"/>
    </row>
    <row r="85" spans="1:41">
      <c r="A85" s="6">
        <f>RiskTab22[[#This Row],[Nr.]]</f>
        <v>84</v>
      </c>
      <c r="B85" s="53" t="str">
        <f>RiskTab22[[#This Row],[Category]]</f>
        <v>Cannabis AU</v>
      </c>
      <c r="C85" s="50" t="str">
        <f>RiskTab22[[#This Row],[ShortName]]</f>
        <v>Zelda Therapeutics</v>
      </c>
      <c r="D85" s="50" t="str">
        <f>RiskTab22[[#This Row],[AlphaVantage]]</f>
        <v>ZLDAF</v>
      </c>
      <c r="E85" s="23" t="str">
        <f>Table2[[#This Row],[Volume]]</f>
        <v/>
      </c>
      <c r="F85" s="32"/>
      <c r="G85" s="19"/>
      <c r="H85" s="8"/>
      <c r="I85" s="8"/>
      <c r="J85" s="16">
        <f>Table2[[#This Row],[250D.logReturn]]</f>
        <v>0</v>
      </c>
      <c r="K85" s="16"/>
      <c r="L85" s="16">
        <f>Table22[[#This Row],[250D.logReturn]]-Table22[[#This Row],[std_log_returns_1Y]]</f>
        <v>0</v>
      </c>
      <c r="M85" s="1"/>
      <c r="N85" s="1"/>
      <c r="O85" s="1"/>
      <c r="P85" s="1"/>
      <c r="Q85" s="1"/>
      <c r="R85" s="1"/>
      <c r="S85" s="26"/>
      <c r="T85" s="30"/>
      <c r="U85" s="26"/>
      <c r="V85" s="16"/>
      <c r="W85" s="26"/>
      <c r="X85" s="34"/>
      <c r="Y85" s="34"/>
      <c r="Z85" s="34"/>
      <c r="AA85" s="16"/>
      <c r="AB85" s="16"/>
      <c r="AC85" s="16"/>
      <c r="AD85" s="16"/>
      <c r="AE85" s="16"/>
      <c r="AF85" s="36"/>
      <c r="AG85" s="36"/>
      <c r="AH85" s="36"/>
      <c r="AI85" s="36"/>
      <c r="AJ85" s="36"/>
      <c r="AK85" s="36"/>
      <c r="AL85" s="26"/>
      <c r="AM85" s="26"/>
      <c r="AN85" s="34"/>
    </row>
    <row r="86" spans="1:41">
      <c r="A86" s="6">
        <f>RiskTab22[[#This Row],[Nr.]]</f>
        <v>85</v>
      </c>
      <c r="B86" s="53" t="str">
        <f>RiskTab22[[#This Row],[Category]]</f>
        <v>Cannabis AU</v>
      </c>
      <c r="C86" s="50" t="str">
        <f>RiskTab22[[#This Row],[ShortName]]</f>
        <v>MMJ Group</v>
      </c>
      <c r="D86" s="50" t="str">
        <f>RiskTab22[[#This Row],[AlphaVantage]]</f>
        <v>MMJJF</v>
      </c>
      <c r="E86" s="23" t="str">
        <f>Table2[[#This Row],[Volume]]</f>
        <v/>
      </c>
      <c r="F86" s="32"/>
      <c r="G86" s="19"/>
      <c r="H86" s="8"/>
      <c r="I86" s="8"/>
      <c r="J86" s="16">
        <f>Table2[[#This Row],[250D.logReturn]]</f>
        <v>0</v>
      </c>
      <c r="K86" s="16"/>
      <c r="L86" s="16">
        <f>Table22[[#This Row],[250D.logReturn]]-Table22[[#This Row],[std_log_returns_1Y]]</f>
        <v>0</v>
      </c>
      <c r="M86" s="1"/>
      <c r="N86" s="1"/>
      <c r="O86" s="1"/>
      <c r="P86" s="1"/>
      <c r="Q86" s="1"/>
      <c r="R86" s="1"/>
      <c r="S86" s="26"/>
      <c r="T86" s="30"/>
      <c r="U86" s="26"/>
      <c r="V86" s="16"/>
      <c r="W86" s="26"/>
      <c r="X86" s="34"/>
      <c r="Y86" s="34"/>
      <c r="Z86" s="34"/>
      <c r="AA86" s="16"/>
      <c r="AB86" s="16"/>
      <c r="AC86" s="16"/>
      <c r="AD86" s="16"/>
      <c r="AE86" s="16"/>
      <c r="AF86" s="36"/>
      <c r="AG86" s="36"/>
      <c r="AH86" s="36"/>
      <c r="AI86" s="36"/>
      <c r="AJ86" s="36"/>
      <c r="AK86" s="36"/>
      <c r="AL86" s="26"/>
      <c r="AM86" s="26"/>
      <c r="AN86" s="34"/>
    </row>
    <row r="87" spans="1:41">
      <c r="B87" t="s">
        <v>23</v>
      </c>
      <c r="C87" t="s">
        <v>23</v>
      </c>
      <c r="D87" t="s">
        <v>190</v>
      </c>
      <c r="E87">
        <v>67886.032783868606</v>
      </c>
      <c r="G87" s="18"/>
      <c r="H87" s="18"/>
      <c r="I87" s="18"/>
      <c r="J87" s="16">
        <v>0.55110331338949503</v>
      </c>
      <c r="K87" s="18"/>
      <c r="L87" s="18"/>
      <c r="M87" s="18"/>
      <c r="N87" s="23"/>
      <c r="O87" s="23"/>
      <c r="Q87" s="16">
        <v>1.3354217318620101E-3</v>
      </c>
      <c r="R87" s="1">
        <v>-5.6336557610431701E-2</v>
      </c>
      <c r="Y87">
        <v>-5.9217116694911302E-2</v>
      </c>
      <c r="Z87">
        <v>-4.4277518659525998E-2</v>
      </c>
      <c r="AA87" s="35">
        <v>-4.4585538270702801E-2</v>
      </c>
      <c r="AB87" s="35"/>
      <c r="AF87" s="37"/>
      <c r="AG87" s="37"/>
      <c r="AH87" s="37"/>
      <c r="AI87" s="37"/>
      <c r="AJ87" s="37"/>
      <c r="AK87" s="37"/>
      <c r="AL87" s="35">
        <v>-6.4514020996561006E-2</v>
      </c>
      <c r="AM87" s="35">
        <v>-4.9519025494633398E-2</v>
      </c>
      <c r="AN87" s="35">
        <v>-5.6125117922182097E-2</v>
      </c>
      <c r="AO87">
        <v>-6.2674350059403194E-2</v>
      </c>
    </row>
    <row r="88" spans="1:41">
      <c r="AF88" s="37"/>
      <c r="AG88" s="37"/>
      <c r="AH88" s="37"/>
      <c r="AI88" s="37"/>
      <c r="AJ88" s="37"/>
      <c r="AK88" s="37"/>
    </row>
    <row r="89" spans="1:41">
      <c r="AF89" s="37"/>
      <c r="AG89" s="37"/>
      <c r="AH89" s="37"/>
      <c r="AI89" s="37"/>
      <c r="AJ89" s="37"/>
      <c r="AK89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86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86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86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86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86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86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86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86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86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86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86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86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Q2:Q86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R2:R86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P2:P86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N2:O86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M2:M86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L2:L86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S3:S86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U2:U86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J2:J86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V2:V86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AE2:AE86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200" zoomScaleNormal="200" zoomScalePageLayoutView="200" workbookViewId="0">
      <selection activeCell="F11" sqref="F11"/>
    </sheetView>
  </sheetViews>
  <sheetFormatPr baseColWidth="10" defaultColWidth="8.83203125" defaultRowHeight="14" x14ac:dyDescent="0"/>
  <cols>
    <col min="1" max="1" width="23.33203125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7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  <c r="G1" s="56" t="s">
        <v>433</v>
      </c>
    </row>
    <row r="2" spans="1:7">
      <c r="A2" s="41" t="s">
        <v>48</v>
      </c>
      <c r="B2" t="s">
        <v>401</v>
      </c>
      <c r="C2" s="41" t="s">
        <v>76</v>
      </c>
      <c r="D2" s="41"/>
      <c r="E2" s="41"/>
      <c r="F2" s="42">
        <f>1670-324-140</f>
        <v>1206</v>
      </c>
      <c r="G2" s="51" t="s">
        <v>434</v>
      </c>
    </row>
    <row r="3" spans="1:7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f>1130-190</f>
        <v>940</v>
      </c>
      <c r="G3" t="s">
        <v>203</v>
      </c>
    </row>
    <row r="4" spans="1:7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  <c r="G4" s="51" t="s">
        <v>115</v>
      </c>
    </row>
    <row r="5" spans="1:7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  <c r="G5" s="51" t="s">
        <v>435</v>
      </c>
    </row>
    <row r="6" spans="1:7">
      <c r="A6" s="51" t="s">
        <v>387</v>
      </c>
      <c r="B6" s="52" t="s">
        <v>386</v>
      </c>
      <c r="C6" s="41" t="s">
        <v>76</v>
      </c>
      <c r="D6" s="47">
        <v>43391</v>
      </c>
      <c r="E6" s="41">
        <v>119.39</v>
      </c>
      <c r="F6" s="44">
        <v>17</v>
      </c>
      <c r="G6" s="51" t="s">
        <v>385</v>
      </c>
    </row>
    <row r="7" spans="1:7">
      <c r="A7" s="51" t="s">
        <v>414</v>
      </c>
      <c r="B7" s="52" t="s">
        <v>408</v>
      </c>
      <c r="C7" s="54" t="s">
        <v>76</v>
      </c>
      <c r="D7" s="47">
        <v>43410</v>
      </c>
      <c r="E7" s="41">
        <f>6.24/1.137</f>
        <v>5.4881266490765173</v>
      </c>
      <c r="F7" s="44">
        <v>240</v>
      </c>
      <c r="G7" s="51" t="s">
        <v>406</v>
      </c>
    </row>
    <row r="8" spans="1:7">
      <c r="A8" s="43" t="s">
        <v>46</v>
      </c>
      <c r="B8" s="45" t="s">
        <v>77</v>
      </c>
      <c r="C8" s="41" t="s">
        <v>76</v>
      </c>
      <c r="D8" s="41"/>
      <c r="E8" s="41"/>
      <c r="F8" s="44">
        <v>54</v>
      </c>
      <c r="G8" t="s">
        <v>436</v>
      </c>
    </row>
    <row r="9" spans="1:7">
      <c r="A9" s="4" t="s">
        <v>113</v>
      </c>
      <c r="B9" s="1" t="s">
        <v>114</v>
      </c>
      <c r="C9" s="41" t="s">
        <v>76</v>
      </c>
      <c r="D9" s="41"/>
      <c r="E9" s="41"/>
      <c r="F9" s="44">
        <v>400</v>
      </c>
      <c r="G9" t="s">
        <v>113</v>
      </c>
    </row>
    <row r="10" spans="1:7">
      <c r="A10" s="41" t="s">
        <v>45</v>
      </c>
      <c r="B10" s="46" t="s">
        <v>415</v>
      </c>
      <c r="C10" s="41" t="s">
        <v>76</v>
      </c>
      <c r="D10" s="41"/>
      <c r="E10" s="41"/>
      <c r="F10" s="42">
        <f>818+165-130</f>
        <v>853</v>
      </c>
      <c r="G10" s="51" t="s">
        <v>229</v>
      </c>
    </row>
    <row r="11" spans="1:7">
      <c r="A11" t="s">
        <v>109</v>
      </c>
      <c r="B11" s="46" t="s">
        <v>110</v>
      </c>
      <c r="C11" s="41" t="s">
        <v>76</v>
      </c>
      <c r="D11" s="41"/>
      <c r="E11" s="41"/>
      <c r="F11" s="42">
        <v>270</v>
      </c>
      <c r="G11" s="51" t="s">
        <v>206</v>
      </c>
    </row>
    <row r="12" spans="1:7" ht="15">
      <c r="A12" s="43" t="s">
        <v>44</v>
      </c>
      <c r="B12" s="45" t="s">
        <v>10</v>
      </c>
      <c r="C12" s="41" t="s">
        <v>76</v>
      </c>
      <c r="D12" s="41"/>
      <c r="E12" s="41"/>
      <c r="F12" s="44">
        <v>3140</v>
      </c>
      <c r="G12" s="57" t="s">
        <v>437</v>
      </c>
    </row>
    <row r="13" spans="1:7">
      <c r="A13" s="41" t="s">
        <v>43</v>
      </c>
      <c r="B13" s="46" t="s">
        <v>11</v>
      </c>
      <c r="C13" s="41" t="s">
        <v>76</v>
      </c>
      <c r="D13" s="41"/>
      <c r="E13" s="41"/>
      <c r="F13" s="42">
        <v>3246</v>
      </c>
      <c r="G13" t="s">
        <v>244</v>
      </c>
    </row>
    <row r="14" spans="1:7">
      <c r="A14" s="43" t="s">
        <v>42</v>
      </c>
      <c r="B14" s="45" t="s">
        <v>12</v>
      </c>
      <c r="C14" s="41" t="s">
        <v>76</v>
      </c>
      <c r="D14" s="41"/>
      <c r="E14" s="41"/>
      <c r="F14" s="44">
        <v>10</v>
      </c>
      <c r="G14" t="s">
        <v>249</v>
      </c>
    </row>
    <row r="15" spans="1:7">
      <c r="A15" s="41" t="s">
        <v>41</v>
      </c>
      <c r="B15" s="46" t="s">
        <v>27</v>
      </c>
      <c r="C15" s="41" t="s">
        <v>76</v>
      </c>
      <c r="D15" s="41"/>
      <c r="E15" s="41"/>
      <c r="F15" s="42">
        <v>58</v>
      </c>
      <c r="G15" t="s">
        <v>255</v>
      </c>
    </row>
    <row r="16" spans="1:7">
      <c r="A16" s="43" t="s">
        <v>40</v>
      </c>
      <c r="B16" s="45" t="s">
        <v>7</v>
      </c>
      <c r="C16" s="41" t="s">
        <v>76</v>
      </c>
      <c r="D16" s="43"/>
      <c r="E16" s="43"/>
      <c r="F16" s="44">
        <v>13</v>
      </c>
      <c r="G16" t="s">
        <v>438</v>
      </c>
    </row>
    <row r="17" spans="1:7">
      <c r="A17" s="41" t="s">
        <v>39</v>
      </c>
      <c r="B17" s="46"/>
      <c r="C17" s="41" t="s">
        <v>76</v>
      </c>
      <c r="D17" s="41"/>
      <c r="E17" s="41"/>
      <c r="F17" s="42">
        <v>104</v>
      </c>
      <c r="G17" t="s">
        <v>439</v>
      </c>
    </row>
    <row r="18" spans="1:7">
      <c r="A18" s="43" t="s">
        <v>38</v>
      </c>
      <c r="B18" s="45" t="s">
        <v>95</v>
      </c>
      <c r="C18" s="41" t="s">
        <v>76</v>
      </c>
      <c r="D18" s="41"/>
      <c r="E18" s="41"/>
      <c r="F18" s="44">
        <v>2270</v>
      </c>
      <c r="G18" t="s">
        <v>440</v>
      </c>
    </row>
    <row r="19" spans="1:7">
      <c r="A19" s="41" t="s">
        <v>37</v>
      </c>
      <c r="B19" s="46" t="s">
        <v>25</v>
      </c>
      <c r="C19" s="41" t="s">
        <v>76</v>
      </c>
      <c r="D19" s="47">
        <v>43201</v>
      </c>
      <c r="E19" s="41">
        <v>6.52</v>
      </c>
      <c r="F19" s="42">
        <v>155</v>
      </c>
      <c r="G19" s="51" t="s">
        <v>441</v>
      </c>
    </row>
    <row r="20" spans="1:7">
      <c r="A20" s="43" t="s">
        <v>36</v>
      </c>
      <c r="B20" s="45" t="s">
        <v>24</v>
      </c>
      <c r="C20" s="41" t="s">
        <v>76</v>
      </c>
      <c r="D20" s="47">
        <v>43196</v>
      </c>
      <c r="E20" s="41">
        <v>2.38</v>
      </c>
      <c r="F20" s="44">
        <v>260</v>
      </c>
      <c r="G20" t="s">
        <v>287</v>
      </c>
    </row>
    <row r="21" spans="1:7">
      <c r="A21" s="41" t="s">
        <v>35</v>
      </c>
      <c r="B21" s="46" t="s">
        <v>5</v>
      </c>
      <c r="C21" s="41" t="s">
        <v>76</v>
      </c>
      <c r="D21" s="41"/>
      <c r="E21" s="41"/>
      <c r="F21" s="42">
        <v>0</v>
      </c>
      <c r="G21" t="s">
        <v>442</v>
      </c>
    </row>
    <row r="22" spans="1:7">
      <c r="A22" s="41" t="s">
        <v>72</v>
      </c>
      <c r="B22" s="46" t="s">
        <v>73</v>
      </c>
      <c r="C22" s="41" t="s">
        <v>76</v>
      </c>
      <c r="D22" s="41"/>
      <c r="E22" s="41"/>
      <c r="F22" s="42">
        <v>165</v>
      </c>
      <c r="G22" t="s">
        <v>292</v>
      </c>
    </row>
    <row r="23" spans="1:7">
      <c r="A23" s="43" t="s">
        <v>51</v>
      </c>
      <c r="B23" s="45" t="s">
        <v>13</v>
      </c>
      <c r="C23" s="41" t="s">
        <v>76</v>
      </c>
      <c r="D23" s="41"/>
      <c r="E23" s="41"/>
      <c r="F23" s="44">
        <v>48</v>
      </c>
      <c r="G23" t="s">
        <v>443</v>
      </c>
    </row>
    <row r="24" spans="1:7">
      <c r="A24" s="43" t="s">
        <v>50</v>
      </c>
      <c r="B24" s="45" t="s">
        <v>49</v>
      </c>
      <c r="C24" s="41" t="s">
        <v>76</v>
      </c>
      <c r="D24" s="43"/>
      <c r="E24" s="43"/>
      <c r="F24" s="45">
        <v>0</v>
      </c>
      <c r="G24" t="s">
        <v>305</v>
      </c>
    </row>
    <row r="25" spans="1:7">
      <c r="A25" s="43" t="s">
        <v>29</v>
      </c>
      <c r="B25" s="45" t="s">
        <v>14</v>
      </c>
      <c r="C25" s="41" t="s">
        <v>76</v>
      </c>
      <c r="D25" s="43"/>
      <c r="E25" s="43"/>
      <c r="F25" s="44">
        <v>0</v>
      </c>
      <c r="G25" t="s">
        <v>310</v>
      </c>
    </row>
    <row r="26" spans="1:7">
      <c r="A26" s="43" t="s">
        <v>30</v>
      </c>
      <c r="B26" s="45" t="s">
        <v>26</v>
      </c>
      <c r="C26" s="41" t="s">
        <v>76</v>
      </c>
      <c r="D26" s="43"/>
      <c r="E26" s="43"/>
      <c r="F26" s="45">
        <f>214-65</f>
        <v>149</v>
      </c>
      <c r="G26" t="s">
        <v>315</v>
      </c>
    </row>
    <row r="27" spans="1:7">
      <c r="A27" s="41" t="s">
        <v>31</v>
      </c>
      <c r="B27" s="46" t="s">
        <v>4</v>
      </c>
      <c r="C27" s="41" t="s">
        <v>76</v>
      </c>
      <c r="D27" s="41"/>
      <c r="E27" s="41"/>
      <c r="F27" s="46">
        <v>150</v>
      </c>
      <c r="G27" t="s">
        <v>320</v>
      </c>
    </row>
    <row r="28" spans="1:7">
      <c r="A28" s="43" t="s">
        <v>32</v>
      </c>
      <c r="B28" s="45" t="s">
        <v>6</v>
      </c>
      <c r="C28" s="41" t="s">
        <v>76</v>
      </c>
      <c r="D28" s="41"/>
      <c r="E28" s="41"/>
      <c r="F28" s="44">
        <v>0</v>
      </c>
      <c r="G28" s="51"/>
    </row>
    <row r="29" spans="1:7">
      <c r="A29" s="41" t="s">
        <v>33</v>
      </c>
      <c r="B29" s="46" t="s">
        <v>3</v>
      </c>
      <c r="C29" s="41" t="s">
        <v>76</v>
      </c>
      <c r="D29" s="41"/>
      <c r="E29" s="41"/>
      <c r="F29" s="42">
        <v>0</v>
      </c>
      <c r="G29" t="s">
        <v>328</v>
      </c>
    </row>
    <row r="30" spans="1:7">
      <c r="A30" s="41" t="s">
        <v>34</v>
      </c>
      <c r="B30" s="46" t="s">
        <v>15</v>
      </c>
      <c r="C30" s="41" t="s">
        <v>76</v>
      </c>
      <c r="D30" s="41"/>
      <c r="E30" s="41"/>
      <c r="F30" s="42">
        <v>0</v>
      </c>
      <c r="G30" t="s">
        <v>444</v>
      </c>
    </row>
    <row r="31" spans="1:7">
      <c r="A31" s="41" t="s">
        <v>78</v>
      </c>
      <c r="B31" s="46" t="s">
        <v>79</v>
      </c>
      <c r="C31" s="41" t="s">
        <v>76</v>
      </c>
      <c r="D31" s="41"/>
      <c r="E31" s="41">
        <v>121.73699999999999</v>
      </c>
      <c r="F31" s="42">
        <v>19</v>
      </c>
      <c r="G31" t="s">
        <v>78</v>
      </c>
    </row>
    <row r="32" spans="1:7" s="62" customFormat="1">
      <c r="A32" s="58" t="s">
        <v>85</v>
      </c>
      <c r="B32" s="59" t="s">
        <v>86</v>
      </c>
      <c r="C32" s="58" t="s">
        <v>76</v>
      </c>
      <c r="D32" s="58"/>
      <c r="E32" s="58"/>
      <c r="F32" s="60">
        <v>13</v>
      </c>
      <c r="G32" s="61" t="s">
        <v>349</v>
      </c>
    </row>
    <row r="33" spans="1:7">
      <c r="A33" s="41" t="s">
        <v>83</v>
      </c>
      <c r="B33" s="46" t="s">
        <v>84</v>
      </c>
      <c r="C33" s="41" t="s">
        <v>76</v>
      </c>
      <c r="D33" s="47">
        <v>43335</v>
      </c>
      <c r="E33" s="41">
        <v>153.88999999999999</v>
      </c>
      <c r="F33" s="42">
        <v>7</v>
      </c>
      <c r="G33" t="s">
        <v>343</v>
      </c>
    </row>
    <row r="34" spans="1:7">
      <c r="A34" s="41" t="s">
        <v>92</v>
      </c>
      <c r="B34" s="46" t="s">
        <v>93</v>
      </c>
      <c r="C34" s="41" t="s">
        <v>76</v>
      </c>
      <c r="D34" s="41"/>
      <c r="E34" s="41"/>
      <c r="F34" s="42">
        <v>37</v>
      </c>
      <c r="G34" t="s">
        <v>445</v>
      </c>
    </row>
    <row r="35" spans="1:7">
      <c r="A35" s="41" t="s">
        <v>90</v>
      </c>
      <c r="B35" s="46" t="s">
        <v>91</v>
      </c>
      <c r="C35" s="41" t="s">
        <v>76</v>
      </c>
      <c r="D35" s="41"/>
      <c r="E35" s="48">
        <v>39.76</v>
      </c>
      <c r="F35" s="42">
        <v>38</v>
      </c>
      <c r="G35" t="s">
        <v>346</v>
      </c>
    </row>
    <row r="36" spans="1:7">
      <c r="A36" s="41" t="s">
        <v>61</v>
      </c>
      <c r="B36" s="46" t="s">
        <v>60</v>
      </c>
      <c r="C36" s="41" t="s">
        <v>76</v>
      </c>
      <c r="D36" s="41"/>
      <c r="E36" s="41"/>
      <c r="F36" s="42">
        <v>105</v>
      </c>
      <c r="G36" t="s">
        <v>338</v>
      </c>
    </row>
    <row r="37" spans="1:7">
      <c r="A37" s="41" t="s">
        <v>411</v>
      </c>
      <c r="B37" s="46" t="s">
        <v>409</v>
      </c>
      <c r="C37" s="41" t="s">
        <v>76</v>
      </c>
      <c r="D37" s="47">
        <v>43426</v>
      </c>
      <c r="E37" s="63" t="s">
        <v>446</v>
      </c>
      <c r="F37" s="42">
        <v>230</v>
      </c>
      <c r="G37" t="s">
        <v>410</v>
      </c>
    </row>
    <row r="38" spans="1:7">
      <c r="A38" s="41" t="s">
        <v>418</v>
      </c>
      <c r="B38" s="46" t="s">
        <v>417</v>
      </c>
      <c r="C38" s="41" t="s">
        <v>76</v>
      </c>
      <c r="D38" s="47">
        <v>43515</v>
      </c>
      <c r="E38" s="41">
        <f>902.52/450</f>
        <v>2.0055999999999998</v>
      </c>
      <c r="F38" s="42">
        <v>450</v>
      </c>
      <c r="G38" t="s">
        <v>419</v>
      </c>
    </row>
  </sheetData>
  <conditionalFormatting sqref="A9">
    <cfRule type="expression" dxfId="12" priority="2">
      <formula>#REF!=0</formula>
    </cfRule>
  </conditionalFormatting>
  <conditionalFormatting sqref="A4">
    <cfRule type="expression" dxfId="11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2019-03-25T23:01:01Z</dcterms:modified>
</cp:coreProperties>
</file>