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codeName="ThisWorkbook" autoCompressPictures="0"/>
  <bookViews>
    <workbookView xWindow="0" yWindow="-460" windowWidth="38400" windowHeight="24000" activeTab="2"/>
  </bookViews>
  <sheets>
    <sheet name="Id" sheetId="33" r:id="rId1"/>
    <sheet name="Position" sheetId="34" r:id="rId2"/>
    <sheet name="Risk" sheetId="37" r:id="rId3"/>
    <sheet name="DepPositions" sheetId="39" r:id="rId4"/>
    <sheet name="Risk-MSGARCH" sheetId="25" r:id="rId5"/>
    <sheet name="Risk-Backtest" sheetId="27" r:id="rId6"/>
    <sheet name="Performance" sheetId="26" r:id="rId7"/>
    <sheet name="PerformanceBench" sheetId="29" r:id="rId8"/>
    <sheet name="Summary" sheetId="28" r:id="rId9"/>
    <sheet name="Sheet1" sheetId="40" r:id="rId10"/>
  </sheets>
  <definedNames>
    <definedName name="Position">Table2[#All]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39" l="1"/>
  <c r="A76" i="37"/>
  <c r="B76" i="37"/>
  <c r="C76" i="37"/>
  <c r="D76" i="37"/>
  <c r="D76" i="34"/>
  <c r="B6" i="39"/>
  <c r="E76" i="34"/>
  <c r="E76" i="37"/>
  <c r="J76" i="37"/>
  <c r="L76" i="37"/>
  <c r="A77" i="34"/>
  <c r="B77" i="34"/>
  <c r="C77" i="34"/>
  <c r="D77" i="34"/>
  <c r="E77" i="34"/>
  <c r="K77" i="34"/>
  <c r="A76" i="34"/>
  <c r="B76" i="34"/>
  <c r="C76" i="34"/>
  <c r="K76" i="34"/>
  <c r="A77" i="37"/>
  <c r="B77" i="37"/>
  <c r="C77" i="37"/>
  <c r="D77" i="37"/>
  <c r="E77" i="37"/>
  <c r="J77" i="37"/>
  <c r="L77" i="37"/>
  <c r="B2" i="37"/>
  <c r="B3" i="37"/>
  <c r="B4" i="37"/>
  <c r="B5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8" i="37"/>
  <c r="B2" i="34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8" i="34"/>
  <c r="A74" i="37"/>
  <c r="C74" i="37"/>
  <c r="D74" i="37"/>
  <c r="D74" i="34"/>
  <c r="E74" i="34"/>
  <c r="E74" i="37"/>
  <c r="J74" i="37"/>
  <c r="L74" i="37"/>
  <c r="A75" i="37"/>
  <c r="C75" i="37"/>
  <c r="D75" i="37"/>
  <c r="D75" i="34"/>
  <c r="E75" i="34"/>
  <c r="E75" i="37"/>
  <c r="J75" i="37"/>
  <c r="L75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26" i="37"/>
  <c r="A27" i="37"/>
  <c r="A28" i="37"/>
  <c r="A29" i="37"/>
  <c r="A30" i="37"/>
  <c r="A31" i="37"/>
  <c r="A32" i="37"/>
  <c r="A33" i="37"/>
  <c r="A34" i="37"/>
  <c r="A35" i="37"/>
  <c r="A36" i="37"/>
  <c r="A37" i="37"/>
  <c r="A38" i="37"/>
  <c r="A39" i="37"/>
  <c r="A40" i="37"/>
  <c r="A41" i="37"/>
  <c r="A42" i="37"/>
  <c r="A43" i="37"/>
  <c r="A44" i="37"/>
  <c r="A45" i="37"/>
  <c r="A46" i="37"/>
  <c r="A47" i="37"/>
  <c r="A48" i="37"/>
  <c r="A49" i="37"/>
  <c r="A50" i="37"/>
  <c r="A51" i="37"/>
  <c r="A52" i="37"/>
  <c r="A53" i="37"/>
  <c r="A54" i="37"/>
  <c r="A55" i="37"/>
  <c r="A56" i="37"/>
  <c r="A57" i="37"/>
  <c r="A58" i="37"/>
  <c r="A59" i="37"/>
  <c r="A60" i="37"/>
  <c r="A61" i="37"/>
  <c r="A62" i="37"/>
  <c r="A63" i="37"/>
  <c r="A64" i="37"/>
  <c r="A65" i="37"/>
  <c r="A66" i="37"/>
  <c r="A67" i="37"/>
  <c r="A68" i="37"/>
  <c r="A69" i="37"/>
  <c r="A70" i="37"/>
  <c r="A71" i="37"/>
  <c r="A72" i="37"/>
  <c r="A73" i="37"/>
  <c r="A78" i="37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A73" i="34"/>
  <c r="A74" i="34"/>
  <c r="A75" i="34"/>
  <c r="A78" i="34"/>
  <c r="C74" i="34"/>
  <c r="K74" i="34"/>
  <c r="C75" i="34"/>
  <c r="K75" i="34"/>
  <c r="D3" i="34"/>
  <c r="E3" i="34"/>
  <c r="D4" i="34"/>
  <c r="E4" i="34"/>
  <c r="D5" i="34"/>
  <c r="E5" i="34"/>
  <c r="D6" i="34"/>
  <c r="E6" i="34"/>
  <c r="D7" i="34"/>
  <c r="E7" i="34"/>
  <c r="D8" i="34"/>
  <c r="E8" i="34"/>
  <c r="D9" i="34"/>
  <c r="E9" i="34"/>
  <c r="D10" i="34"/>
  <c r="E10" i="34"/>
  <c r="D11" i="34"/>
  <c r="E11" i="34"/>
  <c r="D12" i="34"/>
  <c r="E12" i="34"/>
  <c r="D13" i="34"/>
  <c r="E13" i="34"/>
  <c r="D14" i="34"/>
  <c r="E14" i="34"/>
  <c r="D15" i="34"/>
  <c r="E15" i="34"/>
  <c r="D16" i="34"/>
  <c r="E16" i="34"/>
  <c r="D17" i="34"/>
  <c r="E17" i="34"/>
  <c r="D18" i="34"/>
  <c r="E18" i="34"/>
  <c r="D19" i="34"/>
  <c r="E19" i="34"/>
  <c r="D20" i="34"/>
  <c r="E20" i="34"/>
  <c r="D21" i="34"/>
  <c r="E21" i="34"/>
  <c r="D22" i="34"/>
  <c r="E22" i="34"/>
  <c r="D23" i="34"/>
  <c r="E23" i="34"/>
  <c r="D24" i="34"/>
  <c r="E24" i="34"/>
  <c r="D25" i="34"/>
  <c r="E25" i="34"/>
  <c r="D26" i="34"/>
  <c r="E26" i="34"/>
  <c r="D27" i="34"/>
  <c r="E27" i="34"/>
  <c r="D28" i="34"/>
  <c r="E28" i="34"/>
  <c r="D29" i="34"/>
  <c r="E29" i="34"/>
  <c r="D30" i="34"/>
  <c r="E30" i="34"/>
  <c r="D31" i="34"/>
  <c r="E31" i="34"/>
  <c r="D32" i="34"/>
  <c r="E32" i="34"/>
  <c r="D33" i="34"/>
  <c r="E33" i="34"/>
  <c r="D34" i="34"/>
  <c r="E34" i="34"/>
  <c r="D35" i="34"/>
  <c r="E35" i="34"/>
  <c r="D36" i="34"/>
  <c r="E36" i="34"/>
  <c r="D37" i="34"/>
  <c r="E37" i="34"/>
  <c r="D38" i="34"/>
  <c r="E38" i="34"/>
  <c r="D39" i="34"/>
  <c r="E39" i="34"/>
  <c r="D40" i="34"/>
  <c r="E40" i="34"/>
  <c r="D41" i="34"/>
  <c r="E41" i="34"/>
  <c r="D42" i="34"/>
  <c r="E42" i="34"/>
  <c r="D43" i="34"/>
  <c r="E43" i="34"/>
  <c r="D44" i="34"/>
  <c r="E44" i="34"/>
  <c r="D45" i="34"/>
  <c r="E45" i="34"/>
  <c r="D46" i="34"/>
  <c r="E46" i="34"/>
  <c r="D47" i="34"/>
  <c r="E47" i="34"/>
  <c r="D48" i="34"/>
  <c r="E48" i="34"/>
  <c r="D49" i="34"/>
  <c r="E49" i="34"/>
  <c r="D50" i="34"/>
  <c r="E50" i="34"/>
  <c r="D51" i="34"/>
  <c r="E51" i="34"/>
  <c r="D52" i="34"/>
  <c r="E52" i="34"/>
  <c r="D53" i="34"/>
  <c r="E53" i="34"/>
  <c r="D54" i="34"/>
  <c r="E54" i="34"/>
  <c r="D55" i="34"/>
  <c r="E55" i="34"/>
  <c r="D56" i="34"/>
  <c r="E56" i="34"/>
  <c r="D57" i="34"/>
  <c r="E57" i="34"/>
  <c r="D58" i="34"/>
  <c r="E58" i="34"/>
  <c r="D59" i="34"/>
  <c r="E59" i="34"/>
  <c r="D60" i="34"/>
  <c r="E60" i="34"/>
  <c r="D61" i="34"/>
  <c r="E61" i="34"/>
  <c r="D62" i="34"/>
  <c r="E62" i="34"/>
  <c r="D63" i="34"/>
  <c r="E63" i="34"/>
  <c r="D64" i="34"/>
  <c r="E64" i="34"/>
  <c r="D65" i="34"/>
  <c r="E65" i="34"/>
  <c r="D66" i="34"/>
  <c r="E66" i="34"/>
  <c r="D67" i="34"/>
  <c r="E67" i="34"/>
  <c r="D68" i="34"/>
  <c r="E68" i="34"/>
  <c r="D69" i="34"/>
  <c r="E69" i="34"/>
  <c r="D70" i="34"/>
  <c r="E70" i="34"/>
  <c r="D71" i="34"/>
  <c r="E71" i="34"/>
  <c r="D72" i="34"/>
  <c r="E72" i="34"/>
  <c r="D73" i="34"/>
  <c r="E73" i="34"/>
  <c r="D78" i="34"/>
  <c r="E78" i="34"/>
  <c r="D2" i="34"/>
  <c r="E2" i="34"/>
  <c r="F4" i="39"/>
  <c r="F11" i="39"/>
  <c r="A6" i="39"/>
  <c r="D78" i="37"/>
  <c r="C78" i="37"/>
  <c r="D73" i="37"/>
  <c r="C73" i="37"/>
  <c r="D72" i="37"/>
  <c r="C72" i="37"/>
  <c r="D71" i="37"/>
  <c r="C71" i="37"/>
  <c r="D70" i="37"/>
  <c r="C70" i="37"/>
  <c r="D69" i="37"/>
  <c r="C69" i="37"/>
  <c r="D68" i="37"/>
  <c r="C68" i="37"/>
  <c r="D67" i="37"/>
  <c r="C67" i="37"/>
  <c r="D66" i="37"/>
  <c r="C66" i="37"/>
  <c r="D65" i="37"/>
  <c r="C65" i="37"/>
  <c r="D64" i="37"/>
  <c r="C64" i="37"/>
  <c r="D63" i="37"/>
  <c r="C63" i="37"/>
  <c r="D62" i="37"/>
  <c r="C62" i="37"/>
  <c r="D61" i="37"/>
  <c r="C61" i="37"/>
  <c r="D60" i="37"/>
  <c r="C60" i="37"/>
  <c r="D59" i="37"/>
  <c r="C59" i="37"/>
  <c r="D58" i="37"/>
  <c r="C58" i="37"/>
  <c r="D57" i="37"/>
  <c r="C57" i="37"/>
  <c r="D56" i="37"/>
  <c r="C56" i="37"/>
  <c r="D55" i="37"/>
  <c r="C55" i="37"/>
  <c r="D54" i="37"/>
  <c r="C54" i="37"/>
  <c r="D53" i="37"/>
  <c r="C53" i="37"/>
  <c r="D52" i="37"/>
  <c r="C52" i="37"/>
  <c r="D51" i="37"/>
  <c r="C51" i="37"/>
  <c r="D50" i="37"/>
  <c r="C50" i="37"/>
  <c r="D49" i="37"/>
  <c r="C49" i="37"/>
  <c r="D48" i="37"/>
  <c r="C48" i="37"/>
  <c r="D47" i="37"/>
  <c r="C47" i="37"/>
  <c r="D46" i="37"/>
  <c r="C46" i="37"/>
  <c r="D45" i="37"/>
  <c r="C45" i="37"/>
  <c r="D44" i="37"/>
  <c r="C44" i="37"/>
  <c r="D43" i="37"/>
  <c r="C43" i="37"/>
  <c r="D42" i="37"/>
  <c r="C42" i="37"/>
  <c r="D41" i="37"/>
  <c r="C41" i="37"/>
  <c r="D40" i="37"/>
  <c r="C40" i="37"/>
  <c r="D39" i="37"/>
  <c r="C39" i="37"/>
  <c r="D38" i="37"/>
  <c r="C38" i="37"/>
  <c r="D37" i="37"/>
  <c r="C37" i="37"/>
  <c r="D36" i="37"/>
  <c r="C36" i="37"/>
  <c r="D35" i="37"/>
  <c r="C35" i="37"/>
  <c r="D34" i="37"/>
  <c r="C34" i="37"/>
  <c r="D33" i="37"/>
  <c r="C33" i="37"/>
  <c r="D32" i="37"/>
  <c r="C32" i="37"/>
  <c r="D31" i="37"/>
  <c r="C31" i="37"/>
  <c r="D30" i="37"/>
  <c r="C30" i="37"/>
  <c r="D29" i="37"/>
  <c r="C29" i="37"/>
  <c r="D28" i="37"/>
  <c r="C28" i="37"/>
  <c r="D27" i="37"/>
  <c r="C27" i="37"/>
  <c r="D26" i="37"/>
  <c r="C26" i="37"/>
  <c r="D25" i="37"/>
  <c r="C25" i="37"/>
  <c r="D24" i="37"/>
  <c r="C24" i="37"/>
  <c r="D23" i="37"/>
  <c r="C23" i="37"/>
  <c r="D22" i="37"/>
  <c r="C22" i="37"/>
  <c r="D21" i="37"/>
  <c r="C21" i="37"/>
  <c r="D20" i="37"/>
  <c r="C20" i="37"/>
  <c r="D19" i="37"/>
  <c r="C19" i="37"/>
  <c r="D18" i="37"/>
  <c r="C18" i="37"/>
  <c r="D17" i="37"/>
  <c r="C17" i="37"/>
  <c r="D16" i="37"/>
  <c r="C16" i="37"/>
  <c r="D15" i="37"/>
  <c r="C15" i="37"/>
  <c r="D14" i="37"/>
  <c r="C14" i="37"/>
  <c r="D13" i="37"/>
  <c r="C13" i="37"/>
  <c r="D12" i="37"/>
  <c r="C12" i="37"/>
  <c r="D11" i="37"/>
  <c r="C11" i="37"/>
  <c r="D10" i="37"/>
  <c r="C10" i="37"/>
  <c r="D9" i="37"/>
  <c r="C9" i="37"/>
  <c r="D8" i="37"/>
  <c r="C8" i="37"/>
  <c r="D7" i="37"/>
  <c r="C7" i="37"/>
  <c r="A7" i="37"/>
  <c r="D6" i="37"/>
  <c r="C6" i="37"/>
  <c r="A6" i="37"/>
  <c r="D5" i="37"/>
  <c r="C5" i="37"/>
  <c r="A5" i="37"/>
  <c r="D4" i="37"/>
  <c r="C4" i="37"/>
  <c r="A4" i="37"/>
  <c r="D3" i="37"/>
  <c r="C3" i="37"/>
  <c r="A3" i="37"/>
  <c r="D2" i="37"/>
  <c r="C2" i="37"/>
  <c r="A2" i="37"/>
  <c r="C78" i="34"/>
  <c r="C73" i="34"/>
  <c r="C72" i="34"/>
  <c r="C71" i="34"/>
  <c r="C70" i="34"/>
  <c r="C69" i="34"/>
  <c r="C68" i="34"/>
  <c r="C67" i="34"/>
  <c r="C66" i="34"/>
  <c r="C65" i="34"/>
  <c r="C64" i="34"/>
  <c r="C63" i="34"/>
  <c r="C62" i="34"/>
  <c r="C61" i="34"/>
  <c r="C60" i="34"/>
  <c r="C59" i="34"/>
  <c r="C58" i="34"/>
  <c r="C57" i="34"/>
  <c r="C56" i="34"/>
  <c r="C55" i="34"/>
  <c r="C54" i="34"/>
  <c r="C53" i="34"/>
  <c r="C52" i="34"/>
  <c r="C51" i="34"/>
  <c r="C50" i="34"/>
  <c r="C49" i="34"/>
  <c r="C48" i="34"/>
  <c r="C47" i="34"/>
  <c r="C46" i="34"/>
  <c r="C45" i="34"/>
  <c r="C44" i="34"/>
  <c r="C43" i="34"/>
  <c r="C42" i="34"/>
  <c r="C41" i="34"/>
  <c r="C40" i="34"/>
  <c r="C39" i="34"/>
  <c r="C38" i="34"/>
  <c r="C37" i="34"/>
  <c r="C36" i="34"/>
  <c r="C35" i="34"/>
  <c r="C34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2" i="34"/>
  <c r="C11" i="34"/>
  <c r="C10" i="34"/>
  <c r="C9" i="34"/>
  <c r="C8" i="34"/>
  <c r="C7" i="34"/>
  <c r="C6" i="34"/>
  <c r="C5" i="34"/>
  <c r="C4" i="34"/>
  <c r="A4" i="34"/>
  <c r="C3" i="34"/>
  <c r="A3" i="34"/>
  <c r="C2" i="34"/>
  <c r="A2" i="34"/>
</calcChain>
</file>

<file path=xl/comments1.xml><?xml version="1.0" encoding="utf-8"?>
<comments xmlns="http://schemas.openxmlformats.org/spreadsheetml/2006/main">
  <authors>
    <author>ml ml</author>
  </authors>
  <commentList>
    <comment ref="D1" authorId="0">
      <text>
        <r>
          <rPr>
            <b/>
            <sz val="9"/>
            <color indexed="81"/>
            <rFont val="Calibri"/>
            <family val="2"/>
          </rPr>
          <t>ml ml:</t>
        </r>
        <r>
          <rPr>
            <sz val="9"/>
            <color indexed="81"/>
            <rFont val="Calibri"/>
            <family val="2"/>
          </rPr>
          <t xml:space="preserve">
red = too short time series for the consideration of the cumulative simulation i.e. no diversification benefits are considered</t>
        </r>
      </text>
    </comment>
  </commentList>
</comments>
</file>

<file path=xl/sharedStrings.xml><?xml version="1.0" encoding="utf-8"?>
<sst xmlns="http://schemas.openxmlformats.org/spreadsheetml/2006/main" count="621" uniqueCount="421">
  <si>
    <t>Name</t>
  </si>
  <si>
    <t>Volume</t>
  </si>
  <si>
    <t>Value</t>
  </si>
  <si>
    <t>LIT</t>
  </si>
  <si>
    <t>BOTZ</t>
  </si>
  <si>
    <t>ARGT</t>
  </si>
  <si>
    <t>FINX</t>
  </si>
  <si>
    <t>AVAV</t>
  </si>
  <si>
    <t>Nr.</t>
  </si>
  <si>
    <t>barchart</t>
  </si>
  <si>
    <t>ACBFF</t>
  </si>
  <si>
    <t>SPVNF</t>
  </si>
  <si>
    <t>SNCGF</t>
  </si>
  <si>
    <t>AAPL</t>
  </si>
  <si>
    <t>EWY</t>
  </si>
  <si>
    <t>EPU</t>
  </si>
  <si>
    <t>EMFM</t>
  </si>
  <si>
    <t>Bloomberg</t>
  </si>
  <si>
    <t>ISIN</t>
  </si>
  <si>
    <t>WKN</t>
  </si>
  <si>
    <t>NWKRF</t>
  </si>
  <si>
    <t>barchart.length</t>
  </si>
  <si>
    <t>bloomberg.length</t>
  </si>
  <si>
    <t>ClosePrice</t>
  </si>
  <si>
    <t>Portfolio:</t>
  </si>
  <si>
    <t>GELYF</t>
  </si>
  <si>
    <t>BYDDF</t>
  </si>
  <si>
    <t>ITEQ</t>
  </si>
  <si>
    <t>PAOTF</t>
  </si>
  <si>
    <t>ShortName</t>
  </si>
  <si>
    <t>MSCI Peru</t>
  </si>
  <si>
    <t>Israel Technology</t>
  </si>
  <si>
    <t>Global X Robotics &amp; AI</t>
  </si>
  <si>
    <t>Glb X FUNDS/FINTECH</t>
  </si>
  <si>
    <t>Global X Lithium &amp; Battery</t>
  </si>
  <si>
    <t>Global X - Next Emerging &amp; Frontier</t>
  </si>
  <si>
    <t>MSCI Argentina</t>
  </si>
  <si>
    <t>Geely</t>
  </si>
  <si>
    <t>BYD</t>
  </si>
  <si>
    <t>Heliospectra</t>
  </si>
  <si>
    <t>MagForce</t>
  </si>
  <si>
    <t>AeroVironment</t>
  </si>
  <si>
    <t>Parrot</t>
  </si>
  <si>
    <t>Apple</t>
  </si>
  <si>
    <t>Manganese</t>
  </si>
  <si>
    <t>Spectra7</t>
  </si>
  <si>
    <t>Aurora</t>
  </si>
  <si>
    <t>Canopy</t>
  </si>
  <si>
    <t>Newstrike</t>
  </si>
  <si>
    <t>Cannaroyalty</t>
  </si>
  <si>
    <t>HEWJ</t>
  </si>
  <si>
    <t>MSCI Japan hedged</t>
  </si>
  <si>
    <t>MSCI South Korea</t>
  </si>
  <si>
    <t>AlphaVantage</t>
  </si>
  <si>
    <t>SharePortfolio</t>
  </si>
  <si>
    <t>1D.logReturn</t>
  </si>
  <si>
    <t>1D.return</t>
  </si>
  <si>
    <t>23D.logReturn</t>
  </si>
  <si>
    <t>125D.logReturn</t>
  </si>
  <si>
    <t>250D.logReturn</t>
  </si>
  <si>
    <t>5D.logReturn</t>
  </si>
  <si>
    <t>EWP</t>
  </si>
  <si>
    <t>MSCI Spain</t>
  </si>
  <si>
    <t>CloseDate</t>
  </si>
  <si>
    <t>Beta</t>
  </si>
  <si>
    <t>Beta1Y</t>
  </si>
  <si>
    <t>Deposite</t>
  </si>
  <si>
    <t>AV.length</t>
  </si>
  <si>
    <t>std_log_returns_1Y</t>
  </si>
  <si>
    <t>std_log_returns</t>
  </si>
  <si>
    <t>AV.down</t>
  </si>
  <si>
    <t>AV.time</t>
  </si>
  <si>
    <t>1D.logRetorn.on.portfolio</t>
  </si>
  <si>
    <t>MSCI France</t>
  </si>
  <si>
    <t>EWQ</t>
  </si>
  <si>
    <t>250D.CAPM.Return</t>
  </si>
  <si>
    <t>Jensen.Alpha</t>
  </si>
  <si>
    <t>flatex</t>
  </si>
  <si>
    <t>CGC</t>
  </si>
  <si>
    <t>GW Pharmaceuticals PLC</t>
  </si>
  <si>
    <t>GWPH</t>
  </si>
  <si>
    <t>VaR Normal</t>
  </si>
  <si>
    <t>VaR Normal std1Y</t>
  </si>
  <si>
    <t>VaR HS 1Y</t>
  </si>
  <si>
    <t>Alibaba Group</t>
  </si>
  <si>
    <t>BABA</t>
  </si>
  <si>
    <t>Amphenol</t>
  </si>
  <si>
    <t>APH</t>
  </si>
  <si>
    <t>incremental VaR</t>
  </si>
  <si>
    <t>incremental VaR per Value</t>
  </si>
  <si>
    <t>incremental VaR to Port VaR (share Portfolio VaR)</t>
  </si>
  <si>
    <t>Tencent</t>
  </si>
  <si>
    <t>TCEHY</t>
  </si>
  <si>
    <t>JD.com inc</t>
  </si>
  <si>
    <t>JD</t>
  </si>
  <si>
    <t>marginal VaR in €</t>
  </si>
  <si>
    <t>HLSPY</t>
  </si>
  <si>
    <t>share Portfolio VaR / share portfolio</t>
  </si>
  <si>
    <t>ITHUF</t>
  </si>
  <si>
    <t>iAnthus Capital</t>
  </si>
  <si>
    <t>VaR bootstrap 05Quantile</t>
  </si>
  <si>
    <t>VaR bootstrap 95Quantile</t>
  </si>
  <si>
    <t>mVaR bootstrap</t>
  </si>
  <si>
    <t>mVaR bootstrap 95Quantile</t>
  </si>
  <si>
    <t>incVaR bootstrap</t>
  </si>
  <si>
    <t>incVaR bootstrap 05Quantile</t>
  </si>
  <si>
    <t>incVaR bootstrap 95Quantile</t>
  </si>
  <si>
    <t>ES bootstrap</t>
  </si>
  <si>
    <t>ES bootstrap 05Quantile</t>
  </si>
  <si>
    <t>ES bootstrap 95Quantile</t>
  </si>
  <si>
    <t>CannTrust</t>
  </si>
  <si>
    <t>CNTTF</t>
  </si>
  <si>
    <t>individual VaR Bootstrap</t>
  </si>
  <si>
    <t>mVaR bootstrap 05Quantile</t>
  </si>
  <si>
    <t>Alcanna Inc</t>
  </si>
  <si>
    <t>LQSIF</t>
  </si>
  <si>
    <t>Namaste Technologies Inc</t>
  </si>
  <si>
    <t>NXTTF</t>
  </si>
  <si>
    <t>Date</t>
  </si>
  <si>
    <t>Price</t>
  </si>
  <si>
    <t>Global X - Copper Miners</t>
  </si>
  <si>
    <t>Global X - Copper Miners ETF</t>
  </si>
  <si>
    <t>COPX</t>
  </si>
  <si>
    <t>MSCI Germany</t>
  </si>
  <si>
    <t>iShares MSCI Germany ETF</t>
  </si>
  <si>
    <t>EWG</t>
  </si>
  <si>
    <t>US4642868065</t>
  </si>
  <si>
    <t>905631</t>
  </si>
  <si>
    <t>MSCI United Kingdom</t>
  </si>
  <si>
    <t>iShares MSCI United Kingdom ETF</t>
  </si>
  <si>
    <t>EWU</t>
  </si>
  <si>
    <t>MSCI Switzerland</t>
  </si>
  <si>
    <t>iShares MSCI Switzerland ETF</t>
  </si>
  <si>
    <t>EWL</t>
  </si>
  <si>
    <t>MSCI Italy</t>
  </si>
  <si>
    <t>iShares MSCI Italy ETF</t>
  </si>
  <si>
    <t>EWI</t>
  </si>
  <si>
    <t>MSCI Sweden</t>
  </si>
  <si>
    <t>iShares MSCI Sweden ETF</t>
  </si>
  <si>
    <t>EWD</t>
  </si>
  <si>
    <t>MSCI Austria</t>
  </si>
  <si>
    <t>iShares MSCI Austria ETF</t>
  </si>
  <si>
    <t>EWO</t>
  </si>
  <si>
    <t>MSCI Netherlands</t>
  </si>
  <si>
    <t>iShares MSCI Netherlands ETF</t>
  </si>
  <si>
    <t>EWN</t>
  </si>
  <si>
    <t>MSCI Israel</t>
  </si>
  <si>
    <t>iShares MSCI Israel ETF</t>
  </si>
  <si>
    <t>EIS</t>
  </si>
  <si>
    <t>MSCI Belgium</t>
  </si>
  <si>
    <t>iShares MSCI Belgium ETF</t>
  </si>
  <si>
    <t>EWK</t>
  </si>
  <si>
    <t>MSCI Ireland</t>
  </si>
  <si>
    <t>iShares MSCI Ireland ETF</t>
  </si>
  <si>
    <t>EIRL</t>
  </si>
  <si>
    <t>MSCI Denmark</t>
  </si>
  <si>
    <t>iShares MSCI Denmark ETF</t>
  </si>
  <si>
    <t>EDEN</t>
  </si>
  <si>
    <t>MSCI Finland</t>
  </si>
  <si>
    <t>iShares MSCI Finland ETF</t>
  </si>
  <si>
    <t>EFNL</t>
  </si>
  <si>
    <t>MSCI Norway</t>
  </si>
  <si>
    <t>iShares MSCI Norway ETF</t>
  </si>
  <si>
    <t>ENOR</t>
  </si>
  <si>
    <t>MSCI Japan</t>
  </si>
  <si>
    <t>iShares MSCI Japan ETF</t>
  </si>
  <si>
    <t>EWJ</t>
  </si>
  <si>
    <t>MSCI New Zealand</t>
  </si>
  <si>
    <t>iShares MSCI New Zealand ETF</t>
  </si>
  <si>
    <t>ENZL</t>
  </si>
  <si>
    <t>MSCI Hong Kong</t>
  </si>
  <si>
    <t>iShares MSCI Hong Kong ETF</t>
  </si>
  <si>
    <t>EWH</t>
  </si>
  <si>
    <t>MSCI Australia</t>
  </si>
  <si>
    <t>iShares MSCI Australia ETF</t>
  </si>
  <si>
    <t>EWA</t>
  </si>
  <si>
    <t>MSCI Taiwan</t>
  </si>
  <si>
    <t>iShares MSCI Taiwan ETF</t>
  </si>
  <si>
    <t>EWT</t>
  </si>
  <si>
    <t>MSCI South Africa</t>
  </si>
  <si>
    <t>iShares MSCI South Africa ETF</t>
  </si>
  <si>
    <t>EZA</t>
  </si>
  <si>
    <t>BorgWarner</t>
  </si>
  <si>
    <t>BorgWarner Inc</t>
  </si>
  <si>
    <t>BWA</t>
  </si>
  <si>
    <t>Magna International</t>
  </si>
  <si>
    <t>Magna International Inc</t>
  </si>
  <si>
    <t>MAG</t>
  </si>
  <si>
    <t>VolaN1_MSGARCH</t>
  </si>
  <si>
    <t>MSGARCH_prob</t>
  </si>
  <si>
    <t>ind_VaR_MSGARCH</t>
  </si>
  <si>
    <t>Port</t>
  </si>
  <si>
    <t>ES_MSGARCH</t>
  </si>
  <si>
    <t>MSCI EM</t>
  </si>
  <si>
    <t>Shares MSCI Emerging Markets ETF</t>
  </si>
  <si>
    <t>EEM</t>
  </si>
  <si>
    <t>MSCI ACEI</t>
  </si>
  <si>
    <t>iShares MSCI ACWI ETF</t>
  </si>
  <si>
    <t>ACWI</t>
  </si>
  <si>
    <t>Cannaroyalty</t>
  </si>
  <si>
    <t>CANNAROYALTY CORP. REGISTERED SHARES O.N.</t>
  </si>
  <si>
    <t>CA1376441004</t>
  </si>
  <si>
    <t>A2DH0P</t>
  </si>
  <si>
    <t>iAnthus Capital</t>
  </si>
  <si>
    <t>iAnthus Capital Holdings Inc</t>
  </si>
  <si>
    <t>ITHUF</t>
  </si>
  <si>
    <t>CannTrust</t>
  </si>
  <si>
    <t>CannTrust Holdings Inc</t>
  </si>
  <si>
    <t>CNTTF</t>
  </si>
  <si>
    <t>Namaste Technologies Inc</t>
  </si>
  <si>
    <t>NXTTF</t>
  </si>
  <si>
    <t>Newstrike</t>
  </si>
  <si>
    <t>Newstrike Resources Ltd</t>
  </si>
  <si>
    <t>NWKRF</t>
  </si>
  <si>
    <t>CA65250J1084</t>
  </si>
  <si>
    <t>A2JRPQ</t>
  </si>
  <si>
    <t>Tilray</t>
  </si>
  <si>
    <t>Tilray Inc</t>
  </si>
  <si>
    <t>TLRY</t>
  </si>
  <si>
    <t>Cronos Group</t>
  </si>
  <si>
    <t>Cronos Group Inc</t>
  </si>
  <si>
    <t>CRON</t>
  </si>
  <si>
    <t>Aphira</t>
  </si>
  <si>
    <t>Aphria Inc</t>
  </si>
  <si>
    <t>APHQF</t>
  </si>
  <si>
    <t>Canopy</t>
  </si>
  <si>
    <t>Canopy Growth Corp </t>
  </si>
  <si>
    <t>CGC</t>
  </si>
  <si>
    <t>CA1380351009</t>
  </si>
  <si>
    <t>A140QA</t>
  </si>
  <si>
    <t>Aurora</t>
  </si>
  <si>
    <t>Aurora Cannabis Inc</t>
  </si>
  <si>
    <t>ACBFF</t>
  </si>
  <si>
    <t>CA05156X1087</t>
  </si>
  <si>
    <t>A12GS7</t>
  </si>
  <si>
    <t>Alcanna</t>
  </si>
  <si>
    <t>Alcanna Inc</t>
  </si>
  <si>
    <t>LQSIF</t>
  </si>
  <si>
    <t>GW Pharmaceuticals</t>
  </si>
  <si>
    <t>GW Pharmaceuticals PLC</t>
  </si>
  <si>
    <t>GWPH</t>
  </si>
  <si>
    <t>Spectra7</t>
  </si>
  <si>
    <t>Spectra7 Microsystems</t>
  </si>
  <si>
    <t>SPVNF</t>
  </si>
  <si>
    <t>CA84761T1093</t>
  </si>
  <si>
    <t>A12FHR</t>
  </si>
  <si>
    <t>Manganese</t>
  </si>
  <si>
    <t>Manganese X Energy Corp</t>
  </si>
  <si>
    <t>SNCGF</t>
  </si>
  <si>
    <t>CA5626781028</t>
  </si>
  <si>
    <t>A2DHL8</t>
  </si>
  <si>
    <t>Apple</t>
  </si>
  <si>
    <t>Apple Inc</t>
  </si>
  <si>
    <t>AAPL</t>
  </si>
  <si>
    <t>AAPL UW</t>
  </si>
  <si>
    <t>US0378331005</t>
  </si>
  <si>
    <t>865985</t>
  </si>
  <si>
    <t>Parrot</t>
  </si>
  <si>
    <t>Parrot SA</t>
  </si>
  <si>
    <t>PAOTF</t>
  </si>
  <si>
    <t>FR0004038263</t>
  </si>
  <si>
    <t>A0J3D7</t>
  </si>
  <si>
    <t>Lululemon Athletica Inc</t>
  </si>
  <si>
    <t>LULU</t>
  </si>
  <si>
    <t>AeroVironment</t>
  </si>
  <si>
    <t>AeroVironment, Inc.</t>
  </si>
  <si>
    <t>AVAV</t>
  </si>
  <si>
    <t>US0080731088</t>
  </si>
  <si>
    <t>A0MJX7</t>
  </si>
  <si>
    <t>Cannabis Science</t>
  </si>
  <si>
    <t>Cannabis Science Inc</t>
  </si>
  <si>
    <t>CBIS</t>
  </si>
  <si>
    <t>GreenGro Technologies, Inc. Common Stock</t>
  </si>
  <si>
    <t>GRNH</t>
  </si>
  <si>
    <t>MagForce</t>
  </si>
  <si>
    <t>MagForce AG</t>
  </si>
  <si>
    <t>MGFRF</t>
  </si>
  <si>
    <t>DE000A0HGQF5</t>
  </si>
  <si>
    <t>A0HGQF</t>
  </si>
  <si>
    <t>Heliospectra</t>
  </si>
  <si>
    <t>Heliospectra AB</t>
  </si>
  <si>
    <t>HLSPY</t>
  </si>
  <si>
    <t>SE0005933082</t>
  </si>
  <si>
    <t>A117DG</t>
  </si>
  <si>
    <t>BYD</t>
  </si>
  <si>
    <t>BYD Co</t>
  </si>
  <si>
    <t>BYDDF</t>
  </si>
  <si>
    <t>CNE100000296</t>
  </si>
  <si>
    <t>A0M4W9</t>
  </si>
  <si>
    <t>Geely</t>
  </si>
  <si>
    <t>Geely Automobile Holdings Ltd</t>
  </si>
  <si>
    <t>GELYF</t>
  </si>
  <si>
    <t>KYG3777B1032</t>
  </si>
  <si>
    <t>A0CACX</t>
  </si>
  <si>
    <t>MSCI France</t>
  </si>
  <si>
    <t>iShares MSCI France ETF</t>
  </si>
  <si>
    <t>EWQ</t>
  </si>
  <si>
    <t>MSCI Argentina</t>
  </si>
  <si>
    <t>GLOBAL X MSCI ARGENTINA ETF</t>
  </si>
  <si>
    <t>ARGT</t>
  </si>
  <si>
    <t>US37950E2596</t>
  </si>
  <si>
    <t>A1T965</t>
  </si>
  <si>
    <t>MSCI South Korea</t>
  </si>
  <si>
    <t>iShares MSCI South Korea Index Fund(ETF)</t>
  </si>
  <si>
    <t>EWY</t>
  </si>
  <si>
    <t>IE00B0M63391</t>
  </si>
  <si>
    <t>A0HGWD</t>
  </si>
  <si>
    <t>MSCI Japan hedged</t>
  </si>
  <si>
    <t>iShares MSCI Japan EUR Hedged UCITS ETF (Acc)</t>
  </si>
  <si>
    <t>HEWJ</t>
  </si>
  <si>
    <t>IE00B42Z5J44</t>
  </si>
  <si>
    <t>A1C5E6</t>
  </si>
  <si>
    <t>MSCI Peru</t>
  </si>
  <si>
    <t>iShares MSCI All Peru ETF</t>
  </si>
  <si>
    <t>EPU</t>
  </si>
  <si>
    <t>US4642898427</t>
  </si>
  <si>
    <t>A0YALS</t>
  </si>
  <si>
    <t>Israel Technology</t>
  </si>
  <si>
    <t>BlueStar Israel Technology ETF</t>
  </si>
  <si>
    <t>ITEQ</t>
  </si>
  <si>
    <t>US26924G8704</t>
  </si>
  <si>
    <t>A2AMYH</t>
  </si>
  <si>
    <t>Global X Robotics &amp; AI</t>
  </si>
  <si>
    <t>Global X Robotics &amp; Artificial Intelligence ETF</t>
  </si>
  <si>
    <t>BOTZ</t>
  </si>
  <si>
    <t>US37954Y7159</t>
  </si>
  <si>
    <t>A2AN2E</t>
  </si>
  <si>
    <t>Glb X FUNDS/FINTECH</t>
  </si>
  <si>
    <t>Glb X FUNDS/FINTECH THEMATIC ET</t>
  </si>
  <si>
    <t>FINX</t>
  </si>
  <si>
    <t>Global X Lithium &amp; Battery</t>
  </si>
  <si>
    <t>Global X Lithium &amp; Battery Tech ETF</t>
  </si>
  <si>
    <t>LIT</t>
  </si>
  <si>
    <t>US37954Y8553</t>
  </si>
  <si>
    <t>A143H3</t>
  </si>
  <si>
    <t>Global X - Next Emerging &amp; Frontier</t>
  </si>
  <si>
    <t>Global X - Next Emerging &amp; Frontier ETF</t>
  </si>
  <si>
    <t>EMFM</t>
  </si>
  <si>
    <t>US37950E2182</t>
  </si>
  <si>
    <t>A110MS</t>
  </si>
  <si>
    <t>MSCI Spain</t>
  </si>
  <si>
    <t>iShares MSCI Spain Capped ETF</t>
  </si>
  <si>
    <t>EWP</t>
  </si>
  <si>
    <t>US4642867646</t>
  </si>
  <si>
    <t>905630</t>
  </si>
  <si>
    <t>Alibaba Group</t>
  </si>
  <si>
    <t>Alibaba Group Holding Ltd</t>
  </si>
  <si>
    <t>BABA</t>
  </si>
  <si>
    <t>Tencent</t>
  </si>
  <si>
    <t>Tencent Holdings Ltd</t>
  </si>
  <si>
    <t>TCEHY</t>
  </si>
  <si>
    <t>Amphenol</t>
  </si>
  <si>
    <t>Amphenol Corp</t>
  </si>
  <si>
    <t>APH</t>
  </si>
  <si>
    <t>JD.com</t>
  </si>
  <si>
    <t>JD.com inc</t>
  </si>
  <si>
    <t>JD</t>
  </si>
  <si>
    <t>Softbank</t>
  </si>
  <si>
    <t>Softbank Technology Corp</t>
  </si>
  <si>
    <t>SFBTF</t>
  </si>
  <si>
    <t>Activision Blizzard</t>
  </si>
  <si>
    <t>Activision Blizzard Inc</t>
  </si>
  <si>
    <t>ATVI</t>
  </si>
  <si>
    <t>Electronic Arts</t>
  </si>
  <si>
    <t>Electronic Arts Inc</t>
  </si>
  <si>
    <t>EA</t>
  </si>
  <si>
    <t>NVIDIA</t>
  </si>
  <si>
    <t>NVIDIA Corp</t>
  </si>
  <si>
    <t>NVDA</t>
  </si>
  <si>
    <t>Gaming ETF</t>
  </si>
  <si>
    <t>VanEck Vectors Gaming ETF</t>
  </si>
  <si>
    <t>BJK</t>
  </si>
  <si>
    <t>Take-Two Interactive Software Inc</t>
  </si>
  <si>
    <t>TTWO</t>
  </si>
  <si>
    <t>Aptiv</t>
  </si>
  <si>
    <t>Aptiv PLC</t>
  </si>
  <si>
    <t>APTV</t>
  </si>
  <si>
    <t>TE Connectivity</t>
  </si>
  <si>
    <t>TE Connectivity Ltd</t>
  </si>
  <si>
    <t>TEL</t>
  </si>
  <si>
    <t>Global X- NASDAQ CHINA</t>
  </si>
  <si>
    <t>Global X NASDAQ China Technology ETF</t>
  </si>
  <si>
    <t>QQQC</t>
  </si>
  <si>
    <t>2018-09-07</t>
  </si>
  <si>
    <t>2018-07-26</t>
  </si>
  <si>
    <t>2018-08-22</t>
  </si>
  <si>
    <t>VaR_bootstrap</t>
  </si>
  <si>
    <t>component_VaR</t>
  </si>
  <si>
    <t>FSD Pharma</t>
  </si>
  <si>
    <t>FSD Pharma Inc</t>
  </si>
  <si>
    <t>FSDDF</t>
  </si>
  <si>
    <t>Shopify Inc</t>
  </si>
  <si>
    <t>SHOP</t>
  </si>
  <si>
    <t>Shopify</t>
  </si>
  <si>
    <t>Cannabis US</t>
  </si>
  <si>
    <t>Cannabis CA</t>
  </si>
  <si>
    <t>Cannabis supplier</t>
  </si>
  <si>
    <t>other</t>
  </si>
  <si>
    <t>e-car</t>
  </si>
  <si>
    <t>country etf</t>
  </si>
  <si>
    <t>themetic etf</t>
  </si>
  <si>
    <t>china tech</t>
  </si>
  <si>
    <t>Category</t>
  </si>
  <si>
    <t>Namaste</t>
  </si>
  <si>
    <t>Lululemon</t>
  </si>
  <si>
    <t>GreenGro</t>
  </si>
  <si>
    <t>Take-Two Interactive Software</t>
  </si>
  <si>
    <t>ORHOF</t>
  </si>
  <si>
    <t>Benchmark</t>
  </si>
  <si>
    <t>ETFMG Alternative Harvest ETF</t>
  </si>
  <si>
    <t>Cannabis ETF</t>
  </si>
  <si>
    <t>MJ</t>
  </si>
  <si>
    <t>KushCo Holdings Inc</t>
  </si>
  <si>
    <t>KushCo</t>
  </si>
  <si>
    <t>KSHB</t>
  </si>
  <si>
    <t>MMNFF</t>
  </si>
  <si>
    <t>Medmen Enterprises Inc</t>
  </si>
  <si>
    <t>Medmen</t>
  </si>
  <si>
    <t>curr.1D.logReturn</t>
  </si>
  <si>
    <t>curr.Date</t>
  </si>
  <si>
    <t>KUSHCO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</si>
</sst>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\ _€_-;\-* #,##0.00\ _€_-;_-* &quot;-&quot;??\ _€_-;_-@_-"/>
    <numFmt numFmtId="164" formatCode="0.000%"/>
    <numFmt numFmtId="165" formatCode="0.0000%"/>
    <numFmt numFmtId="166" formatCode="yyyy/mm/dd\ hh:mm:ss"/>
    <numFmt numFmtId="167" formatCode="0.0"/>
    <numFmt numFmtId="168" formatCode="0.0000"/>
    <numFmt numFmtId="169" formatCode="_-* #,##0.000\ _€_-;\-* #,##0.000\ _€_-;_-* &quot;-&quot;??\ _€_-;_-@_-"/>
    <numFmt numFmtId="170" formatCode="#,##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2"/>
      <color theme="1"/>
      <name val="Calibri"/>
    </font>
    <font>
      <sz val="11"/>
      <color rgb="FF000000"/>
      <name val="Calibri"/>
    </font>
    <font>
      <sz val="36"/>
      <color rgb="FF000000"/>
      <name val="Times New Roman"/>
    </font>
    <font>
      <b/>
      <sz val="11"/>
      <color rgb="FF000000"/>
      <name val="Calibri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4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5">
    <xf numFmtId="0" fontId="0" fillId="0" borderId="0" xfId="0"/>
    <xf numFmtId="164" fontId="1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166" fontId="1" fillId="0" borderId="0" xfId="0" applyNumberFormat="1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4" fontId="1" fillId="0" borderId="0" xfId="0" applyNumberFormat="1" applyFont="1"/>
    <xf numFmtId="2" fontId="1" fillId="0" borderId="0" xfId="0" applyNumberFormat="1" applyFont="1"/>
    <xf numFmtId="167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 vertical="center" wrapText="1"/>
    </xf>
    <xf numFmtId="20" fontId="2" fillId="0" borderId="1" xfId="0" applyNumberFormat="1" applyFont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168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 vertical="center" wrapText="1"/>
    </xf>
    <xf numFmtId="9" fontId="1" fillId="0" borderId="0" xfId="0" applyNumberFormat="1" applyFont="1" applyAlignment="1">
      <alignment horizontal="center"/>
    </xf>
    <xf numFmtId="43" fontId="1" fillId="0" borderId="0" xfId="0" applyNumberFormat="1" applyFont="1" applyAlignment="1">
      <alignment horizontal="center" vertical="center" wrapText="1"/>
    </xf>
    <xf numFmtId="43" fontId="1" fillId="0" borderId="0" xfId="0" applyNumberFormat="1" applyFont="1" applyAlignment="1">
      <alignment horizontal="center"/>
    </xf>
    <xf numFmtId="10" fontId="1" fillId="0" borderId="0" xfId="0" applyNumberFormat="1" applyFont="1"/>
    <xf numFmtId="169" fontId="1" fillId="0" borderId="0" xfId="0" applyNumberFormat="1" applyFont="1" applyAlignment="1">
      <alignment horizontal="center"/>
    </xf>
    <xf numFmtId="169" fontId="1" fillId="0" borderId="0" xfId="0" applyNumberFormat="1" applyFont="1"/>
    <xf numFmtId="10" fontId="1" fillId="0" borderId="0" xfId="0" applyNumberFormat="1" applyFont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1" fontId="6" fillId="2" borderId="2" xfId="0" applyNumberFormat="1" applyFont="1" applyFill="1" applyBorder="1" applyAlignment="1">
      <alignment horizontal="center" vertical="center"/>
    </xf>
    <xf numFmtId="0" fontId="4" fillId="3" borderId="0" xfId="0" applyFont="1" applyFill="1"/>
    <xf numFmtId="1" fontId="4" fillId="3" borderId="0" xfId="0" applyNumberFormat="1" applyFont="1" applyFill="1" applyAlignment="1">
      <alignment horizontal="center"/>
    </xf>
    <xf numFmtId="0" fontId="4" fillId="2" borderId="0" xfId="0" applyFont="1" applyFill="1"/>
    <xf numFmtId="1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4" fontId="4" fillId="3" borderId="0" xfId="0" applyNumberFormat="1" applyFont="1" applyFill="1"/>
    <xf numFmtId="170" fontId="4" fillId="3" borderId="0" xfId="0" applyNumberFormat="1" applyFont="1" applyFill="1"/>
    <xf numFmtId="0" fontId="1" fillId="0" borderId="0" xfId="0" applyFont="1" applyAlignment="1"/>
    <xf numFmtId="0" fontId="0" fillId="0" borderId="0" xfId="0" applyNumberFormat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11" fillId="3" borderId="0" xfId="0" applyNumberFormat="1" applyFont="1" applyFill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10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D9D9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D9D9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D9D9D9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theme="0"/>
        </patternFill>
      </fill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theme="0"/>
        </patternFill>
      </fill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theme="0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5" formatCode="_-* #,##0.00\ _€_-;\-* #,##0.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0.0000%"/>
      <alignment horizontal="center" vertical="bottom" textRotation="0" wrapText="0" indent="0" justifyLastLine="0" shrinkToFit="0" readingOrder="0"/>
    </dxf>
    <dxf>
      <numFmt numFmtId="165" formatCode="0.0000%"/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numFmt numFmtId="169" formatCode="_-* #,##0.000\ _€_-;\-* #,##0.000\ _€_-;_-* &quot;-&quot;??\ _€_-;_-@_-"/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5" formatCode="_-* #,##0.00\ _€_-;\-* #,##0.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5" formatCode="_-* #,##0.00\ _€_-;\-* #,##0.00\ _€_-;_-* &quot;-&quot;??\ _€_-;_-@_-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/>
    </dxf>
    <dxf>
      <numFmt numFmtId="165" formatCode="0.0000%"/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numFmt numFmtId="165" formatCode="0.0000%"/>
      <alignment horizontal="center" textRotation="0" wrapText="0" indent="0" justifyLastLine="0" shrinkToFit="0"/>
    </dxf>
    <dxf>
      <numFmt numFmtId="168" formatCode="0.0000"/>
      <alignment horizontal="center" textRotation="0" wrapText="0" indent="0" justifyLastLine="0" shrinkToFit="0"/>
    </dxf>
    <dxf>
      <numFmt numFmtId="165" formatCode="0.0000%"/>
      <alignment horizontal="center" textRotation="0" wrapText="0" indent="0" justifyLastLine="0" shrinkToFit="0"/>
    </dxf>
    <dxf>
      <numFmt numFmtId="164" formatCode="0.000%"/>
      <alignment horizontal="center" textRotation="0" wrapText="0" indent="0" justifyLastLine="0" shrinkToFit="0"/>
    </dxf>
    <dxf>
      <numFmt numFmtId="164" formatCode="0.000%"/>
      <alignment horizontal="center" textRotation="0" wrapText="0" indent="0" justifyLastLine="0" shrinkToFit="0"/>
    </dxf>
    <dxf>
      <numFmt numFmtId="164" formatCode="0.000%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numFmt numFmtId="164" formatCode="0.000%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textRotation="0" indent="0" justifyLastLine="0" shrinkToFit="0"/>
    </dxf>
    <dxf>
      <numFmt numFmtId="2" formatCode="0.0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/>
    </dxf>
    <dxf>
      <numFmt numFmtId="25" formatCode="hh:mm"/>
      <alignment horizontal="center" vertical="center" textRotation="0" wrapText="1" indent="0" justifyLastLine="0" shrinkToFit="0" readingOrder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2" formatCode="0.00"/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2" formatCode="0.00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bottom" textRotation="0" wrapText="0" indent="0" justifyLastLine="0" shrinkToFit="0" readingOrder="0"/>
    </dxf>
    <dxf>
      <numFmt numFmtId="2" formatCode="0.00"/>
      <alignment horizontal="center" textRotation="0" wrapText="0" indent="0" justifyLastLine="0" shrinkToFit="0"/>
    </dxf>
    <dxf>
      <numFmt numFmtId="1" formatCode="0"/>
      <alignment horizontal="center" textRotation="0" wrapText="0" indent="0" justifyLastLine="0" shrinkToFit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1415989</xdr:colOff>
      <xdr:row>9</xdr:row>
      <xdr:rowOff>81280</xdr:rowOff>
    </xdr:from>
    <xdr:to>
      <xdr:col>5</xdr:col>
      <xdr:colOff>320451</xdr:colOff>
      <xdr:row>13</xdr:row>
      <xdr:rowOff>0</xdr:rowOff>
    </xdr:to>
    <xdr:sp macro="" textlink="">
      <xdr:nvSpPr>
        <xdr:cNvPr id="2" name="Text Box 3" hidden="1"/>
        <xdr:cNvSpPr txBox="1">
          <a:spLocks noChangeArrowheads="1"/>
        </xdr:cNvSpPr>
      </xdr:nvSpPr>
      <xdr:spPr bwMode="auto">
        <a:xfrm>
          <a:off x="3422589" y="1859280"/>
          <a:ext cx="50046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320451</xdr:colOff>
      <xdr:row>13</xdr:row>
      <xdr:rowOff>0</xdr:rowOff>
    </xdr:to>
    <xdr:sp macro="" textlink="">
      <xdr:nvSpPr>
        <xdr:cNvPr id="3" name="Text Box 1" hidden="1"/>
        <xdr:cNvSpPr txBox="1">
          <a:spLocks noChangeArrowheads="1"/>
        </xdr:cNvSpPr>
      </xdr:nvSpPr>
      <xdr:spPr bwMode="auto">
        <a:xfrm>
          <a:off x="3422589" y="1859280"/>
          <a:ext cx="5004695" cy="629920"/>
        </a:xfrm>
        <a:prstGeom prst="rect">
          <a:avLst/>
        </a:prstGeom>
        <a:gradFill rotWithShape="0">
          <a:gsLst>
            <a:gs pos="0">
              <a:srgbClr val="FBFE82"/>
            </a:gs>
            <a:gs pos="100000">
              <a:srgbClr val="FBF6D6"/>
            </a:gs>
          </a:gsLst>
          <a:lin ang="5400000"/>
        </a:gradFill>
        <a:ln w="9525">
          <a:solidFill>
            <a:srgbClr val="EDEAA1"/>
          </a:solidFill>
          <a:miter lim="800000"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4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5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6" name="Text Box 4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7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8" name="Text Box 4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9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10" name="Text Box 4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11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12" name="Text Box 4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13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333151</xdr:colOff>
      <xdr:row>13</xdr:row>
      <xdr:rowOff>0</xdr:rowOff>
    </xdr:to>
    <xdr:sp macro="" textlink="">
      <xdr:nvSpPr>
        <xdr:cNvPr id="14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333151</xdr:colOff>
      <xdr:row>13</xdr:row>
      <xdr:rowOff>0</xdr:rowOff>
    </xdr:to>
    <xdr:sp macro="" textlink="">
      <xdr:nvSpPr>
        <xdr:cNvPr id="15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333151</xdr:colOff>
      <xdr:row>13</xdr:row>
      <xdr:rowOff>0</xdr:rowOff>
    </xdr:to>
    <xdr:sp macro="" textlink="">
      <xdr:nvSpPr>
        <xdr:cNvPr id="16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333151</xdr:colOff>
      <xdr:row>13</xdr:row>
      <xdr:rowOff>0</xdr:rowOff>
    </xdr:to>
    <xdr:sp macro="" textlink="">
      <xdr:nvSpPr>
        <xdr:cNvPr id="17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333151</xdr:colOff>
      <xdr:row>13</xdr:row>
      <xdr:rowOff>0</xdr:rowOff>
    </xdr:to>
    <xdr:sp macro="" textlink="">
      <xdr:nvSpPr>
        <xdr:cNvPr id="18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19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0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1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2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3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4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5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6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27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28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29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0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1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2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3" name="Text Box 5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4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5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6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7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8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9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40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32</xdr:row>
      <xdr:rowOff>162560</xdr:rowOff>
    </xdr:to>
    <xdr:sp macro="" textlink="">
      <xdr:nvSpPr>
        <xdr:cNvPr id="41" name="Text Box 3" hidden="1"/>
        <xdr:cNvSpPr txBox="1">
          <a:spLocks noChangeArrowheads="1"/>
        </xdr:cNvSpPr>
      </xdr:nvSpPr>
      <xdr:spPr bwMode="auto">
        <a:xfrm>
          <a:off x="3426823" y="3616960"/>
          <a:ext cx="5017394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2" name="Text Box 4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3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4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5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6" name="Text Box 4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7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8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38</xdr:row>
      <xdr:rowOff>1693</xdr:rowOff>
    </xdr:to>
    <xdr:sp macro="" textlink="">
      <xdr:nvSpPr>
        <xdr:cNvPr id="49" name="Text Box 3" hidden="1"/>
        <xdr:cNvSpPr txBox="1">
          <a:spLocks noChangeArrowheads="1"/>
        </xdr:cNvSpPr>
      </xdr:nvSpPr>
      <xdr:spPr bwMode="auto">
        <a:xfrm>
          <a:off x="3426823" y="3616960"/>
          <a:ext cx="5021627" cy="331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38</xdr:row>
      <xdr:rowOff>1693</xdr:rowOff>
    </xdr:to>
    <xdr:sp macro="" textlink="">
      <xdr:nvSpPr>
        <xdr:cNvPr id="50" name="Text Box 3" hidden="1"/>
        <xdr:cNvSpPr txBox="1">
          <a:spLocks noChangeArrowheads="1"/>
        </xdr:cNvSpPr>
      </xdr:nvSpPr>
      <xdr:spPr bwMode="auto">
        <a:xfrm>
          <a:off x="3426823" y="3616960"/>
          <a:ext cx="5021627" cy="331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38</xdr:row>
      <xdr:rowOff>1693</xdr:rowOff>
    </xdr:to>
    <xdr:sp macro="" textlink="">
      <xdr:nvSpPr>
        <xdr:cNvPr id="51" name="Text Box 3" hidden="1"/>
        <xdr:cNvSpPr txBox="1">
          <a:spLocks noChangeArrowheads="1"/>
        </xdr:cNvSpPr>
      </xdr:nvSpPr>
      <xdr:spPr bwMode="auto">
        <a:xfrm>
          <a:off x="3426823" y="3616960"/>
          <a:ext cx="5021627" cy="331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43</xdr:row>
      <xdr:rowOff>155158</xdr:rowOff>
    </xdr:to>
    <xdr:sp macro="" textlink="">
      <xdr:nvSpPr>
        <xdr:cNvPr id="52" name="Text Box 3" hidden="1"/>
        <xdr:cNvSpPr txBox="1">
          <a:spLocks noChangeArrowheads="1"/>
        </xdr:cNvSpPr>
      </xdr:nvSpPr>
      <xdr:spPr bwMode="auto">
        <a:xfrm>
          <a:off x="3426823" y="3616960"/>
          <a:ext cx="5021627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3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4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5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6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7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8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9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0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1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2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3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4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5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6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7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8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9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70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71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72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333151</xdr:colOff>
      <xdr:row>33</xdr:row>
      <xdr:rowOff>0</xdr:rowOff>
    </xdr:to>
    <xdr:sp macro="" textlink="">
      <xdr:nvSpPr>
        <xdr:cNvPr id="73" name="Text Box 3" hidden="1"/>
        <xdr:cNvSpPr txBox="1">
          <a:spLocks noChangeArrowheads="1"/>
        </xdr:cNvSpPr>
      </xdr:nvSpPr>
      <xdr:spPr bwMode="auto">
        <a:xfrm>
          <a:off x="3426823" y="1676400"/>
          <a:ext cx="501316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333151</xdr:colOff>
      <xdr:row>33</xdr:row>
      <xdr:rowOff>0</xdr:rowOff>
    </xdr:to>
    <xdr:sp macro="" textlink="">
      <xdr:nvSpPr>
        <xdr:cNvPr id="74" name="Text Box 3" hidden="1"/>
        <xdr:cNvSpPr txBox="1">
          <a:spLocks noChangeArrowheads="1"/>
        </xdr:cNvSpPr>
      </xdr:nvSpPr>
      <xdr:spPr bwMode="auto">
        <a:xfrm>
          <a:off x="3426823" y="1676400"/>
          <a:ext cx="501316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338231</xdr:colOff>
      <xdr:row>33</xdr:row>
      <xdr:rowOff>0</xdr:rowOff>
    </xdr:to>
    <xdr:sp macro="" textlink="">
      <xdr:nvSpPr>
        <xdr:cNvPr id="75" name="Text Box 3" hidden="1"/>
        <xdr:cNvSpPr txBox="1">
          <a:spLocks noChangeArrowheads="1"/>
        </xdr:cNvSpPr>
      </xdr:nvSpPr>
      <xdr:spPr bwMode="auto">
        <a:xfrm>
          <a:off x="3426823" y="1676400"/>
          <a:ext cx="501824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340771</xdr:colOff>
      <xdr:row>33</xdr:row>
      <xdr:rowOff>0</xdr:rowOff>
    </xdr:to>
    <xdr:sp macro="" textlink="">
      <xdr:nvSpPr>
        <xdr:cNvPr id="76" name="Text Box 3" hidden="1"/>
        <xdr:cNvSpPr txBox="1">
          <a:spLocks noChangeArrowheads="1"/>
        </xdr:cNvSpPr>
      </xdr:nvSpPr>
      <xdr:spPr bwMode="auto">
        <a:xfrm>
          <a:off x="3426823" y="1676400"/>
          <a:ext cx="502078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340771</xdr:colOff>
      <xdr:row>33</xdr:row>
      <xdr:rowOff>0</xdr:rowOff>
    </xdr:to>
    <xdr:sp macro="" textlink="">
      <xdr:nvSpPr>
        <xdr:cNvPr id="77" name="Text Box 3" hidden="1"/>
        <xdr:cNvSpPr txBox="1">
          <a:spLocks noChangeArrowheads="1"/>
        </xdr:cNvSpPr>
      </xdr:nvSpPr>
      <xdr:spPr bwMode="auto">
        <a:xfrm>
          <a:off x="3426823" y="1676400"/>
          <a:ext cx="502078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340771</xdr:colOff>
      <xdr:row>33</xdr:row>
      <xdr:rowOff>0</xdr:rowOff>
    </xdr:to>
    <xdr:sp macro="" textlink="">
      <xdr:nvSpPr>
        <xdr:cNvPr id="78" name="Text Box 3" hidden="1"/>
        <xdr:cNvSpPr txBox="1">
          <a:spLocks noChangeArrowheads="1"/>
        </xdr:cNvSpPr>
      </xdr:nvSpPr>
      <xdr:spPr bwMode="auto">
        <a:xfrm>
          <a:off x="3426823" y="1676400"/>
          <a:ext cx="502078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340771</xdr:colOff>
      <xdr:row>33</xdr:row>
      <xdr:rowOff>0</xdr:rowOff>
    </xdr:to>
    <xdr:sp macro="" textlink="">
      <xdr:nvSpPr>
        <xdr:cNvPr id="79" name="Text Box 3" hidden="1"/>
        <xdr:cNvSpPr txBox="1">
          <a:spLocks noChangeArrowheads="1"/>
        </xdr:cNvSpPr>
      </xdr:nvSpPr>
      <xdr:spPr bwMode="auto">
        <a:xfrm>
          <a:off x="3426823" y="1676400"/>
          <a:ext cx="502078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0</xdr:rowOff>
    </xdr:to>
    <xdr:sp macro="" textlink="">
      <xdr:nvSpPr>
        <xdr:cNvPr id="80" name="Text Box 3" hidden="1"/>
        <xdr:cNvSpPr txBox="1">
          <a:spLocks noChangeArrowheads="1"/>
        </xdr:cNvSpPr>
      </xdr:nvSpPr>
      <xdr:spPr bwMode="auto">
        <a:xfrm>
          <a:off x="2882900" y="50800"/>
          <a:ext cx="3035300" cy="4394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1" name="Text Box 4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2" name="Text Box 3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3" name="Text Box 3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4" name="Text Box 3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5" name="Text Box 3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86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87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88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89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90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91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92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93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0</xdr:rowOff>
    </xdr:to>
    <xdr:sp macro="" textlink="">
      <xdr:nvSpPr>
        <xdr:cNvPr id="2049" name="Text Box 1025" hidden="1"/>
        <xdr:cNvSpPr txBox="1">
          <a:spLocks noChangeArrowheads="1"/>
        </xdr:cNvSpPr>
      </xdr:nvSpPr>
      <xdr:spPr bwMode="auto">
        <a:xfrm>
          <a:off x="5803900" y="127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0</xdr:rowOff>
    </xdr:to>
    <xdr:sp macro="" textlink="">
      <xdr:nvSpPr>
        <xdr:cNvPr id="1027" name="Text Box 3" hidden="1"/>
        <xdr:cNvSpPr txBox="1">
          <a:spLocks noChangeArrowheads="1"/>
        </xdr:cNvSpPr>
      </xdr:nvSpPr>
      <xdr:spPr bwMode="auto">
        <a:xfrm>
          <a:off x="5803900" y="127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0</xdr:rowOff>
    </xdr:to>
    <xdr:sp macro="" textlink="">
      <xdr:nvSpPr>
        <xdr:cNvPr id="2048" name="Text Box 3" hidden="1"/>
        <xdr:cNvSpPr txBox="1">
          <a:spLocks noChangeArrowheads="1"/>
        </xdr:cNvSpPr>
      </xdr:nvSpPr>
      <xdr:spPr bwMode="auto">
        <a:xfrm>
          <a:off x="5803900" y="127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0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1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2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3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4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5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6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7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8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9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0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1029" name="Text Box 5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1028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1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2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3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4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5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6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7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68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69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0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1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2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3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4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5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6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7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8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9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732367</xdr:colOff>
      <xdr:row>24</xdr:row>
      <xdr:rowOff>12700</xdr:rowOff>
    </xdr:to>
    <xdr:sp macro="" textlink="">
      <xdr:nvSpPr>
        <xdr:cNvPr id="94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859367</xdr:colOff>
      <xdr:row>24</xdr:row>
      <xdr:rowOff>12700</xdr:rowOff>
    </xdr:to>
    <xdr:sp macro="" textlink="">
      <xdr:nvSpPr>
        <xdr:cNvPr id="95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859367</xdr:colOff>
      <xdr:row>24</xdr:row>
      <xdr:rowOff>12700</xdr:rowOff>
    </xdr:to>
    <xdr:sp macro="" textlink="">
      <xdr:nvSpPr>
        <xdr:cNvPr id="102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859367</xdr:colOff>
      <xdr:row>24</xdr:row>
      <xdr:rowOff>12700</xdr:rowOff>
    </xdr:to>
    <xdr:sp macro="" textlink="">
      <xdr:nvSpPr>
        <xdr:cNvPr id="1025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859367</xdr:colOff>
      <xdr:row>24</xdr:row>
      <xdr:rowOff>12700</xdr:rowOff>
    </xdr:to>
    <xdr:sp macro="" textlink="">
      <xdr:nvSpPr>
        <xdr:cNvPr id="1026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0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1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3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4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6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8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2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3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8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2" name="Text Box 8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3" name="Text Box 7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4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8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9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0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8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9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0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3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4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6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7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0" name="Text Box 8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1" name="Text Box 7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2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3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4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6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7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8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0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1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3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5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6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7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9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9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8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9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3" name="Text Box 7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4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8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9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2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3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4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6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7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8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0" name="Text Box 7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1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ables/table1.xml><?xml version="1.0" encoding="utf-8"?>
<table xmlns="http://schemas.openxmlformats.org/spreadsheetml/2006/main" id="3" name="RiskTab22" displayName="RiskTab22" ref="A1:N78" totalsRowShown="0" headerRowDxfId="102" dataDxfId="100" headerRowBorderDxfId="101">
  <tableColumns count="14">
    <tableColumn id="1" name="Nr." dataDxfId="99" totalsRowDxfId="98"/>
    <tableColumn id="12" name="Category" totalsRowDxfId="97"/>
    <tableColumn id="9" name="ShortName" totalsRowDxfId="96"/>
    <tableColumn id="24" name="Name" dataDxfId="95" totalsRowDxfId="94"/>
    <tableColumn id="32" name="AlphaVantage" dataDxfId="93" totalsRowDxfId="92"/>
    <tableColumn id="6" name="AV.length" dataDxfId="91" totalsRowDxfId="90"/>
    <tableColumn id="10" name="AV.time" dataDxfId="89" totalsRowDxfId="88"/>
    <tableColumn id="11" name="AV.down" dataDxfId="87" totalsRowDxfId="86"/>
    <tableColumn id="5" name="barchart" dataDxfId="85" totalsRowDxfId="84"/>
    <tableColumn id="7" name="barchart.length" dataDxfId="83" totalsRowDxfId="82"/>
    <tableColumn id="2" name="Bloomberg" dataDxfId="81" totalsRowDxfId="80"/>
    <tableColumn id="8" name="bloomberg.length" dataDxfId="79" totalsRowDxfId="78"/>
    <tableColumn id="3" name="ISIN" dataDxfId="77" totalsRowDxfId="76"/>
    <tableColumn id="4" name="WKN" dataDxfId="75" totalsRowDxfId="7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Table2" displayName="Table2" ref="A1:R78" totalsRowShown="0" headerRowDxfId="73">
  <autoFilter ref="A1:R78"/>
  <tableColumns count="18">
    <tableColumn id="1" name="Nr." dataDxfId="72">
      <calculatedColumnFormula>RiskTab22[[#This Row],[Nr.]]</calculatedColumnFormula>
    </tableColumn>
    <tableColumn id="16" name="Category" dataDxfId="71">
      <calculatedColumnFormula>RiskTab22[[#This Row],[Category]]</calculatedColumnFormula>
    </tableColumn>
    <tableColumn id="2" name="Name" dataDxfId="70">
      <calculatedColumnFormula>RiskTab22[[#This Row],[ShortName]]</calculatedColumnFormula>
    </tableColumn>
    <tableColumn id="13" name="AlphaVantage" dataDxfId="69">
      <calculatedColumnFormula>RiskTab22[[#This Row],[AlphaVantage]]</calculatedColumnFormula>
    </tableColumn>
    <tableColumn id="3" name="Volume" dataDxfId="68">
      <calculatedColumnFormula>IFERROR(INDEX(DepPositions[Volume],MATCH(Table2[[#This Row],[AlphaVantage]],DepPositions[AlphaVantage],0)),"")</calculatedColumnFormula>
    </tableColumn>
    <tableColumn id="4" name="ClosePrice" dataDxfId="67"/>
    <tableColumn id="14" name="CloseDate" dataDxfId="66"/>
    <tableColumn id="5" name="Value" dataDxfId="65"/>
    <tableColumn id="6" name="SharePortfolio" dataDxfId="64"/>
    <tableColumn id="7" name="1D.logReturn" dataDxfId="63"/>
    <tableColumn id="15" name="1D.logRetorn.on.portfolio" dataDxfId="62">
      <calculatedColumnFormula>Table2[[#This Row],[1D.logReturn]]*Table2[[#This Row],[Value]]</calculatedColumnFormula>
    </tableColumn>
    <tableColumn id="8" name="1D.return" dataDxfId="61"/>
    <tableColumn id="9" name="5D.logReturn" dataDxfId="60"/>
    <tableColumn id="10" name="23D.logReturn" dataDxfId="59"/>
    <tableColumn id="11" name="125D.logReturn" dataDxfId="58"/>
    <tableColumn id="12" name="250D.logReturn" dataDxfId="57"/>
    <tableColumn id="17" name="curr.1D.logReturn" dataDxfId="56"/>
    <tableColumn id="18" name="curr.Date" dataDxfId="5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Table22" displayName="Table22" ref="A1:AN78" totalsRowShown="0" headerRowDxfId="54">
  <autoFilter ref="A1:AN78"/>
  <sortState ref="A2:Y82">
    <sortCondition descending="1" ref="J1:J75"/>
  </sortState>
  <tableColumns count="40">
    <tableColumn id="1" name="Nr." dataDxfId="53">
      <calculatedColumnFormula>RiskTab22[[#This Row],[Nr.]]</calculatedColumnFormula>
    </tableColumn>
    <tableColumn id="41" name="Category" dataDxfId="52">
      <calculatedColumnFormula>RiskTab22[[#This Row],[Category]]</calculatedColumnFormula>
    </tableColumn>
    <tableColumn id="2" name="Name" dataDxfId="51">
      <calculatedColumnFormula>RiskTab22[[#This Row],[ShortName]]</calculatedColumnFormula>
    </tableColumn>
    <tableColumn id="13" name="AlphaVantage" dataDxfId="50">
      <calculatedColumnFormula>RiskTab22[[#This Row],[AlphaVantage]]</calculatedColumnFormula>
    </tableColumn>
    <tableColumn id="21" name="Value" dataDxfId="49">
      <calculatedColumnFormula>Table2[[#This Row],[Volume]]</calculatedColumnFormula>
    </tableColumn>
    <tableColumn id="24" name="SharePortfolio" dataDxfId="48"/>
    <tableColumn id="14" name="CloseDate" dataDxfId="47"/>
    <tableColumn id="3" name="Beta1Y" dataDxfId="46"/>
    <tableColumn id="18" name="Beta" dataDxfId="45"/>
    <tableColumn id="19" name="250D.logReturn" dataDxfId="44">
      <calculatedColumnFormula>Table2[[#This Row],[250D.logReturn]]</calculatedColumnFormula>
    </tableColumn>
    <tableColumn id="20" name="250D.CAPM.Return" dataDxfId="43"/>
    <tableColumn id="22" name="Jensen.Alpha" dataDxfId="42">
      <calculatedColumnFormula>Table22[[#This Row],[250D.logReturn]]-Table22[[#This Row],[std_log_returns_1Y]]</calculatedColumnFormula>
    </tableColumn>
    <tableColumn id="4" name="std_log_returns_1Y" dataDxfId="41"/>
    <tableColumn id="5" name="std_log_returns" dataDxfId="40"/>
    <tableColumn id="37" name="VolaN1_MSGARCH" dataDxfId="39"/>
    <tableColumn id="6" name="VaR Normal std1Y" dataDxfId="38"/>
    <tableColumn id="7" name="VaR Normal" dataDxfId="37"/>
    <tableColumn id="8" name="VaR HS 1Y" dataDxfId="36"/>
    <tableColumn id="9" name="individual VaR Bootstrap" dataDxfId="35"/>
    <tableColumn id="10" name="marginal VaR in €" dataDxfId="34"/>
    <tableColumn id="11" name="incremental VaR" dataDxfId="33"/>
    <tableColumn id="23" name="incremental VaR to Port VaR (share Portfolio VaR)" dataDxfId="32"/>
    <tableColumn id="12" name="incremental VaR per Value" dataDxfId="31"/>
    <tableColumn id="15" name="share Portfolio VaR / share portfolio" dataDxfId="30"/>
    <tableColumn id="26" name="VaR bootstrap 05Quantile" dataDxfId="29"/>
    <tableColumn id="25" name="VaR bootstrap 95Quantile" dataDxfId="28"/>
    <tableColumn id="34" name="VaR_bootstrap" dataDxfId="27"/>
    <tableColumn id="39" name="ind_VaR_MSGARCH" dataDxfId="26"/>
    <tableColumn id="33" name="incVaR bootstrap 05Quantile" dataDxfId="25"/>
    <tableColumn id="32" name="incVaR bootstrap 95Quantile" dataDxfId="24"/>
    <tableColumn id="31" name="incVaR bootstrap" dataDxfId="23"/>
    <tableColumn id="30" name="mVaR bootstrap 05Quantile" dataDxfId="22"/>
    <tableColumn id="29" name="mVaR bootstrap 95Quantile" dataDxfId="21"/>
    <tableColumn id="16" name="mVaR bootstrap" dataDxfId="20"/>
    <tableColumn id="27" name="component_VaR" dataDxfId="19"/>
    <tableColumn id="38" name="MSGARCH_prob" dataDxfId="18"/>
    <tableColumn id="40" name="ES_MSGARCH" dataDxfId="17"/>
    <tableColumn id="17" name="ES bootstrap 05Quantile" dataDxfId="16"/>
    <tableColumn id="35" name="ES bootstrap 95Quantile" dataDxfId="15"/>
    <tableColumn id="28" name="ES bootstrap" dataDxfId="1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6" name="DepPositions" displayName="DepPositions" ref="A1:F37" totalsRowShown="0" headerRowDxfId="13" dataDxfId="11" headerRowBorderDxfId="12" tableBorderDxfId="10">
  <autoFilter ref="A1:F37"/>
  <tableColumns count="6">
    <tableColumn id="1" name="Name" dataDxfId="9"/>
    <tableColumn id="2" name="AlphaVantage" dataDxfId="8"/>
    <tableColumn id="3" name="Deposite" dataDxfId="7"/>
    <tableColumn id="7" name="Date" dataDxfId="6"/>
    <tableColumn id="6" name="Price" dataDxfId="5"/>
    <tableColumn id="4" name="Volume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comments" Target="../comments1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8"/>
  <sheetViews>
    <sheetView zoomScale="150" zoomScaleNormal="150" zoomScalePageLayoutView="150" workbookViewId="0">
      <pane xSplit="5" ySplit="1" topLeftCell="F2" activePane="bottomRight" state="frozen"/>
      <selection pane="topRight" activeCell="D1" sqref="D1"/>
      <selection pane="bottomLeft" activeCell="A3" sqref="A3"/>
      <selection pane="bottomRight" activeCell="C20" sqref="C20"/>
    </sheetView>
  </sheetViews>
  <sheetFormatPr baseColWidth="10" defaultColWidth="8.83203125" defaultRowHeight="14" x14ac:dyDescent="0"/>
  <cols>
    <col min="1" max="1" width="4.83203125" customWidth="1"/>
    <col min="2" max="2" width="21.5" customWidth="1"/>
    <col min="3" max="3" width="23" customWidth="1"/>
    <col min="4" max="4" width="47.33203125" customWidth="1"/>
    <col min="5" max="5" width="9.83203125" customWidth="1"/>
    <col min="6" max="6" width="17.1640625" customWidth="1"/>
    <col min="7" max="8" width="9.83203125" customWidth="1"/>
    <col min="9" max="10" width="18.83203125" customWidth="1"/>
    <col min="11" max="12" width="13" customWidth="1"/>
    <col min="13" max="13" width="16.5" customWidth="1"/>
    <col min="14" max="14" width="13.83203125" customWidth="1"/>
  </cols>
  <sheetData>
    <row r="1" spans="1:14" ht="28" customHeight="1">
      <c r="A1" s="11" t="s">
        <v>8</v>
      </c>
      <c r="B1" s="11" t="s">
        <v>402</v>
      </c>
      <c r="C1" s="11" t="s">
        <v>29</v>
      </c>
      <c r="D1" s="3" t="s">
        <v>0</v>
      </c>
      <c r="E1" s="5" t="s">
        <v>53</v>
      </c>
      <c r="F1" s="2" t="s">
        <v>67</v>
      </c>
      <c r="G1" s="12" t="s">
        <v>71</v>
      </c>
      <c r="H1" s="5" t="s">
        <v>70</v>
      </c>
      <c r="I1" s="5" t="s">
        <v>9</v>
      </c>
      <c r="J1" s="5" t="s">
        <v>21</v>
      </c>
      <c r="K1" s="5" t="s">
        <v>17</v>
      </c>
      <c r="L1" s="5" t="s">
        <v>22</v>
      </c>
      <c r="M1" s="5" t="s">
        <v>18</v>
      </c>
      <c r="N1" s="5" t="s">
        <v>19</v>
      </c>
    </row>
    <row r="2" spans="1:14">
      <c r="A2">
        <v>1</v>
      </c>
      <c r="B2" t="s">
        <v>408</v>
      </c>
      <c r="C2" t="s">
        <v>193</v>
      </c>
      <c r="D2" s="4" t="s">
        <v>194</v>
      </c>
      <c r="E2" s="1" t="s">
        <v>195</v>
      </c>
      <c r="F2" s="9">
        <v>3884</v>
      </c>
      <c r="G2" s="8">
        <v>4.3385949134826696</v>
      </c>
      <c r="H2" s="1" t="b">
        <v>1</v>
      </c>
      <c r="I2" s="1"/>
      <c r="J2" s="1"/>
      <c r="K2" s="10"/>
      <c r="L2" s="10"/>
      <c r="M2" s="10"/>
      <c r="N2" s="10"/>
    </row>
    <row r="3" spans="1:14">
      <c r="A3">
        <v>2</v>
      </c>
      <c r="B3" t="s">
        <v>408</v>
      </c>
      <c r="C3" t="s">
        <v>196</v>
      </c>
      <c r="D3" s="4" t="s">
        <v>197</v>
      </c>
      <c r="E3" s="1" t="s">
        <v>198</v>
      </c>
      <c r="F3" s="9">
        <v>2637</v>
      </c>
      <c r="G3" s="8">
        <v>1.57239389419556</v>
      </c>
      <c r="H3" s="1" t="b">
        <v>1</v>
      </c>
      <c r="I3" s="1"/>
      <c r="J3" s="1"/>
      <c r="K3" s="10"/>
      <c r="L3" s="10"/>
      <c r="M3" s="10"/>
      <c r="N3" s="10"/>
    </row>
    <row r="4" spans="1:14">
      <c r="A4">
        <v>3</v>
      </c>
      <c r="B4" t="s">
        <v>408</v>
      </c>
      <c r="C4" t="s">
        <v>410</v>
      </c>
      <c r="D4" s="49" t="s">
        <v>409</v>
      </c>
      <c r="E4" s="1" t="s">
        <v>411</v>
      </c>
      <c r="F4" s="9"/>
      <c r="G4" s="8"/>
      <c r="H4" s="1"/>
      <c r="I4" s="1"/>
      <c r="J4" s="1"/>
      <c r="K4" s="10"/>
      <c r="L4" s="10"/>
      <c r="M4" s="10"/>
      <c r="N4" s="10"/>
    </row>
    <row r="5" spans="1:14">
      <c r="A5">
        <v>4</v>
      </c>
      <c r="B5" t="s">
        <v>394</v>
      </c>
      <c r="C5" t="s">
        <v>199</v>
      </c>
      <c r="D5" s="4" t="s">
        <v>200</v>
      </c>
      <c r="E5" s="1" t="s">
        <v>407</v>
      </c>
      <c r="F5" s="9">
        <v>443</v>
      </c>
      <c r="G5" s="8">
        <v>0.399101972579956</v>
      </c>
      <c r="H5" s="1" t="b">
        <v>1</v>
      </c>
      <c r="I5" s="1">
        <v>1670</v>
      </c>
      <c r="J5" s="1"/>
      <c r="K5" s="10"/>
      <c r="L5" s="10"/>
      <c r="M5" s="10" t="s">
        <v>201</v>
      </c>
      <c r="N5" s="10" t="s">
        <v>202</v>
      </c>
    </row>
    <row r="6" spans="1:14">
      <c r="A6">
        <v>5</v>
      </c>
      <c r="B6" t="s">
        <v>394</v>
      </c>
      <c r="C6" t="s">
        <v>203</v>
      </c>
      <c r="D6" s="4" t="s">
        <v>204</v>
      </c>
      <c r="E6" s="1" t="s">
        <v>205</v>
      </c>
      <c r="F6" s="9">
        <v>2571</v>
      </c>
      <c r="G6" s="8">
        <v>1.90238904953003</v>
      </c>
      <c r="H6" s="1" t="b">
        <v>1</v>
      </c>
      <c r="I6" s="1">
        <v>1130</v>
      </c>
      <c r="J6" s="1"/>
      <c r="K6" s="10"/>
      <c r="L6" s="10"/>
      <c r="M6" s="10"/>
      <c r="N6" s="10"/>
    </row>
    <row r="7" spans="1:14">
      <c r="A7">
        <v>6</v>
      </c>
      <c r="B7" t="s">
        <v>394</v>
      </c>
      <c r="C7" t="s">
        <v>417</v>
      </c>
      <c r="D7" s="49" t="s">
        <v>416</v>
      </c>
      <c r="E7" s="1" t="s">
        <v>415</v>
      </c>
      <c r="F7" s="9"/>
      <c r="G7" s="8"/>
      <c r="H7" s="1"/>
      <c r="I7" s="1"/>
      <c r="J7" s="1"/>
      <c r="K7" s="10"/>
      <c r="L7" s="10"/>
      <c r="M7" s="10"/>
      <c r="N7" s="10"/>
    </row>
    <row r="8" spans="1:14">
      <c r="A8">
        <v>7</v>
      </c>
      <c r="B8" t="s">
        <v>395</v>
      </c>
      <c r="C8" t="s">
        <v>206</v>
      </c>
      <c r="D8" s="4" t="s">
        <v>207</v>
      </c>
      <c r="E8" s="1" t="s">
        <v>208</v>
      </c>
      <c r="F8" s="9">
        <v>262</v>
      </c>
      <c r="G8" s="8">
        <v>0.69631314277648904</v>
      </c>
      <c r="H8" s="1" t="b">
        <v>1</v>
      </c>
      <c r="I8" s="1">
        <v>810</v>
      </c>
      <c r="J8" s="1"/>
      <c r="K8" s="10"/>
      <c r="L8" s="10"/>
      <c r="M8" s="10"/>
      <c r="N8" s="10"/>
    </row>
    <row r="9" spans="1:14">
      <c r="A9">
        <v>8</v>
      </c>
      <c r="B9" t="s">
        <v>396</v>
      </c>
      <c r="C9" t="s">
        <v>403</v>
      </c>
      <c r="D9" s="4" t="s">
        <v>209</v>
      </c>
      <c r="E9" s="1" t="s">
        <v>210</v>
      </c>
      <c r="F9" s="9">
        <v>1798</v>
      </c>
      <c r="G9" s="8">
        <v>11.6351590156555</v>
      </c>
      <c r="H9" s="1" t="b">
        <v>1</v>
      </c>
      <c r="I9" s="1">
        <v>1450</v>
      </c>
      <c r="J9" s="1"/>
      <c r="K9" s="10"/>
      <c r="L9" s="10"/>
      <c r="M9" s="10"/>
      <c r="N9" s="10"/>
    </row>
    <row r="10" spans="1:14">
      <c r="A10">
        <v>9</v>
      </c>
      <c r="B10" t="s">
        <v>395</v>
      </c>
      <c r="C10" t="s">
        <v>211</v>
      </c>
      <c r="D10" s="4" t="s">
        <v>212</v>
      </c>
      <c r="E10" s="1" t="s">
        <v>213</v>
      </c>
      <c r="F10" s="9">
        <v>1520</v>
      </c>
      <c r="G10" s="8">
        <v>1.07245993614197</v>
      </c>
      <c r="H10" s="1" t="b">
        <v>1</v>
      </c>
      <c r="I10" s="1">
        <v>0</v>
      </c>
      <c r="J10" s="1"/>
      <c r="K10" s="10"/>
      <c r="L10" s="10"/>
      <c r="M10" s="10" t="s">
        <v>214</v>
      </c>
      <c r="N10" s="10" t="s">
        <v>215</v>
      </c>
    </row>
    <row r="11" spans="1:14">
      <c r="A11">
        <v>10</v>
      </c>
      <c r="B11" t="s">
        <v>394</v>
      </c>
      <c r="C11" t="s">
        <v>216</v>
      </c>
      <c r="D11" s="4" t="s">
        <v>217</v>
      </c>
      <c r="E11" s="1" t="s">
        <v>218</v>
      </c>
      <c r="F11" s="9">
        <v>41</v>
      </c>
      <c r="G11" s="8">
        <v>0.34571218490600603</v>
      </c>
      <c r="H11" s="1" t="b">
        <v>1</v>
      </c>
      <c r="I11" s="1"/>
      <c r="J11" s="1"/>
      <c r="K11" s="10"/>
      <c r="L11" s="10"/>
      <c r="M11" s="10"/>
      <c r="N11" s="10"/>
    </row>
    <row r="12" spans="1:14">
      <c r="A12">
        <v>11</v>
      </c>
      <c r="B12" t="s">
        <v>394</v>
      </c>
      <c r="C12" t="s">
        <v>388</v>
      </c>
      <c r="D12" s="49" t="s">
        <v>389</v>
      </c>
      <c r="E12" s="1" t="s">
        <v>390</v>
      </c>
      <c r="F12" s="9"/>
      <c r="G12" s="8"/>
      <c r="H12" s="1"/>
      <c r="I12" s="1"/>
      <c r="J12" s="1"/>
      <c r="K12" s="10"/>
      <c r="L12" s="10"/>
      <c r="M12" s="10"/>
      <c r="N12" s="10"/>
    </row>
    <row r="13" spans="1:14">
      <c r="A13">
        <v>12</v>
      </c>
      <c r="B13" t="s">
        <v>395</v>
      </c>
      <c r="C13" t="s">
        <v>219</v>
      </c>
      <c r="D13" s="4" t="s">
        <v>220</v>
      </c>
      <c r="E13" s="1" t="s">
        <v>221</v>
      </c>
      <c r="F13" s="9">
        <v>554</v>
      </c>
      <c r="G13" s="8">
        <v>0.46675491333007801</v>
      </c>
      <c r="H13" s="1" t="b">
        <v>1</v>
      </c>
      <c r="I13" s="1"/>
      <c r="J13" s="1"/>
      <c r="K13" s="10"/>
      <c r="L13" s="10"/>
      <c r="M13" s="10"/>
      <c r="N13" s="10"/>
    </row>
    <row r="14" spans="1:14">
      <c r="A14">
        <v>13</v>
      </c>
      <c r="B14" t="s">
        <v>395</v>
      </c>
      <c r="C14" t="s">
        <v>222</v>
      </c>
      <c r="D14" s="4" t="s">
        <v>223</v>
      </c>
      <c r="E14" s="1" t="s">
        <v>224</v>
      </c>
      <c r="F14" s="9">
        <v>882</v>
      </c>
      <c r="G14" s="8">
        <v>0.69477200508117698</v>
      </c>
      <c r="H14" s="1" t="b">
        <v>1</v>
      </c>
      <c r="I14" s="1"/>
      <c r="J14" s="1"/>
      <c r="K14" s="10"/>
      <c r="L14" s="10"/>
      <c r="M14" s="10"/>
      <c r="N14" s="10"/>
    </row>
    <row r="15" spans="1:14">
      <c r="A15">
        <v>14</v>
      </c>
      <c r="B15" t="s">
        <v>395</v>
      </c>
      <c r="C15" t="s">
        <v>225</v>
      </c>
      <c r="D15" s="4" t="s">
        <v>226</v>
      </c>
      <c r="E15" s="1" t="s">
        <v>227</v>
      </c>
      <c r="F15" s="9">
        <v>1120</v>
      </c>
      <c r="G15" s="8">
        <v>0.73421287536621105</v>
      </c>
      <c r="H15" s="1" t="b">
        <v>1</v>
      </c>
      <c r="I15" s="1">
        <v>54</v>
      </c>
      <c r="J15" s="1"/>
      <c r="K15" s="10"/>
      <c r="L15" s="10"/>
      <c r="M15" s="10" t="s">
        <v>228</v>
      </c>
      <c r="N15" s="10" t="s">
        <v>229</v>
      </c>
    </row>
    <row r="16" spans="1:14">
      <c r="A16">
        <v>15</v>
      </c>
      <c r="B16" t="s">
        <v>395</v>
      </c>
      <c r="C16" t="s">
        <v>230</v>
      </c>
      <c r="D16" s="4" t="s">
        <v>231</v>
      </c>
      <c r="E16" s="1" t="s">
        <v>232</v>
      </c>
      <c r="F16" s="9">
        <v>1054</v>
      </c>
      <c r="G16" s="8">
        <v>0.76226091384887695</v>
      </c>
      <c r="H16" s="1" t="b">
        <v>1</v>
      </c>
      <c r="I16" s="1">
        <v>238</v>
      </c>
      <c r="J16" s="1"/>
      <c r="K16" s="10"/>
      <c r="L16" s="10"/>
      <c r="M16" s="10" t="s">
        <v>233</v>
      </c>
      <c r="N16" s="10" t="s">
        <v>234</v>
      </c>
    </row>
    <row r="17" spans="1:14">
      <c r="A17">
        <v>16</v>
      </c>
      <c r="B17" t="s">
        <v>395</v>
      </c>
      <c r="C17" t="s">
        <v>235</v>
      </c>
      <c r="D17" s="4" t="s">
        <v>236</v>
      </c>
      <c r="E17" s="1" t="s">
        <v>237</v>
      </c>
      <c r="F17" s="9">
        <v>2796</v>
      </c>
      <c r="G17" s="8">
        <v>4.4433789253234899</v>
      </c>
      <c r="H17" s="1" t="b">
        <v>1</v>
      </c>
      <c r="I17" s="1">
        <v>400</v>
      </c>
      <c r="J17" s="1"/>
      <c r="K17" s="10"/>
      <c r="L17" s="10"/>
      <c r="M17" s="10"/>
      <c r="N17" s="10"/>
    </row>
    <row r="18" spans="1:14">
      <c r="A18">
        <v>17</v>
      </c>
      <c r="B18" t="s">
        <v>394</v>
      </c>
      <c r="C18" t="s">
        <v>238</v>
      </c>
      <c r="D18" s="4" t="s">
        <v>239</v>
      </c>
      <c r="E18" s="1" t="s">
        <v>240</v>
      </c>
      <c r="F18" s="9">
        <v>1355</v>
      </c>
      <c r="G18" s="8">
        <v>2.2009620666503902</v>
      </c>
      <c r="H18" s="1" t="b">
        <v>1</v>
      </c>
      <c r="I18" s="1">
        <v>19</v>
      </c>
      <c r="J18" s="1"/>
      <c r="K18" s="10"/>
      <c r="L18" s="10"/>
      <c r="M18" s="10"/>
      <c r="N18" s="10"/>
    </row>
    <row r="19" spans="1:14">
      <c r="A19">
        <v>18</v>
      </c>
      <c r="B19" t="s">
        <v>396</v>
      </c>
      <c r="C19" t="s">
        <v>391</v>
      </c>
      <c r="D19" s="49" t="s">
        <v>391</v>
      </c>
      <c r="E19" s="1" t="s">
        <v>392</v>
      </c>
      <c r="F19" s="9"/>
      <c r="G19" s="8"/>
      <c r="H19" s="1"/>
      <c r="I19" s="1"/>
      <c r="J19" s="1"/>
      <c r="K19" s="10"/>
      <c r="L19" s="10"/>
      <c r="M19" s="10"/>
      <c r="N19" s="10"/>
    </row>
    <row r="20" spans="1:14">
      <c r="A20">
        <v>19</v>
      </c>
      <c r="B20" t="s">
        <v>396</v>
      </c>
      <c r="C20" t="s">
        <v>413</v>
      </c>
      <c r="D20" s="49" t="s">
        <v>412</v>
      </c>
      <c r="E20" s="1" t="s">
        <v>414</v>
      </c>
      <c r="F20" s="9"/>
      <c r="G20" s="8"/>
      <c r="H20" s="1"/>
      <c r="I20" s="1"/>
      <c r="J20" s="1"/>
      <c r="K20" s="10"/>
      <c r="L20" s="10"/>
      <c r="M20" s="10"/>
      <c r="N20" s="10"/>
    </row>
    <row r="21" spans="1:14">
      <c r="A21">
        <v>20</v>
      </c>
      <c r="B21" t="s">
        <v>397</v>
      </c>
      <c r="C21" t="s">
        <v>241</v>
      </c>
      <c r="D21" s="4" t="s">
        <v>242</v>
      </c>
      <c r="E21" s="1" t="s">
        <v>243</v>
      </c>
      <c r="F21" s="9">
        <v>1247</v>
      </c>
      <c r="G21" s="8">
        <v>16.2999620437622</v>
      </c>
      <c r="H21" s="1" t="b">
        <v>1</v>
      </c>
      <c r="I21" s="1">
        <v>3140</v>
      </c>
      <c r="J21" s="1"/>
      <c r="K21" s="10"/>
      <c r="L21" s="10"/>
      <c r="M21" s="10" t="s">
        <v>244</v>
      </c>
      <c r="N21" s="10" t="s">
        <v>245</v>
      </c>
    </row>
    <row r="22" spans="1:14">
      <c r="A22">
        <v>21</v>
      </c>
      <c r="B22" t="s">
        <v>397</v>
      </c>
      <c r="C22" t="s">
        <v>246</v>
      </c>
      <c r="D22" s="4" t="s">
        <v>247</v>
      </c>
      <c r="E22" s="1" t="s">
        <v>248</v>
      </c>
      <c r="F22" s="9">
        <v>72</v>
      </c>
      <c r="G22" s="8">
        <v>0.28083086013793901</v>
      </c>
      <c r="H22" s="1" t="b">
        <v>1</v>
      </c>
      <c r="I22" s="1">
        <v>3246</v>
      </c>
      <c r="J22" s="1"/>
      <c r="K22" s="10"/>
      <c r="L22" s="10"/>
      <c r="M22" s="10" t="s">
        <v>249</v>
      </c>
      <c r="N22" s="10" t="s">
        <v>250</v>
      </c>
    </row>
    <row r="23" spans="1:14">
      <c r="A23">
        <v>22</v>
      </c>
      <c r="B23" t="s">
        <v>397</v>
      </c>
      <c r="C23" t="s">
        <v>251</v>
      </c>
      <c r="D23" s="4" t="s">
        <v>252</v>
      </c>
      <c r="E23" s="1" t="s">
        <v>253</v>
      </c>
      <c r="F23" s="9">
        <v>5973</v>
      </c>
      <c r="G23" s="8">
        <v>3.3476529121398899</v>
      </c>
      <c r="H23" s="1" t="b">
        <v>1</v>
      </c>
      <c r="I23" s="1">
        <v>10</v>
      </c>
      <c r="J23" s="1"/>
      <c r="K23" s="10" t="s">
        <v>254</v>
      </c>
      <c r="L23" s="10"/>
      <c r="M23" s="10" t="s">
        <v>255</v>
      </c>
      <c r="N23" s="10" t="s">
        <v>256</v>
      </c>
    </row>
    <row r="24" spans="1:14">
      <c r="A24">
        <v>23</v>
      </c>
      <c r="B24" t="s">
        <v>397</v>
      </c>
      <c r="C24" t="s">
        <v>257</v>
      </c>
      <c r="D24" s="4" t="s">
        <v>258</v>
      </c>
      <c r="E24" s="1" t="s">
        <v>259</v>
      </c>
      <c r="F24" s="9">
        <v>2459</v>
      </c>
      <c r="G24" s="8">
        <v>5.50628590583801</v>
      </c>
      <c r="H24" s="1" t="b">
        <v>1</v>
      </c>
      <c r="I24" s="1">
        <v>58</v>
      </c>
      <c r="J24" s="1"/>
      <c r="K24" s="10"/>
      <c r="L24" s="10"/>
      <c r="M24" s="10" t="s">
        <v>260</v>
      </c>
      <c r="N24" s="10" t="s">
        <v>261</v>
      </c>
    </row>
    <row r="25" spans="1:14">
      <c r="A25">
        <v>24</v>
      </c>
      <c r="B25" t="s">
        <v>397</v>
      </c>
      <c r="C25" t="s">
        <v>404</v>
      </c>
      <c r="D25" s="4" t="s">
        <v>262</v>
      </c>
      <c r="E25" s="1" t="s">
        <v>263</v>
      </c>
      <c r="F25" s="9">
        <v>2815</v>
      </c>
      <c r="G25" s="8">
        <v>11.783931970596299</v>
      </c>
      <c r="H25" s="1" t="b">
        <v>1</v>
      </c>
      <c r="I25" s="1"/>
      <c r="J25" s="1"/>
      <c r="K25" s="10"/>
      <c r="L25" s="10"/>
      <c r="M25" s="10"/>
      <c r="N25" s="10"/>
    </row>
    <row r="26" spans="1:14">
      <c r="A26">
        <v>25</v>
      </c>
      <c r="B26" t="s">
        <v>397</v>
      </c>
      <c r="C26" t="s">
        <v>264</v>
      </c>
      <c r="D26" s="4" t="s">
        <v>265</v>
      </c>
      <c r="E26" s="1" t="s">
        <v>266</v>
      </c>
      <c r="F26" s="9">
        <v>2934</v>
      </c>
      <c r="G26" s="8">
        <v>1.8063941001892101</v>
      </c>
      <c r="H26" s="1" t="b">
        <v>1</v>
      </c>
      <c r="I26" s="1">
        <v>13</v>
      </c>
      <c r="J26" s="1"/>
      <c r="K26" s="10"/>
      <c r="L26" s="10"/>
      <c r="M26" s="10" t="s">
        <v>267</v>
      </c>
      <c r="N26" s="10" t="s">
        <v>268</v>
      </c>
    </row>
    <row r="27" spans="1:14">
      <c r="A27">
        <v>26</v>
      </c>
      <c r="B27" t="s">
        <v>394</v>
      </c>
      <c r="C27" t="s">
        <v>269</v>
      </c>
      <c r="D27" s="4" t="s">
        <v>270</v>
      </c>
      <c r="E27" s="1" t="s">
        <v>271</v>
      </c>
      <c r="F27" s="9">
        <v>4852</v>
      </c>
      <c r="G27" s="8">
        <v>2.9030668735504199</v>
      </c>
      <c r="H27" s="1" t="b">
        <v>1</v>
      </c>
      <c r="I27" s="1"/>
      <c r="J27" s="1"/>
      <c r="K27" s="10"/>
      <c r="L27" s="10"/>
      <c r="M27" s="10"/>
      <c r="N27" s="10"/>
    </row>
    <row r="28" spans="1:14">
      <c r="A28">
        <v>27</v>
      </c>
      <c r="B28" t="s">
        <v>397</v>
      </c>
      <c r="C28" t="s">
        <v>405</v>
      </c>
      <c r="D28" s="4" t="s">
        <v>272</v>
      </c>
      <c r="E28" s="1" t="s">
        <v>273</v>
      </c>
      <c r="F28" s="9">
        <v>648</v>
      </c>
      <c r="G28" s="8">
        <v>10.874451875686599</v>
      </c>
      <c r="H28" s="1" t="b">
        <v>1</v>
      </c>
      <c r="I28" s="1"/>
      <c r="J28" s="1"/>
      <c r="K28" s="10"/>
      <c r="L28" s="10"/>
      <c r="M28" s="10"/>
      <c r="N28" s="10"/>
    </row>
    <row r="29" spans="1:14">
      <c r="A29">
        <v>28</v>
      </c>
      <c r="B29" t="s">
        <v>397</v>
      </c>
      <c r="C29" t="s">
        <v>274</v>
      </c>
      <c r="D29" s="4" t="s">
        <v>275</v>
      </c>
      <c r="E29" s="1" t="s">
        <v>276</v>
      </c>
      <c r="F29" s="9">
        <v>425</v>
      </c>
      <c r="G29" s="8">
        <v>1.3966879844665501</v>
      </c>
      <c r="H29" s="1" t="b">
        <v>1</v>
      </c>
      <c r="I29" s="1"/>
      <c r="J29" s="1"/>
      <c r="K29" s="10"/>
      <c r="L29" s="10"/>
      <c r="M29" s="10" t="s">
        <v>277</v>
      </c>
      <c r="N29" s="10" t="s">
        <v>278</v>
      </c>
    </row>
    <row r="30" spans="1:14">
      <c r="A30">
        <v>29</v>
      </c>
      <c r="B30" t="s">
        <v>396</v>
      </c>
      <c r="C30" t="s">
        <v>279</v>
      </c>
      <c r="D30" s="4" t="s">
        <v>280</v>
      </c>
      <c r="E30" s="1" t="s">
        <v>281</v>
      </c>
      <c r="F30" s="9">
        <v>923</v>
      </c>
      <c r="G30" s="8">
        <v>3.9138050079345699</v>
      </c>
      <c r="H30" s="1" t="b">
        <v>1</v>
      </c>
      <c r="I30" s="1">
        <v>2270</v>
      </c>
      <c r="J30" s="1"/>
      <c r="K30" s="10"/>
      <c r="L30" s="10"/>
      <c r="M30" s="10" t="s">
        <v>282</v>
      </c>
      <c r="N30" s="10" t="s">
        <v>283</v>
      </c>
    </row>
    <row r="31" spans="1:14">
      <c r="A31">
        <v>30</v>
      </c>
      <c r="B31" t="s">
        <v>398</v>
      </c>
      <c r="C31" t="s">
        <v>284</v>
      </c>
      <c r="D31" s="4" t="s">
        <v>285</v>
      </c>
      <c r="E31" s="1" t="s">
        <v>286</v>
      </c>
      <c r="F31" s="9">
        <v>4053</v>
      </c>
      <c r="G31" s="8">
        <v>2.7375040054321298</v>
      </c>
      <c r="H31" s="1" t="b">
        <v>1</v>
      </c>
      <c r="I31" s="1">
        <v>155</v>
      </c>
      <c r="J31" s="1"/>
      <c r="K31" s="10"/>
      <c r="L31" s="10"/>
      <c r="M31" s="10" t="s">
        <v>287</v>
      </c>
      <c r="N31" s="10" t="s">
        <v>288</v>
      </c>
    </row>
    <row r="32" spans="1:14">
      <c r="A32">
        <v>31</v>
      </c>
      <c r="B32" t="s">
        <v>398</v>
      </c>
      <c r="C32" t="s">
        <v>289</v>
      </c>
      <c r="D32" s="4" t="s">
        <v>290</v>
      </c>
      <c r="E32" s="1" t="s">
        <v>291</v>
      </c>
      <c r="F32" s="9">
        <v>2809</v>
      </c>
      <c r="G32" s="8">
        <v>7.8752589225768999</v>
      </c>
      <c r="H32" s="1" t="b">
        <v>1</v>
      </c>
      <c r="I32" s="1">
        <v>260</v>
      </c>
      <c r="J32" s="1"/>
      <c r="K32" s="10"/>
      <c r="L32" s="10"/>
      <c r="M32" s="10" t="s">
        <v>292</v>
      </c>
      <c r="N32" s="10" t="s">
        <v>293</v>
      </c>
    </row>
    <row r="33" spans="1:14">
      <c r="A33">
        <v>32</v>
      </c>
      <c r="B33" t="s">
        <v>399</v>
      </c>
      <c r="C33" t="s">
        <v>294</v>
      </c>
      <c r="D33" s="4" t="s">
        <v>295</v>
      </c>
      <c r="E33" s="1" t="s">
        <v>296</v>
      </c>
      <c r="F33" s="9">
        <v>5654</v>
      </c>
      <c r="G33" s="8">
        <v>8.2927391529083305</v>
      </c>
      <c r="H33" s="1" t="b">
        <v>1</v>
      </c>
      <c r="I33" s="1">
        <v>165</v>
      </c>
      <c r="J33" s="1"/>
      <c r="K33" s="10"/>
      <c r="L33" s="10"/>
      <c r="M33" s="10"/>
      <c r="N33" s="10"/>
    </row>
    <row r="34" spans="1:14">
      <c r="A34">
        <v>33</v>
      </c>
      <c r="B34" t="s">
        <v>399</v>
      </c>
      <c r="C34" t="s">
        <v>297</v>
      </c>
      <c r="D34" s="4" t="s">
        <v>298</v>
      </c>
      <c r="E34" s="1" t="s">
        <v>299</v>
      </c>
      <c r="F34" s="9">
        <v>1898</v>
      </c>
      <c r="G34" s="8">
        <v>1.1794841289520299</v>
      </c>
      <c r="H34" s="1" t="b">
        <v>1</v>
      </c>
      <c r="I34" s="1">
        <v>0</v>
      </c>
      <c r="J34" s="1"/>
      <c r="K34" s="10"/>
      <c r="L34" s="10"/>
      <c r="M34" s="10" t="s">
        <v>300</v>
      </c>
      <c r="N34" s="10" t="s">
        <v>301</v>
      </c>
    </row>
    <row r="35" spans="1:14">
      <c r="A35">
        <v>34</v>
      </c>
      <c r="B35" t="s">
        <v>399</v>
      </c>
      <c r="C35" t="s">
        <v>302</v>
      </c>
      <c r="D35" t="s">
        <v>303</v>
      </c>
      <c r="E35" s="1" t="s">
        <v>304</v>
      </c>
      <c r="F35" s="9">
        <v>4615</v>
      </c>
      <c r="G35" s="8">
        <v>4.8526418209075901</v>
      </c>
      <c r="H35" s="1" t="b">
        <v>1</v>
      </c>
      <c r="I35" s="1">
        <v>48</v>
      </c>
      <c r="J35" s="1"/>
      <c r="K35" s="10"/>
      <c r="L35" s="10"/>
      <c r="M35" s="10" t="s">
        <v>305</v>
      </c>
      <c r="N35" s="10" t="s">
        <v>306</v>
      </c>
    </row>
    <row r="36" spans="1:14">
      <c r="A36">
        <v>35</v>
      </c>
      <c r="B36" t="s">
        <v>399</v>
      </c>
      <c r="C36" t="s">
        <v>307</v>
      </c>
      <c r="D36" s="4" t="s">
        <v>308</v>
      </c>
      <c r="E36" s="1" t="s">
        <v>309</v>
      </c>
      <c r="F36" s="9">
        <v>1172</v>
      </c>
      <c r="G36" s="8">
        <v>11.1622638702393</v>
      </c>
      <c r="H36" s="1" t="b">
        <v>1</v>
      </c>
      <c r="I36" s="1">
        <v>0</v>
      </c>
      <c r="J36" s="1"/>
      <c r="K36" s="10"/>
      <c r="L36" s="10"/>
      <c r="M36" s="10" t="s">
        <v>310</v>
      </c>
      <c r="N36" s="10" t="s">
        <v>311</v>
      </c>
    </row>
    <row r="37" spans="1:14">
      <c r="A37">
        <v>36</v>
      </c>
      <c r="B37" t="s">
        <v>399</v>
      </c>
      <c r="C37" t="s">
        <v>312</v>
      </c>
      <c r="D37" t="s">
        <v>313</v>
      </c>
      <c r="E37" s="1" t="s">
        <v>314</v>
      </c>
      <c r="F37" s="9">
        <v>2326</v>
      </c>
      <c r="G37" s="8">
        <v>1.3028371334075901</v>
      </c>
      <c r="H37" s="1" t="b">
        <v>1</v>
      </c>
      <c r="I37" s="1">
        <v>0</v>
      </c>
      <c r="J37" s="1"/>
      <c r="K37" s="10"/>
      <c r="L37" s="10"/>
      <c r="M37" s="10" t="s">
        <v>315</v>
      </c>
      <c r="N37" s="10" t="s">
        <v>316</v>
      </c>
    </row>
    <row r="38" spans="1:14">
      <c r="A38">
        <v>37</v>
      </c>
      <c r="B38" t="s">
        <v>399</v>
      </c>
      <c r="C38" t="s">
        <v>317</v>
      </c>
      <c r="D38" t="s">
        <v>318</v>
      </c>
      <c r="E38" s="1" t="s">
        <v>319</v>
      </c>
      <c r="F38" s="9">
        <v>722</v>
      </c>
      <c r="G38" s="8">
        <v>0.52986788749694802</v>
      </c>
      <c r="H38" s="1" t="b">
        <v>1</v>
      </c>
      <c r="I38" s="1">
        <v>214</v>
      </c>
      <c r="J38" s="1"/>
      <c r="K38" s="10"/>
      <c r="L38" s="10"/>
      <c r="M38" s="10" t="s">
        <v>320</v>
      </c>
      <c r="N38" s="10" t="s">
        <v>321</v>
      </c>
    </row>
    <row r="39" spans="1:14">
      <c r="A39">
        <v>38</v>
      </c>
      <c r="B39" t="s">
        <v>400</v>
      </c>
      <c r="C39" t="s">
        <v>322</v>
      </c>
      <c r="D39" t="s">
        <v>323</v>
      </c>
      <c r="E39" s="1" t="s">
        <v>324</v>
      </c>
      <c r="F39" s="9">
        <v>506</v>
      </c>
      <c r="G39" s="8">
        <v>1.25435519218445</v>
      </c>
      <c r="H39" s="1" t="b">
        <v>1</v>
      </c>
      <c r="I39" s="1">
        <v>150</v>
      </c>
      <c r="J39" s="1"/>
      <c r="K39" s="10"/>
      <c r="L39" s="10"/>
      <c r="M39" s="10" t="s">
        <v>325</v>
      </c>
      <c r="N39" s="10" t="s">
        <v>326</v>
      </c>
    </row>
    <row r="40" spans="1:14" ht="15" customHeight="1">
      <c r="A40">
        <v>39</v>
      </c>
      <c r="B40" t="s">
        <v>400</v>
      </c>
      <c r="C40" t="s">
        <v>327</v>
      </c>
      <c r="D40" s="7" t="s">
        <v>328</v>
      </c>
      <c r="E40" s="1" t="s">
        <v>329</v>
      </c>
      <c r="F40" s="9">
        <v>506</v>
      </c>
      <c r="G40" s="8">
        <v>0.78993892669677701</v>
      </c>
      <c r="H40" s="1" t="b">
        <v>1</v>
      </c>
      <c r="I40" s="1">
        <v>112</v>
      </c>
      <c r="J40" s="1"/>
      <c r="K40" s="10"/>
      <c r="L40" s="10"/>
      <c r="M40" s="10"/>
      <c r="N40" s="10"/>
    </row>
    <row r="41" spans="1:14">
      <c r="A41">
        <v>40</v>
      </c>
      <c r="B41" t="s">
        <v>400</v>
      </c>
      <c r="C41" t="s">
        <v>330</v>
      </c>
      <c r="D41" s="4" t="s">
        <v>331</v>
      </c>
      <c r="E41" s="1" t="s">
        <v>332</v>
      </c>
      <c r="F41" s="9">
        <v>2052</v>
      </c>
      <c r="G41" s="8">
        <v>2.0767309665679901</v>
      </c>
      <c r="H41" s="1" t="b">
        <v>1</v>
      </c>
      <c r="I41" s="1">
        <v>62</v>
      </c>
      <c r="J41" s="1"/>
      <c r="K41" s="10"/>
      <c r="L41" s="10"/>
      <c r="M41" s="10" t="s">
        <v>333</v>
      </c>
      <c r="N41" s="10" t="s">
        <v>334</v>
      </c>
    </row>
    <row r="42" spans="1:14" ht="15" customHeight="1">
      <c r="A42">
        <v>41</v>
      </c>
      <c r="B42" t="s">
        <v>399</v>
      </c>
      <c r="C42" t="s">
        <v>335</v>
      </c>
      <c r="D42" s="4" t="s">
        <v>336</v>
      </c>
      <c r="E42" s="1" t="s">
        <v>337</v>
      </c>
      <c r="F42" s="9">
        <v>1222</v>
      </c>
      <c r="G42" s="8">
        <v>1.5089540481567401</v>
      </c>
      <c r="H42" s="1" t="b">
        <v>1</v>
      </c>
      <c r="I42" s="1">
        <v>0</v>
      </c>
      <c r="J42" s="1"/>
      <c r="K42" s="10"/>
      <c r="L42" s="10"/>
      <c r="M42" s="10" t="s">
        <v>338</v>
      </c>
      <c r="N42" s="10" t="s">
        <v>339</v>
      </c>
    </row>
    <row r="43" spans="1:14" ht="15" customHeight="1">
      <c r="A43">
        <v>42</v>
      </c>
      <c r="B43" t="s">
        <v>399</v>
      </c>
      <c r="C43" t="s">
        <v>340</v>
      </c>
      <c r="D43" t="s">
        <v>341</v>
      </c>
      <c r="E43" s="1" t="s">
        <v>342</v>
      </c>
      <c r="F43" s="9">
        <v>5653</v>
      </c>
      <c r="G43" s="8">
        <v>12.8309688568115</v>
      </c>
      <c r="H43" s="1" t="b">
        <v>1</v>
      </c>
      <c r="I43" s="1">
        <v>105</v>
      </c>
      <c r="J43" s="1"/>
      <c r="K43" s="10"/>
      <c r="L43" s="10"/>
      <c r="M43" s="10" t="s">
        <v>343</v>
      </c>
      <c r="N43" s="10" t="s">
        <v>344</v>
      </c>
    </row>
    <row r="44" spans="1:14">
      <c r="A44">
        <v>43</v>
      </c>
      <c r="B44" t="s">
        <v>401</v>
      </c>
      <c r="C44" t="s">
        <v>345</v>
      </c>
      <c r="D44" t="s">
        <v>346</v>
      </c>
      <c r="E44" s="1" t="s">
        <v>347</v>
      </c>
      <c r="F44" s="9">
        <v>1005</v>
      </c>
      <c r="G44" s="8">
        <v>2.5296161174774201</v>
      </c>
      <c r="H44" s="1" t="b">
        <v>1</v>
      </c>
      <c r="I44" s="1">
        <v>7</v>
      </c>
      <c r="J44" s="1"/>
      <c r="K44" s="10"/>
      <c r="L44" s="10"/>
      <c r="M44" s="10" t="s">
        <v>343</v>
      </c>
      <c r="N44" s="10" t="s">
        <v>344</v>
      </c>
    </row>
    <row r="45" spans="1:14">
      <c r="A45">
        <v>44</v>
      </c>
      <c r="B45" t="s">
        <v>401</v>
      </c>
      <c r="C45" t="s">
        <v>348</v>
      </c>
      <c r="D45" t="s">
        <v>349</v>
      </c>
      <c r="E45" s="1" t="s">
        <v>350</v>
      </c>
      <c r="F45" s="9">
        <v>2484</v>
      </c>
      <c r="G45" s="8">
        <v>1.4254500865936299</v>
      </c>
      <c r="H45" s="1" t="b">
        <v>1</v>
      </c>
      <c r="I45" s="1">
        <v>38</v>
      </c>
      <c r="J45" s="1"/>
      <c r="K45" s="10"/>
      <c r="L45" s="10"/>
      <c r="M45" s="10"/>
      <c r="N45" s="10"/>
    </row>
    <row r="46" spans="1:14">
      <c r="A46">
        <v>45</v>
      </c>
      <c r="B46" t="s">
        <v>398</v>
      </c>
      <c r="C46" t="s">
        <v>351</v>
      </c>
      <c r="D46" s="4" t="s">
        <v>352</v>
      </c>
      <c r="E46" s="1" t="s">
        <v>353</v>
      </c>
      <c r="F46" s="9">
        <v>5969</v>
      </c>
      <c r="G46" s="8">
        <v>3.6978788375854501</v>
      </c>
      <c r="H46" s="1" t="b">
        <v>1</v>
      </c>
      <c r="I46" s="1">
        <v>13</v>
      </c>
      <c r="J46" s="1"/>
      <c r="K46" s="10"/>
      <c r="L46" s="10"/>
      <c r="M46" s="10"/>
      <c r="N46" s="10"/>
    </row>
    <row r="47" spans="1:14">
      <c r="A47">
        <v>46</v>
      </c>
      <c r="B47" t="s">
        <v>401</v>
      </c>
      <c r="C47" t="s">
        <v>354</v>
      </c>
      <c r="D47" t="s">
        <v>355</v>
      </c>
      <c r="E47" s="1" t="s">
        <v>356</v>
      </c>
      <c r="F47" s="9">
        <v>1088</v>
      </c>
      <c r="G47" s="8">
        <v>0.83230900764465299</v>
      </c>
      <c r="H47" s="1" t="b">
        <v>1</v>
      </c>
      <c r="I47" s="1">
        <v>37</v>
      </c>
      <c r="J47" s="1"/>
      <c r="K47" s="10"/>
      <c r="L47" s="10"/>
      <c r="M47" s="10"/>
      <c r="N47" s="10"/>
    </row>
    <row r="48" spans="1:14">
      <c r="A48">
        <v>47</v>
      </c>
      <c r="B48" t="s">
        <v>401</v>
      </c>
      <c r="C48" t="s">
        <v>357</v>
      </c>
      <c r="D48" s="4" t="s">
        <v>358</v>
      </c>
      <c r="E48" s="1" t="s">
        <v>359</v>
      </c>
      <c r="F48" s="9">
        <v>443</v>
      </c>
      <c r="G48" s="8">
        <v>10.8422451019287</v>
      </c>
      <c r="H48" s="1" t="b">
        <v>1</v>
      </c>
      <c r="I48" s="1"/>
      <c r="J48" s="1"/>
      <c r="K48" s="10"/>
      <c r="L48" s="10"/>
      <c r="M48" s="10"/>
      <c r="N48" s="10"/>
    </row>
    <row r="49" spans="1:14" ht="15" customHeight="1">
      <c r="A49">
        <v>48</v>
      </c>
      <c r="B49" t="s">
        <v>397</v>
      </c>
      <c r="C49" t="s">
        <v>360</v>
      </c>
      <c r="D49" s="7" t="s">
        <v>361</v>
      </c>
      <c r="E49" s="1" t="s">
        <v>362</v>
      </c>
      <c r="F49" s="9">
        <v>5973</v>
      </c>
      <c r="G49" s="8">
        <v>5.2851610183715803</v>
      </c>
      <c r="H49" s="1" t="b">
        <v>1</v>
      </c>
      <c r="I49" s="1"/>
      <c r="J49" s="1"/>
      <c r="K49" s="10"/>
      <c r="L49" s="10"/>
      <c r="M49" s="10"/>
      <c r="N49" s="10"/>
    </row>
    <row r="50" spans="1:14">
      <c r="A50">
        <v>49</v>
      </c>
      <c r="B50" t="s">
        <v>397</v>
      </c>
      <c r="C50" t="s">
        <v>363</v>
      </c>
      <c r="D50" t="s">
        <v>364</v>
      </c>
      <c r="E50" s="1" t="s">
        <v>365</v>
      </c>
      <c r="F50" s="9">
        <v>5979</v>
      </c>
      <c r="G50" s="8">
        <v>21.349128007888801</v>
      </c>
      <c r="H50" s="1" t="b">
        <v>1</v>
      </c>
      <c r="I50" s="1"/>
      <c r="J50" s="1"/>
      <c r="K50" s="10"/>
      <c r="L50" s="10"/>
      <c r="M50" s="10"/>
      <c r="N50" s="10"/>
    </row>
    <row r="51" spans="1:14">
      <c r="A51">
        <v>50</v>
      </c>
      <c r="B51" t="s">
        <v>397</v>
      </c>
      <c r="C51" t="s">
        <v>366</v>
      </c>
      <c r="D51" t="s">
        <v>367</v>
      </c>
      <c r="E51" s="1" t="s">
        <v>368</v>
      </c>
      <c r="F51" s="9">
        <v>4945</v>
      </c>
      <c r="G51" s="8">
        <v>19.7209920883179</v>
      </c>
      <c r="H51" s="1" t="b">
        <v>1</v>
      </c>
      <c r="I51" s="1"/>
      <c r="J51" s="1"/>
      <c r="K51" s="10"/>
      <c r="L51" s="10"/>
      <c r="M51" s="10"/>
      <c r="N51" s="10"/>
    </row>
    <row r="52" spans="1:14">
      <c r="A52">
        <v>51</v>
      </c>
      <c r="B52" t="s">
        <v>397</v>
      </c>
      <c r="C52" t="s">
        <v>369</v>
      </c>
      <c r="D52" t="s">
        <v>370</v>
      </c>
      <c r="E52" s="1" t="s">
        <v>371</v>
      </c>
      <c r="F52" s="9">
        <v>2691</v>
      </c>
      <c r="G52" s="8">
        <v>11.847948074340801</v>
      </c>
      <c r="H52" s="1" t="b">
        <v>1</v>
      </c>
      <c r="I52" s="1"/>
      <c r="J52" s="1"/>
      <c r="K52" s="10"/>
      <c r="L52" s="10"/>
      <c r="M52" s="10"/>
      <c r="N52" s="10"/>
    </row>
    <row r="53" spans="1:14">
      <c r="A53">
        <v>52</v>
      </c>
      <c r="B53" t="s">
        <v>397</v>
      </c>
      <c r="C53" t="s">
        <v>406</v>
      </c>
      <c r="D53" t="s">
        <v>372</v>
      </c>
      <c r="E53" s="1" t="s">
        <v>373</v>
      </c>
      <c r="F53" s="9">
        <v>5392</v>
      </c>
      <c r="G53" s="8">
        <v>3.11288690567017</v>
      </c>
      <c r="H53" s="1" t="b">
        <v>1</v>
      </c>
      <c r="I53" s="1"/>
      <c r="J53" s="1"/>
      <c r="K53" s="10"/>
      <c r="L53" s="10"/>
      <c r="M53" s="10"/>
      <c r="N53" s="10"/>
    </row>
    <row r="54" spans="1:14">
      <c r="A54">
        <v>53</v>
      </c>
      <c r="B54" t="s">
        <v>397</v>
      </c>
      <c r="C54" t="s">
        <v>374</v>
      </c>
      <c r="D54" t="s">
        <v>375</v>
      </c>
      <c r="E54" s="1" t="s">
        <v>376</v>
      </c>
      <c r="F54" s="9">
        <v>1711</v>
      </c>
      <c r="G54" s="8">
        <v>1.13379502296448</v>
      </c>
      <c r="H54" s="1" t="b">
        <v>1</v>
      </c>
      <c r="I54" s="1"/>
      <c r="J54" s="1"/>
      <c r="K54" s="10"/>
      <c r="L54" s="10"/>
      <c r="M54" s="10"/>
      <c r="N54" s="10"/>
    </row>
    <row r="55" spans="1:14">
      <c r="A55">
        <v>54</v>
      </c>
      <c r="B55" t="s">
        <v>397</v>
      </c>
      <c r="C55" t="s">
        <v>377</v>
      </c>
      <c r="D55" t="s">
        <v>378</v>
      </c>
      <c r="E55" s="1" t="s">
        <v>379</v>
      </c>
      <c r="F55" s="9">
        <v>2835</v>
      </c>
      <c r="G55" s="8">
        <v>1.7737619876861599</v>
      </c>
      <c r="H55" s="1" t="b">
        <v>1</v>
      </c>
      <c r="I55" s="1"/>
      <c r="J55" s="1"/>
      <c r="K55" s="10"/>
      <c r="L55" s="10"/>
      <c r="M55" s="10"/>
      <c r="N55" s="10"/>
    </row>
    <row r="56" spans="1:14">
      <c r="A56">
        <v>55</v>
      </c>
      <c r="B56" t="s">
        <v>401</v>
      </c>
      <c r="C56" t="s">
        <v>380</v>
      </c>
      <c r="D56" s="4" t="s">
        <v>381</v>
      </c>
      <c r="E56" s="1" t="s">
        <v>382</v>
      </c>
      <c r="F56" s="9">
        <v>2178</v>
      </c>
      <c r="G56" s="8">
        <v>1.92336082458496</v>
      </c>
      <c r="H56" s="1" t="b">
        <v>1</v>
      </c>
      <c r="I56" s="1"/>
      <c r="J56" s="1"/>
      <c r="K56" s="10"/>
      <c r="L56" s="10"/>
      <c r="M56" s="10" t="s">
        <v>343</v>
      </c>
      <c r="N56" s="10" t="s">
        <v>344</v>
      </c>
    </row>
    <row r="57" spans="1:14">
      <c r="A57">
        <v>56</v>
      </c>
      <c r="B57" t="s">
        <v>400</v>
      </c>
      <c r="C57" t="s">
        <v>120</v>
      </c>
      <c r="D57" s="4" t="s">
        <v>121</v>
      </c>
      <c r="E57" s="1" t="s">
        <v>122</v>
      </c>
      <c r="F57" s="9">
        <v>2118</v>
      </c>
      <c r="G57" s="8">
        <v>21.457866907119801</v>
      </c>
      <c r="H57" s="1" t="b">
        <v>1</v>
      </c>
      <c r="I57" s="1"/>
      <c r="J57" s="1"/>
      <c r="K57" s="10"/>
      <c r="L57" s="10"/>
      <c r="M57" s="10"/>
      <c r="N57" s="10"/>
    </row>
    <row r="58" spans="1:14">
      <c r="A58">
        <v>57</v>
      </c>
      <c r="B58" t="s">
        <v>399</v>
      </c>
      <c r="C58" t="s">
        <v>123</v>
      </c>
      <c r="D58" t="s">
        <v>124</v>
      </c>
      <c r="E58" s="1" t="s">
        <v>125</v>
      </c>
      <c r="F58" s="9">
        <v>5654</v>
      </c>
      <c r="G58" s="8">
        <v>23.4710981845856</v>
      </c>
      <c r="H58" s="1" t="b">
        <v>1</v>
      </c>
      <c r="I58" s="1"/>
      <c r="J58" s="1"/>
      <c r="K58" s="10"/>
      <c r="L58" s="10"/>
      <c r="M58" s="10" t="s">
        <v>126</v>
      </c>
      <c r="N58" s="10" t="s">
        <v>127</v>
      </c>
    </row>
    <row r="59" spans="1:14">
      <c r="A59">
        <v>58</v>
      </c>
      <c r="B59" t="s">
        <v>399</v>
      </c>
      <c r="C59" t="s">
        <v>128</v>
      </c>
      <c r="D59" t="s">
        <v>129</v>
      </c>
      <c r="E59" s="6" t="s">
        <v>130</v>
      </c>
      <c r="F59" s="9">
        <v>5654</v>
      </c>
      <c r="G59" s="8">
        <v>24.569455862045299</v>
      </c>
      <c r="H59" s="6" t="b">
        <v>1</v>
      </c>
      <c r="I59" s="1"/>
      <c r="J59" s="1"/>
      <c r="K59" s="10"/>
      <c r="L59" s="10"/>
      <c r="M59" s="10"/>
      <c r="N59" s="10"/>
    </row>
    <row r="60" spans="1:14">
      <c r="A60">
        <v>59</v>
      </c>
      <c r="B60" t="s">
        <v>399</v>
      </c>
      <c r="C60" t="s">
        <v>131</v>
      </c>
      <c r="D60" t="s">
        <v>132</v>
      </c>
      <c r="E60" s="1" t="s">
        <v>133</v>
      </c>
      <c r="F60" s="9">
        <v>5654</v>
      </c>
      <c r="G60" s="8">
        <v>22.1242899894714</v>
      </c>
      <c r="H60" s="1" t="b">
        <v>1</v>
      </c>
      <c r="I60" s="1"/>
      <c r="J60" s="1"/>
      <c r="K60" s="10"/>
      <c r="L60" s="10"/>
      <c r="M60" s="10"/>
      <c r="N60" s="10"/>
    </row>
    <row r="61" spans="1:14">
      <c r="A61">
        <v>60</v>
      </c>
      <c r="B61" t="s">
        <v>399</v>
      </c>
      <c r="C61" t="s">
        <v>134</v>
      </c>
      <c r="D61" t="s">
        <v>135</v>
      </c>
      <c r="E61" s="1" t="s">
        <v>136</v>
      </c>
      <c r="F61" s="9">
        <v>5653</v>
      </c>
      <c r="G61" s="8">
        <v>23.536000967025799</v>
      </c>
      <c r="H61" s="1" t="b">
        <v>1</v>
      </c>
      <c r="I61" s="1"/>
      <c r="J61" s="1"/>
      <c r="K61" s="10"/>
      <c r="L61" s="10"/>
      <c r="M61" s="10"/>
      <c r="N61" s="10"/>
    </row>
    <row r="62" spans="1:14">
      <c r="A62">
        <v>61</v>
      </c>
      <c r="B62" t="s">
        <v>399</v>
      </c>
      <c r="C62" t="s">
        <v>137</v>
      </c>
      <c r="D62" t="s">
        <v>138</v>
      </c>
      <c r="E62" s="1" t="s">
        <v>139</v>
      </c>
      <c r="F62" s="9">
        <v>5654</v>
      </c>
      <c r="G62" s="8">
        <v>23.488318920135502</v>
      </c>
      <c r="H62" s="1" t="b">
        <v>1</v>
      </c>
      <c r="I62" s="1"/>
      <c r="J62" s="1"/>
      <c r="K62" s="10"/>
      <c r="L62" s="10"/>
      <c r="M62" s="10"/>
      <c r="N62" s="10"/>
    </row>
    <row r="63" spans="1:14">
      <c r="A63">
        <v>62</v>
      </c>
      <c r="B63" t="s">
        <v>399</v>
      </c>
      <c r="C63" t="s">
        <v>140</v>
      </c>
      <c r="D63" t="s">
        <v>141</v>
      </c>
      <c r="E63" s="1" t="s">
        <v>142</v>
      </c>
      <c r="F63" s="9">
        <v>5654</v>
      </c>
      <c r="G63" s="8">
        <v>23.720206022262602</v>
      </c>
      <c r="H63" s="1" t="b">
        <v>1</v>
      </c>
      <c r="I63" s="1"/>
      <c r="J63" s="1"/>
      <c r="K63" s="10"/>
      <c r="L63" s="10"/>
      <c r="M63" s="10"/>
      <c r="N63" s="10"/>
    </row>
    <row r="64" spans="1:14">
      <c r="A64">
        <v>63</v>
      </c>
      <c r="B64" t="s">
        <v>399</v>
      </c>
      <c r="C64" t="s">
        <v>143</v>
      </c>
      <c r="D64" t="s">
        <v>144</v>
      </c>
      <c r="E64" s="1" t="s">
        <v>145</v>
      </c>
      <c r="F64" s="9">
        <v>5654</v>
      </c>
      <c r="G64" s="8">
        <v>23.603425025939899</v>
      </c>
      <c r="H64" s="1" t="b">
        <v>1</v>
      </c>
      <c r="I64" s="1"/>
      <c r="J64" s="1"/>
      <c r="K64" s="10"/>
      <c r="L64" s="10"/>
      <c r="M64" s="10"/>
      <c r="N64" s="10"/>
    </row>
    <row r="65" spans="1:14">
      <c r="A65">
        <v>64</v>
      </c>
      <c r="B65" t="s">
        <v>399</v>
      </c>
      <c r="C65" t="s">
        <v>146</v>
      </c>
      <c r="D65" t="s">
        <v>147</v>
      </c>
      <c r="E65" s="1" t="s">
        <v>148</v>
      </c>
      <c r="F65" s="9">
        <v>2637</v>
      </c>
      <c r="G65" s="8">
        <v>21.069594144821199</v>
      </c>
      <c r="H65" s="1" t="b">
        <v>1</v>
      </c>
      <c r="I65" s="1"/>
      <c r="J65" s="1"/>
      <c r="K65" s="10"/>
      <c r="L65" s="10"/>
      <c r="M65" s="10"/>
      <c r="N65" s="10"/>
    </row>
    <row r="66" spans="1:14" ht="13" customHeight="1">
      <c r="A66">
        <v>65</v>
      </c>
      <c r="B66" t="s">
        <v>399</v>
      </c>
      <c r="C66" t="s">
        <v>149</v>
      </c>
      <c r="D66" t="s">
        <v>150</v>
      </c>
      <c r="E66" s="6" t="s">
        <v>151</v>
      </c>
      <c r="F66" s="9">
        <v>5654</v>
      </c>
      <c r="G66" s="8">
        <v>23.532724857330301</v>
      </c>
      <c r="H66" s="6" t="b">
        <v>1</v>
      </c>
      <c r="I66" s="1"/>
      <c r="J66" s="1"/>
      <c r="K66" s="10"/>
      <c r="L66" s="10"/>
      <c r="M66" s="10"/>
      <c r="N66" s="10"/>
    </row>
    <row r="67" spans="1:14">
      <c r="A67">
        <v>66</v>
      </c>
      <c r="B67" t="s">
        <v>399</v>
      </c>
      <c r="C67" t="s">
        <v>152</v>
      </c>
      <c r="D67" t="s">
        <v>153</v>
      </c>
      <c r="E67" s="6" t="s">
        <v>154</v>
      </c>
      <c r="F67" s="9">
        <v>2103</v>
      </c>
      <c r="G67" s="8">
        <v>21.791109085083001</v>
      </c>
      <c r="H67" s="6" t="b">
        <v>1</v>
      </c>
      <c r="I67" s="1"/>
      <c r="J67" s="1"/>
      <c r="K67" s="10"/>
      <c r="L67" s="10"/>
      <c r="M67" s="10"/>
      <c r="N67" s="10"/>
    </row>
    <row r="68" spans="1:14">
      <c r="A68">
        <v>67</v>
      </c>
      <c r="B68" t="s">
        <v>399</v>
      </c>
      <c r="C68" t="s">
        <v>155</v>
      </c>
      <c r="D68" t="s">
        <v>156</v>
      </c>
      <c r="E68" s="6" t="s">
        <v>157</v>
      </c>
      <c r="F68" s="9">
        <v>1671</v>
      </c>
      <c r="G68" s="8">
        <v>21.236869096755999</v>
      </c>
      <c r="H68" s="6" t="b">
        <v>1</v>
      </c>
      <c r="I68" s="1"/>
      <c r="J68" s="1"/>
      <c r="K68" s="10"/>
      <c r="L68" s="10"/>
      <c r="M68" s="10"/>
      <c r="N68" s="10"/>
    </row>
    <row r="69" spans="1:14">
      <c r="A69">
        <v>68</v>
      </c>
      <c r="B69" t="s">
        <v>399</v>
      </c>
      <c r="C69" t="s">
        <v>158</v>
      </c>
      <c r="D69" t="s">
        <v>159</v>
      </c>
      <c r="E69" s="6" t="s">
        <v>160</v>
      </c>
      <c r="F69" s="9">
        <v>1670</v>
      </c>
      <c r="G69" s="8">
        <v>23.766425848007199</v>
      </c>
      <c r="H69" s="6" t="b">
        <v>1</v>
      </c>
      <c r="I69" s="1"/>
      <c r="J69" s="1"/>
      <c r="K69" s="10"/>
      <c r="L69" s="10"/>
      <c r="M69" s="10"/>
      <c r="N69" s="10"/>
    </row>
    <row r="70" spans="1:14">
      <c r="A70">
        <v>69</v>
      </c>
      <c r="B70" t="s">
        <v>399</v>
      </c>
      <c r="C70" t="s">
        <v>161</v>
      </c>
      <c r="D70" t="s">
        <v>162</v>
      </c>
      <c r="E70" s="6" t="s">
        <v>163</v>
      </c>
      <c r="F70" s="9">
        <v>1672</v>
      </c>
      <c r="G70" s="8">
        <v>21.495878934860201</v>
      </c>
      <c r="H70" s="6" t="b">
        <v>1</v>
      </c>
      <c r="I70" s="1"/>
      <c r="J70" s="1"/>
      <c r="K70" s="10"/>
      <c r="L70" s="10"/>
      <c r="M70" s="10"/>
      <c r="N70" s="10"/>
    </row>
    <row r="71" spans="1:14">
      <c r="A71">
        <v>70</v>
      </c>
      <c r="B71" t="s">
        <v>399</v>
      </c>
      <c r="C71" t="s">
        <v>164</v>
      </c>
      <c r="D71" t="s">
        <v>165</v>
      </c>
      <c r="E71" s="6" t="s">
        <v>166</v>
      </c>
      <c r="F71" s="9">
        <v>5654</v>
      </c>
      <c r="G71" s="8">
        <v>23.8348948955536</v>
      </c>
      <c r="H71" s="6" t="b">
        <v>1</v>
      </c>
      <c r="I71" s="1"/>
      <c r="J71" s="1"/>
      <c r="K71" s="10"/>
      <c r="L71" s="10"/>
      <c r="M71" s="10"/>
      <c r="N71" s="10"/>
    </row>
    <row r="72" spans="1:14">
      <c r="A72">
        <v>71</v>
      </c>
      <c r="B72" t="s">
        <v>399</v>
      </c>
      <c r="C72" t="s">
        <v>167</v>
      </c>
      <c r="D72" t="s">
        <v>168</v>
      </c>
      <c r="E72" s="6" t="s">
        <v>169</v>
      </c>
      <c r="F72" s="9">
        <v>2023</v>
      </c>
      <c r="G72" s="8">
        <v>21.6658070087433</v>
      </c>
      <c r="H72" s="6" t="b">
        <v>1</v>
      </c>
      <c r="I72" s="1"/>
      <c r="J72" s="1"/>
      <c r="K72" s="10"/>
      <c r="L72" s="10"/>
      <c r="M72" s="10"/>
      <c r="N72" s="10"/>
    </row>
    <row r="73" spans="1:14">
      <c r="A73">
        <v>72</v>
      </c>
      <c r="B73" t="s">
        <v>399</v>
      </c>
      <c r="C73" t="s">
        <v>170</v>
      </c>
      <c r="D73" t="s">
        <v>171</v>
      </c>
      <c r="E73" s="6" t="s">
        <v>172</v>
      </c>
      <c r="F73" s="9">
        <v>5654</v>
      </c>
      <c r="G73" s="8">
        <v>21.9390320777893</v>
      </c>
      <c r="H73" s="6" t="b">
        <v>1</v>
      </c>
      <c r="I73" s="1"/>
      <c r="J73" s="1"/>
      <c r="K73" s="10"/>
      <c r="L73" s="10"/>
      <c r="M73" s="10"/>
      <c r="N73" s="10"/>
    </row>
    <row r="74" spans="1:14">
      <c r="A74">
        <v>73</v>
      </c>
      <c r="B74" t="s">
        <v>399</v>
      </c>
      <c r="C74" t="s">
        <v>173</v>
      </c>
      <c r="D74" t="s">
        <v>174</v>
      </c>
      <c r="E74" s="6" t="s">
        <v>175</v>
      </c>
      <c r="F74" s="9">
        <v>5654</v>
      </c>
      <c r="G74" s="8">
        <v>23.7490749359131</v>
      </c>
      <c r="H74" s="6" t="b">
        <v>1</v>
      </c>
      <c r="I74" s="1"/>
      <c r="J74" s="1"/>
      <c r="K74" s="10"/>
      <c r="L74" s="10"/>
      <c r="M74" s="10"/>
      <c r="N74" s="10"/>
    </row>
    <row r="75" spans="1:14">
      <c r="A75">
        <v>74</v>
      </c>
      <c r="B75" t="s">
        <v>399</v>
      </c>
      <c r="C75" t="s">
        <v>176</v>
      </c>
      <c r="D75" s="4" t="s">
        <v>177</v>
      </c>
      <c r="E75" s="6" t="s">
        <v>178</v>
      </c>
      <c r="F75" s="9">
        <v>4586</v>
      </c>
      <c r="G75" s="8">
        <v>23.041922092437702</v>
      </c>
      <c r="H75" s="6" t="b">
        <v>1</v>
      </c>
      <c r="I75" s="1"/>
      <c r="J75" s="1"/>
      <c r="K75" s="10"/>
      <c r="L75" s="10"/>
      <c r="M75" s="10"/>
      <c r="N75" s="10"/>
    </row>
    <row r="76" spans="1:14">
      <c r="A76">
        <v>75</v>
      </c>
      <c r="B76" t="s">
        <v>399</v>
      </c>
      <c r="C76" t="s">
        <v>179</v>
      </c>
      <c r="D76" s="4" t="s">
        <v>180</v>
      </c>
      <c r="E76" s="6" t="s">
        <v>181</v>
      </c>
      <c r="F76" s="9">
        <v>3929</v>
      </c>
      <c r="G76" s="8">
        <v>22.567579030990601</v>
      </c>
      <c r="H76" s="6" t="b">
        <v>1</v>
      </c>
      <c r="I76" s="1"/>
      <c r="J76" s="1"/>
      <c r="K76" s="10"/>
      <c r="L76" s="10"/>
      <c r="M76" s="10"/>
      <c r="N76" s="10"/>
    </row>
    <row r="77" spans="1:14">
      <c r="A77">
        <v>76</v>
      </c>
      <c r="B77" t="s">
        <v>399</v>
      </c>
      <c r="C77" s="4" t="s">
        <v>182</v>
      </c>
      <c r="D77" s="4" t="s">
        <v>183</v>
      </c>
      <c r="E77" s="6" t="s">
        <v>184</v>
      </c>
      <c r="F77" s="9">
        <v>5969</v>
      </c>
      <c r="G77" s="8">
        <v>22.260892152786301</v>
      </c>
      <c r="H77" s="6" t="b">
        <v>1</v>
      </c>
      <c r="I77" s="1"/>
      <c r="J77" s="1"/>
      <c r="K77" s="10"/>
      <c r="L77" s="10"/>
      <c r="M77" s="10"/>
      <c r="N77" s="10"/>
    </row>
    <row r="78" spans="1:14">
      <c r="A78">
        <v>77</v>
      </c>
      <c r="B78" t="s">
        <v>398</v>
      </c>
      <c r="C78" s="4" t="s">
        <v>185</v>
      </c>
      <c r="D78" s="4" t="s">
        <v>186</v>
      </c>
      <c r="E78" s="1" t="s">
        <v>187</v>
      </c>
      <c r="F78" s="9">
        <v>5969</v>
      </c>
      <c r="G78" s="8">
        <v>23.7166090011597</v>
      </c>
      <c r="H78" s="6" t="b">
        <v>1</v>
      </c>
      <c r="I78" s="1"/>
      <c r="J78" s="1"/>
      <c r="K78" s="10"/>
      <c r="L78" s="10"/>
      <c r="M78" s="10"/>
      <c r="N78" s="10"/>
    </row>
  </sheetData>
  <conditionalFormatting sqref="D39:D54 D2:D37">
    <cfRule type="expression" dxfId="3" priority="2">
      <formula>#REF!=0</formula>
    </cfRule>
  </conditionalFormatting>
  <conditionalFormatting sqref="D38">
    <cfRule type="expression" dxfId="2" priority="1">
      <formula>#REF!=0</formula>
    </cfRule>
  </conditionalFormatting>
  <pageMargins left="0.75" right="0.75" top="1" bottom="1" header="0.5" footer="0.5"/>
  <pageSetup paperSize="9" orientation="portrait"/>
  <drawing r:id="rId1"/>
  <legacy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zoomScale="150" zoomScaleNormal="150" zoomScalePageLayoutView="150" workbookViewId="0">
      <pane xSplit="3" ySplit="1" topLeftCell="L2" activePane="bottomRight" state="frozen"/>
      <selection pane="topRight" activeCell="C1" sqref="C1"/>
      <selection pane="bottomLeft" activeCell="A2" sqref="A2"/>
      <selection pane="bottomRight" activeCell="L17" sqref="L17"/>
    </sheetView>
  </sheetViews>
  <sheetFormatPr baseColWidth="10" defaultColWidth="8.83203125" defaultRowHeight="14" x14ac:dyDescent="0"/>
  <cols>
    <col min="1" max="1" width="9" bestFit="1" customWidth="1"/>
    <col min="2" max="2" width="16.1640625" customWidth="1"/>
    <col min="3" max="3" width="28" customWidth="1"/>
    <col min="4" max="4" width="9.6640625" customWidth="1"/>
    <col min="5" max="5" width="8.6640625" customWidth="1"/>
    <col min="6" max="6" width="11.6640625" customWidth="1"/>
    <col min="7" max="7" width="17.5" customWidth="1"/>
    <col min="8" max="8" width="11" customWidth="1"/>
    <col min="9" max="9" width="14.1640625" customWidth="1"/>
    <col min="10" max="10" width="12.83203125" customWidth="1"/>
    <col min="11" max="11" width="14.33203125" customWidth="1"/>
    <col min="12" max="12" width="12.5" customWidth="1"/>
    <col min="13" max="13" width="12.83203125" customWidth="1"/>
    <col min="14" max="14" width="13.83203125" customWidth="1"/>
    <col min="15" max="16" width="14.83203125" customWidth="1"/>
    <col min="17" max="17" width="17.83203125" customWidth="1"/>
  </cols>
  <sheetData>
    <row r="1" spans="1:18" ht="28" customHeight="1">
      <c r="A1" s="11" t="s">
        <v>8</v>
      </c>
      <c r="B1" s="11" t="s">
        <v>402</v>
      </c>
      <c r="C1" s="11" t="s">
        <v>0</v>
      </c>
      <c r="D1" s="11" t="s">
        <v>53</v>
      </c>
      <c r="E1" s="13" t="s">
        <v>1</v>
      </c>
      <c r="F1" s="15" t="s">
        <v>23</v>
      </c>
      <c r="G1" s="17" t="s">
        <v>63</v>
      </c>
      <c r="H1" s="15" t="s">
        <v>2</v>
      </c>
      <c r="I1" s="25" t="s">
        <v>54</v>
      </c>
      <c r="J1" s="11" t="s">
        <v>55</v>
      </c>
      <c r="K1" s="20" t="s">
        <v>72</v>
      </c>
      <c r="L1" s="11" t="s">
        <v>56</v>
      </c>
      <c r="M1" s="14" t="s">
        <v>60</v>
      </c>
      <c r="N1" s="14" t="s">
        <v>57</v>
      </c>
      <c r="O1" s="14" t="s">
        <v>58</v>
      </c>
      <c r="P1" s="14" t="s">
        <v>59</v>
      </c>
      <c r="Q1" s="14" t="s">
        <v>418</v>
      </c>
      <c r="R1" s="14" t="s">
        <v>419</v>
      </c>
    </row>
    <row r="2" spans="1:18">
      <c r="A2" s="6">
        <f>RiskTab22[[#This Row],[Nr.]]</f>
        <v>1</v>
      </c>
      <c r="B2" s="6" t="str">
        <f>RiskTab22[[#This Row],[Category]]</f>
        <v>Benchmark</v>
      </c>
      <c r="C2" t="str">
        <f>RiskTab22[[#This Row],[ShortName]]</f>
        <v>MSCI EM</v>
      </c>
      <c r="D2" t="str">
        <f>RiskTab22[[#This Row],[AlphaVantage]]</f>
        <v>EEM</v>
      </c>
      <c r="E2" s="9" t="str">
        <f>IFERROR(INDEX(DepPositions[Volume],MATCH(Table2[[#This Row],[AlphaVantage]],DepPositions[AlphaVantage],0)),"")</f>
        <v/>
      </c>
      <c r="F2" s="8">
        <v>0</v>
      </c>
      <c r="G2" s="19">
        <v>0</v>
      </c>
      <c r="H2" s="8"/>
      <c r="I2">
        <v>0</v>
      </c>
      <c r="J2" s="16">
        <v>0</v>
      </c>
      <c r="K2" s="16"/>
      <c r="L2" s="8">
        <v>2.2722352147962699E-2</v>
      </c>
      <c r="M2" s="16">
        <v>-1.0886530474258501E-2</v>
      </c>
      <c r="N2" s="16">
        <v>-4.7669759720700998E-2</v>
      </c>
      <c r="O2" s="16">
        <v>-1.07358842563108E-2</v>
      </c>
      <c r="P2" s="16">
        <v>-1.07358842563108E-2</v>
      </c>
      <c r="Q2" s="16"/>
      <c r="R2" s="16"/>
    </row>
    <row r="3" spans="1:18">
      <c r="A3" s="6">
        <f>RiskTab22[[#This Row],[Nr.]]</f>
        <v>2</v>
      </c>
      <c r="B3" s="6" t="str">
        <f>RiskTab22[[#This Row],[Category]]</f>
        <v>Benchmark</v>
      </c>
      <c r="C3" t="str">
        <f>RiskTab22[[#This Row],[ShortName]]</f>
        <v>MSCI ACEI</v>
      </c>
      <c r="D3" t="str">
        <f>RiskTab22[[#This Row],[AlphaVantage]]</f>
        <v>ACWI</v>
      </c>
      <c r="E3" s="9" t="str">
        <f>IFERROR(INDEX(DepPositions[Volume],MATCH(Table2[[#This Row],[AlphaVantage]],DepPositions[AlphaVantage],0)),"")</f>
        <v/>
      </c>
      <c r="F3" s="8">
        <v>0</v>
      </c>
      <c r="G3" s="19">
        <v>0</v>
      </c>
      <c r="H3" s="8"/>
      <c r="I3">
        <v>0</v>
      </c>
      <c r="J3" s="16">
        <v>0</v>
      </c>
      <c r="K3" s="16"/>
      <c r="L3" s="8">
        <v>9.2373910185692392E-3</v>
      </c>
      <c r="M3" s="16">
        <v>2.94327676987294E-3</v>
      </c>
      <c r="N3" s="16">
        <v>0.104874265780893</v>
      </c>
      <c r="O3" s="16">
        <v>0.12330717417800099</v>
      </c>
      <c r="P3" s="16">
        <v>0.12330717417800099</v>
      </c>
      <c r="Q3" s="16"/>
      <c r="R3" s="16"/>
    </row>
    <row r="4" spans="1:18">
      <c r="A4" s="6">
        <f>RiskTab22[[#This Row],[Nr.]]</f>
        <v>3</v>
      </c>
      <c r="B4" s="6" t="str">
        <f>RiskTab22[[#This Row],[Category]]</f>
        <v>Benchmark</v>
      </c>
      <c r="C4" t="str">
        <f>RiskTab22[[#This Row],[ShortName]]</f>
        <v>Cannabis ETF</v>
      </c>
      <c r="D4" t="str">
        <f>RiskTab22[[#This Row],[AlphaVantage]]</f>
        <v>MJ</v>
      </c>
      <c r="E4" s="9" t="str">
        <f>IFERROR(INDEX(DepPositions[Volume],MATCH(Table2[[#This Row],[AlphaVantage]],DepPositions[AlphaVantage],0)),"")</f>
        <v/>
      </c>
      <c r="F4" s="8">
        <v>0</v>
      </c>
      <c r="G4" s="19">
        <v>7461.5810546043103</v>
      </c>
      <c r="H4" s="8">
        <v>0.109913346657921</v>
      </c>
      <c r="I4" s="16">
        <v>-3.74006333625845E-2</v>
      </c>
      <c r="J4" s="16">
        <v>-2.6894548817037699E-3</v>
      </c>
      <c r="K4" s="16">
        <v>-279.06785732846203</v>
      </c>
      <c r="L4" s="8">
        <v>0.113312459245514</v>
      </c>
      <c r="M4" s="16">
        <v>0.29956446292591998</v>
      </c>
      <c r="N4" s="16">
        <v>0.62636096879764702</v>
      </c>
      <c r="O4" s="16">
        <v>0.99524444553442404</v>
      </c>
      <c r="P4" s="16">
        <v>0.99524444553442404</v>
      </c>
      <c r="Q4" s="16"/>
      <c r="R4" s="16"/>
    </row>
    <row r="5" spans="1:18">
      <c r="A5" s="6">
        <f>RiskTab22[[#This Row],[Nr.]]</f>
        <v>4</v>
      </c>
      <c r="B5" s="6" t="str">
        <f>RiskTab22[[#This Row],[Category]]</f>
        <v>Cannabis US</v>
      </c>
      <c r="C5" t="str">
        <f>RiskTab22[[#This Row],[ShortName]]</f>
        <v>Cannaroyalty</v>
      </c>
      <c r="D5" t="str">
        <f>RiskTab22[[#This Row],[AlphaVantage]]</f>
        <v>ORHOF</v>
      </c>
      <c r="E5" s="9">
        <f>IFERROR(INDEX(DepPositions[Volume],MATCH(Table2[[#This Row],[AlphaVantage]],DepPositions[AlphaVantage],0)),"")</f>
        <v>1670</v>
      </c>
      <c r="F5" s="8">
        <v>0</v>
      </c>
      <c r="G5" s="19">
        <v>5900.7581565721102</v>
      </c>
      <c r="H5" s="8">
        <v>8.6921534733935393E-2</v>
      </c>
      <c r="I5" s="16">
        <v>-5.0459540883786499E-2</v>
      </c>
      <c r="J5" s="16">
        <v>-4.1501970820089997E-4</v>
      </c>
      <c r="K5" s="16">
        <v>-297.74954744688699</v>
      </c>
      <c r="L5" s="8">
        <v>9.77032108776974E-2</v>
      </c>
      <c r="M5" s="16">
        <v>0.208364560069521</v>
      </c>
      <c r="N5" s="16">
        <v>0.94840734777148095</v>
      </c>
      <c r="O5" s="16">
        <v>1.02756056054528</v>
      </c>
      <c r="P5" s="16">
        <v>1.02756056054528</v>
      </c>
      <c r="Q5" s="16"/>
      <c r="R5" s="16"/>
    </row>
    <row r="6" spans="1:18">
      <c r="A6" s="6">
        <f>RiskTab22[[#This Row],[Nr.]]</f>
        <v>5</v>
      </c>
      <c r="B6" s="6" t="str">
        <f>RiskTab22[[#This Row],[Category]]</f>
        <v>Cannabis US</v>
      </c>
      <c r="C6" s="4" t="str">
        <f>RiskTab22[[#This Row],[ShortName]]</f>
        <v>iAnthus Capital</v>
      </c>
      <c r="D6" s="4" t="str">
        <f>RiskTab22[[#This Row],[AlphaVantage]]</f>
        <v>ITHUF</v>
      </c>
      <c r="E6" s="9">
        <f>IFERROR(INDEX(DepPositions[Volume],MATCH(Table2[[#This Row],[AlphaVantage]],DepPositions[AlphaVantage],0)),"")</f>
        <v>1130</v>
      </c>
      <c r="F6" s="8">
        <v>0</v>
      </c>
      <c r="G6" s="19">
        <v>6739.166879632</v>
      </c>
      <c r="H6" s="8">
        <v>9.9271773636968097E-2</v>
      </c>
      <c r="I6" s="16">
        <v>-2.3950069837503501E-2</v>
      </c>
      <c r="J6" s="16">
        <v>0</v>
      </c>
      <c r="K6" s="16">
        <v>-161.403517413777</v>
      </c>
      <c r="L6" s="8">
        <v>0.14343544538712799</v>
      </c>
      <c r="M6" s="16">
        <v>0.42209245723966299</v>
      </c>
      <c r="N6" s="16">
        <v>0.48800017803791201</v>
      </c>
      <c r="O6" s="16">
        <v>1.26951563509013</v>
      </c>
      <c r="P6" s="16">
        <v>1.26951563509013</v>
      </c>
      <c r="Q6" s="16"/>
      <c r="R6" s="16"/>
    </row>
    <row r="7" spans="1:18">
      <c r="A7" s="6">
        <f>RiskTab22[[#This Row],[Nr.]]</f>
        <v>6</v>
      </c>
      <c r="B7" s="6" t="str">
        <f>RiskTab22[[#This Row],[Category]]</f>
        <v>Cannabis US</v>
      </c>
      <c r="C7" s="4" t="str">
        <f>RiskTab22[[#This Row],[ShortName]]</f>
        <v>Medmen</v>
      </c>
      <c r="D7" s="4" t="str">
        <f>RiskTab22[[#This Row],[AlphaVantage]]</f>
        <v>MMNFF</v>
      </c>
      <c r="E7" s="9" t="str">
        <f>IFERROR(INDEX(DepPositions[Volume],MATCH(Table2[[#This Row],[AlphaVantage]],DepPositions[AlphaVantage],0)),"")</f>
        <v/>
      </c>
      <c r="F7" s="8">
        <v>0</v>
      </c>
      <c r="G7" s="19">
        <v>3269.5715137575598</v>
      </c>
      <c r="H7" s="8">
        <v>4.81626540788887E-2</v>
      </c>
      <c r="I7" s="16">
        <v>3.7759404050404302E-2</v>
      </c>
      <c r="J7" s="16">
        <v>0</v>
      </c>
      <c r="K7" s="16">
        <v>123.457071859664</v>
      </c>
      <c r="L7" s="8">
        <v>0.19548267201768499</v>
      </c>
      <c r="M7" s="16">
        <v>0.84248080123479696</v>
      </c>
      <c r="N7" s="16">
        <v>0.62888014376891799</v>
      </c>
      <c r="O7" s="16">
        <v>2.6403153506567301</v>
      </c>
      <c r="P7" s="16">
        <v>2.6403153506567301</v>
      </c>
      <c r="Q7" s="16"/>
      <c r="R7" s="16"/>
    </row>
    <row r="8" spans="1:18">
      <c r="A8" s="6">
        <f>RiskTab22[[#This Row],[Nr.]]</f>
        <v>7</v>
      </c>
      <c r="B8" s="6" t="str">
        <f>RiskTab22[[#This Row],[Category]]</f>
        <v>Cannabis CA</v>
      </c>
      <c r="C8" s="4" t="str">
        <f>RiskTab22[[#This Row],[ShortName]]</f>
        <v>CannTrust</v>
      </c>
      <c r="D8" s="4" t="str">
        <f>RiskTab22[[#This Row],[AlphaVantage]]</f>
        <v>CNTTF</v>
      </c>
      <c r="E8" s="9">
        <f>IFERROR(INDEX(DepPositions[Volume],MATCH(Table2[[#This Row],[AlphaVantage]],DepPositions[AlphaVantage],0)),"")</f>
        <v>270</v>
      </c>
      <c r="F8" s="8">
        <v>0</v>
      </c>
      <c r="G8" s="19">
        <v>0</v>
      </c>
      <c r="H8" s="8">
        <v>0</v>
      </c>
      <c r="I8" s="16">
        <v>-1.1217241098963699E-2</v>
      </c>
      <c r="J8" s="16">
        <v>0</v>
      </c>
      <c r="K8" s="16">
        <v>0</v>
      </c>
      <c r="L8" s="8">
        <v>-8.5583832562050599E-3</v>
      </c>
      <c r="M8" s="16">
        <v>0.15602362249288401</v>
      </c>
      <c r="N8" s="16">
        <v>-0.30348681945526901</v>
      </c>
      <c r="O8" s="16">
        <v>0.72938754348958801</v>
      </c>
      <c r="P8" s="16">
        <v>0.72938754348958801</v>
      </c>
      <c r="Q8" s="16"/>
      <c r="R8" s="16"/>
    </row>
    <row r="9" spans="1:18">
      <c r="A9" s="6">
        <f>RiskTab22[[#This Row],[Nr.]]</f>
        <v>8</v>
      </c>
      <c r="B9" s="6" t="str">
        <f>RiskTab22[[#This Row],[Category]]</f>
        <v>Cannabis supplier</v>
      </c>
      <c r="C9" t="str">
        <f>RiskTab22[[#This Row],[ShortName]]</f>
        <v>Namaste</v>
      </c>
      <c r="D9" t="str">
        <f>RiskTab22[[#This Row],[AlphaVantage]]</f>
        <v>NXTTF</v>
      </c>
      <c r="E9" s="9">
        <f>IFERROR(INDEX(DepPositions[Volume],MATCH(Table2[[#This Row],[AlphaVantage]],DepPositions[AlphaVantage],0)),"")</f>
        <v>1790</v>
      </c>
      <c r="F9" s="8">
        <v>0</v>
      </c>
      <c r="G9" s="19">
        <v>0</v>
      </c>
      <c r="H9" s="8"/>
      <c r="I9" s="16">
        <v>-0.35986046133386901</v>
      </c>
      <c r="J9" s="16"/>
      <c r="K9" s="16"/>
      <c r="L9" s="8">
        <v>0.113282299721298</v>
      </c>
      <c r="M9" s="16">
        <v>1.1071885906815799</v>
      </c>
      <c r="N9" s="16">
        <v>1.6920031591245299</v>
      </c>
      <c r="O9" s="16">
        <v>1.6920031591245299</v>
      </c>
      <c r="P9" s="16">
        <v>1.6920031591245299</v>
      </c>
      <c r="Q9" s="16"/>
      <c r="R9" s="16"/>
    </row>
    <row r="10" spans="1:18">
      <c r="A10" s="6">
        <f>RiskTab22[[#This Row],[Nr.]]</f>
        <v>9</v>
      </c>
      <c r="B10" s="6" t="str">
        <f>RiskTab22[[#This Row],[Category]]</f>
        <v>Cannabis CA</v>
      </c>
      <c r="C10" t="str">
        <f>RiskTab22[[#This Row],[ShortName]]</f>
        <v>Newstrike</v>
      </c>
      <c r="D10" t="str">
        <f>RiskTab22[[#This Row],[AlphaVantage]]</f>
        <v>NWKRF</v>
      </c>
      <c r="E10" s="9">
        <f>IFERROR(INDEX(DepPositions[Volume],MATCH(Table2[[#This Row],[AlphaVantage]],DepPositions[AlphaVantage],0)),"")</f>
        <v>0</v>
      </c>
      <c r="F10" s="8">
        <v>0</v>
      </c>
      <c r="G10" s="19">
        <v>0</v>
      </c>
      <c r="H10" s="8"/>
      <c r="I10" s="16">
        <v>-9.4084659657986097E-2</v>
      </c>
      <c r="J10" s="16"/>
      <c r="K10" s="16"/>
      <c r="L10" s="8">
        <v>0.17955188373759601</v>
      </c>
      <c r="M10" s="16">
        <v>0.39386091862845202</v>
      </c>
      <c r="N10" s="16">
        <v>0.573895897818686</v>
      </c>
      <c r="O10" s="16">
        <v>1.78414042282239</v>
      </c>
      <c r="P10" s="16">
        <v>1.78414042282239</v>
      </c>
      <c r="Q10" s="16"/>
      <c r="R10" s="16"/>
    </row>
    <row r="11" spans="1:18">
      <c r="A11" s="6">
        <f>RiskTab22[[#This Row],[Nr.]]</f>
        <v>10</v>
      </c>
      <c r="B11" s="6" t="str">
        <f>RiskTab22[[#This Row],[Category]]</f>
        <v>Cannabis US</v>
      </c>
      <c r="C11" t="str">
        <f>RiskTab22[[#This Row],[ShortName]]</f>
        <v>Tilray</v>
      </c>
      <c r="D11" t="str">
        <f>RiskTab22[[#This Row],[AlphaVantage]]</f>
        <v>TLRY</v>
      </c>
      <c r="E11" s="9" t="str">
        <f>IFERROR(INDEX(DepPositions[Volume],MATCH(Table2[[#This Row],[AlphaVantage]],DepPositions[AlphaVantage],0)),"")</f>
        <v/>
      </c>
      <c r="F11" s="8">
        <v>0</v>
      </c>
      <c r="G11" s="19">
        <v>0</v>
      </c>
      <c r="H11" s="8"/>
      <c r="I11" s="16">
        <v>-8.9121217793235504E-3</v>
      </c>
      <c r="J11" s="16">
        <v>0</v>
      </c>
      <c r="K11" s="16"/>
      <c r="L11" s="8">
        <v>1.43526971210131E-2</v>
      </c>
      <c r="M11" s="16">
        <v>0.54190852356249897</v>
      </c>
      <c r="N11" s="16">
        <v>0.43877983017725503</v>
      </c>
      <c r="O11" s="16">
        <v>1.0489892779632499</v>
      </c>
      <c r="P11" s="16">
        <v>1.0489892779632499</v>
      </c>
      <c r="Q11" s="16"/>
      <c r="R11" s="16"/>
    </row>
    <row r="12" spans="1:18">
      <c r="A12" s="6">
        <f>RiskTab22[[#This Row],[Nr.]]</f>
        <v>11</v>
      </c>
      <c r="B12" s="6" t="str">
        <f>RiskTab22[[#This Row],[Category]]</f>
        <v>Cannabis US</v>
      </c>
      <c r="C12" t="str">
        <f>RiskTab22[[#This Row],[ShortName]]</f>
        <v>FSD Pharma</v>
      </c>
      <c r="D12" t="str">
        <f>RiskTab22[[#This Row],[AlphaVantage]]</f>
        <v>FSDDF</v>
      </c>
      <c r="E12" s="9" t="str">
        <f>IFERROR(INDEX(DepPositions[Volume],MATCH(Table2[[#This Row],[AlphaVantage]],DepPositions[AlphaVantage],0)),"")</f>
        <v/>
      </c>
      <c r="F12" s="8">
        <v>0</v>
      </c>
      <c r="G12" s="19">
        <v>2289.90544339382</v>
      </c>
      <c r="H12" s="8">
        <v>3.3731613845874302E-2</v>
      </c>
      <c r="I12" s="16">
        <v>-5.0867454411776002E-2</v>
      </c>
      <c r="J12" s="16">
        <v>0</v>
      </c>
      <c r="K12" s="16">
        <v>-116.481660749113</v>
      </c>
      <c r="L12" s="8">
        <v>4.6335728197668402E-2</v>
      </c>
      <c r="M12" s="16">
        <v>0.23493175461707599</v>
      </c>
      <c r="N12" s="16">
        <v>0.75643548768874203</v>
      </c>
      <c r="O12" s="16">
        <v>1.7765123158343199</v>
      </c>
      <c r="P12" s="16">
        <v>1.7765123158343199</v>
      </c>
      <c r="Q12" s="16"/>
      <c r="R12" s="16"/>
    </row>
    <row r="13" spans="1:18">
      <c r="A13" s="6">
        <f>RiskTab22[[#This Row],[Nr.]]</f>
        <v>12</v>
      </c>
      <c r="B13" s="6" t="str">
        <f>RiskTab22[[#This Row],[Category]]</f>
        <v>Cannabis CA</v>
      </c>
      <c r="C13" t="str">
        <f>RiskTab22[[#This Row],[ShortName]]</f>
        <v>Cronos Group</v>
      </c>
      <c r="D13" t="str">
        <f>RiskTab22[[#This Row],[AlphaVantage]]</f>
        <v>CRON</v>
      </c>
      <c r="E13" s="9" t="str">
        <f>IFERROR(INDEX(DepPositions[Volume],MATCH(Table2[[#This Row],[AlphaVantage]],DepPositions[AlphaVantage],0)),"")</f>
        <v/>
      </c>
      <c r="F13" s="8">
        <v>0</v>
      </c>
      <c r="G13" s="19">
        <v>1869.65533691115</v>
      </c>
      <c r="H13" s="8">
        <v>2.7541089974481899E-2</v>
      </c>
      <c r="I13" s="16">
        <v>-2.8242526366292899E-2</v>
      </c>
      <c r="J13" s="16">
        <v>-1.2331312023748699E-4</v>
      </c>
      <c r="K13" s="16">
        <v>-52.8037901485934</v>
      </c>
      <c r="L13" s="8">
        <v>0.339600307337726</v>
      </c>
      <c r="M13" s="16">
        <v>0.36499173886425501</v>
      </c>
      <c r="N13" s="16">
        <v>0.25815716864376698</v>
      </c>
      <c r="O13" s="16">
        <v>1.41484176604814</v>
      </c>
      <c r="P13" s="16">
        <v>1.41484176604814</v>
      </c>
      <c r="Q13" s="16"/>
      <c r="R13" s="16"/>
    </row>
    <row r="14" spans="1:18">
      <c r="A14" s="6">
        <f>RiskTab22[[#This Row],[Nr.]]</f>
        <v>13</v>
      </c>
      <c r="B14" s="6" t="str">
        <f>RiskTab22[[#This Row],[Category]]</f>
        <v>Cannabis CA</v>
      </c>
      <c r="C14" t="str">
        <f>RiskTab22[[#This Row],[ShortName]]</f>
        <v>Aphira</v>
      </c>
      <c r="D14" t="str">
        <f>RiskTab22[[#This Row],[AlphaVantage]]</f>
        <v>APHQF</v>
      </c>
      <c r="E14" s="9" t="str">
        <f>IFERROR(INDEX(DepPositions[Volume],MATCH(Table2[[#This Row],[AlphaVantage]],DepPositions[AlphaVantage],0)),"")</f>
        <v/>
      </c>
      <c r="F14" s="8">
        <v>0</v>
      </c>
      <c r="G14" s="19">
        <v>2580.2879291251402</v>
      </c>
      <c r="H14" s="8">
        <v>3.8009113558603501E-2</v>
      </c>
      <c r="I14" s="16">
        <v>1.19679289154639E-2</v>
      </c>
      <c r="J14" s="16"/>
      <c r="K14" s="16">
        <v>30.8807025171993</v>
      </c>
      <c r="L14" s="8">
        <v>3.7129927860883601E-2</v>
      </c>
      <c r="M14" s="16">
        <v>2.3438435720134699E-2</v>
      </c>
      <c r="N14" s="16">
        <v>5.1597470993062701E-2</v>
      </c>
      <c r="O14" s="16">
        <v>3.4134543904586999E-3</v>
      </c>
      <c r="P14" s="16">
        <v>3.4134543904586999E-3</v>
      </c>
      <c r="Q14" s="16"/>
      <c r="R14" s="16"/>
    </row>
    <row r="15" spans="1:18">
      <c r="A15" s="6">
        <f>RiskTab22[[#This Row],[Nr.]]</f>
        <v>14</v>
      </c>
      <c r="B15" s="6" t="str">
        <f>RiskTab22[[#This Row],[Category]]</f>
        <v>Cannabis CA</v>
      </c>
      <c r="C15" t="str">
        <f>RiskTab22[[#This Row],[ShortName]]</f>
        <v>Canopy</v>
      </c>
      <c r="D15" t="str">
        <f>RiskTab22[[#This Row],[AlphaVantage]]</f>
        <v>CGC</v>
      </c>
      <c r="E15" s="9">
        <f>IFERROR(INDEX(DepPositions[Volume],MATCH(Table2[[#This Row],[AlphaVantage]],DepPositions[AlphaVantage],0)),"")</f>
        <v>54</v>
      </c>
      <c r="F15" s="8">
        <v>0</v>
      </c>
      <c r="G15" s="19">
        <v>2670.2615214243101</v>
      </c>
      <c r="H15" s="8">
        <v>3.9334475913855901E-2</v>
      </c>
      <c r="I15" s="16">
        <v>-3.01364049934554E-2</v>
      </c>
      <c r="J15" s="16">
        <v>-3.11660181949333E-4</v>
      </c>
      <c r="K15" s="16">
        <v>-80.472082648083401</v>
      </c>
      <c r="L15" s="8">
        <v>0.14869301946177901</v>
      </c>
      <c r="M15" s="16">
        <v>0.16465563054027901</v>
      </c>
      <c r="N15" s="16">
        <v>0.371594414844854</v>
      </c>
      <c r="O15" s="16">
        <v>0.42580451851875001</v>
      </c>
      <c r="P15" s="16">
        <v>0.42580451851875001</v>
      </c>
      <c r="Q15" s="16"/>
      <c r="R15" s="16"/>
    </row>
    <row r="16" spans="1:18">
      <c r="A16" s="6">
        <f>RiskTab22[[#This Row],[Nr.]]</f>
        <v>15</v>
      </c>
      <c r="B16" s="6" t="str">
        <f>RiskTab22[[#This Row],[Category]]</f>
        <v>Cannabis CA</v>
      </c>
      <c r="C16" t="str">
        <f>RiskTab22[[#This Row],[ShortName]]</f>
        <v>Aurora</v>
      </c>
      <c r="D16" t="str">
        <f>RiskTab22[[#This Row],[AlphaVantage]]</f>
        <v>ACBFF</v>
      </c>
      <c r="E16" s="9">
        <f>IFERROR(INDEX(DepPositions[Volume],MATCH(Table2[[#This Row],[AlphaVantage]],DepPositions[AlphaVantage],0)),"")</f>
        <v>238</v>
      </c>
      <c r="F16" s="8">
        <v>0</v>
      </c>
      <c r="G16" s="19">
        <v>334.35556691370601</v>
      </c>
      <c r="H16" s="8">
        <v>4.9252482904429996E-3</v>
      </c>
      <c r="I16" s="16">
        <v>-1.5447509180515099E-2</v>
      </c>
      <c r="J16" s="16">
        <v>0</v>
      </c>
      <c r="K16" s="16">
        <v>-5.1649606894557998</v>
      </c>
      <c r="L16" s="8">
        <v>1.7197129565563501E-2</v>
      </c>
      <c r="M16" s="16">
        <v>2.3204557817091E-2</v>
      </c>
      <c r="N16" s="16">
        <v>-0.190203681369046</v>
      </c>
      <c r="O16" s="16">
        <v>-1.00836734521493</v>
      </c>
      <c r="P16" s="16">
        <v>-1.00836734521493</v>
      </c>
      <c r="Q16" s="16"/>
      <c r="R16" s="16"/>
    </row>
    <row r="17" spans="1:18">
      <c r="A17" s="6">
        <f>RiskTab22[[#This Row],[Nr.]]</f>
        <v>16</v>
      </c>
      <c r="B17" s="6" t="str">
        <f>RiskTab22[[#This Row],[Category]]</f>
        <v>Cannabis CA</v>
      </c>
      <c r="C17" t="str">
        <f>RiskTab22[[#This Row],[ShortName]]</f>
        <v>Alcanna</v>
      </c>
      <c r="D17" t="str">
        <f>RiskTab22[[#This Row],[AlphaVantage]]</f>
        <v>LQSIF</v>
      </c>
      <c r="E17" s="9">
        <f>IFERROR(INDEX(DepPositions[Volume],MATCH(Table2[[#This Row],[AlphaVantage]],DepPositions[AlphaVantage],0)),"")</f>
        <v>400</v>
      </c>
      <c r="F17" s="8">
        <v>0</v>
      </c>
      <c r="G17" s="19">
        <v>291.631727560537</v>
      </c>
      <c r="H17" s="8">
        <v>4.2959017577152703E-3</v>
      </c>
      <c r="I17" s="16">
        <v>2.63314928151357E-2</v>
      </c>
      <c r="J17" s="16">
        <v>0</v>
      </c>
      <c r="K17" s="16">
        <v>7.6790987389258998</v>
      </c>
      <c r="L17" s="8">
        <v>-9.8887258371314103E-3</v>
      </c>
      <c r="M17" s="16">
        <v>0.112254312657923</v>
      </c>
      <c r="N17" s="16">
        <v>-0.30250254461964499</v>
      </c>
      <c r="O17" s="16">
        <v>3.13151729412819E-4</v>
      </c>
      <c r="P17" s="16">
        <v>3.13151729412819E-4</v>
      </c>
      <c r="Q17" s="16"/>
      <c r="R17" s="16"/>
    </row>
    <row r="18" spans="1:18">
      <c r="A18" s="6">
        <f>RiskTab22[[#This Row],[Nr.]]</f>
        <v>17</v>
      </c>
      <c r="B18" s="6" t="str">
        <f>RiskTab22[[#This Row],[Category]]</f>
        <v>Cannabis US</v>
      </c>
      <c r="C18" t="str">
        <f>RiskTab22[[#This Row],[ShortName]]</f>
        <v>GW Pharmaceuticals</v>
      </c>
      <c r="D18" t="str">
        <f>RiskTab22[[#This Row],[AlphaVantage]]</f>
        <v>GWPH</v>
      </c>
      <c r="E18" s="9">
        <f>IFERROR(INDEX(DepPositions[Volume],MATCH(Table2[[#This Row],[AlphaVantage]],DepPositions[AlphaVantage],0)),"")</f>
        <v>19</v>
      </c>
      <c r="F18" s="8">
        <v>0</v>
      </c>
      <c r="G18" s="19">
        <v>1854.1613425334399</v>
      </c>
      <c r="H18" s="8">
        <v>2.7312854596122899E-2</v>
      </c>
      <c r="I18" s="16">
        <v>-1.04038484483597E-2</v>
      </c>
      <c r="J18" s="16">
        <v>-3.9319874646102602E-5</v>
      </c>
      <c r="K18" s="16">
        <v>-19.2904136065251</v>
      </c>
      <c r="L18" s="8">
        <v>-3.5092861652737298E-2</v>
      </c>
      <c r="M18" s="16">
        <v>-5.5072817700336802E-3</v>
      </c>
      <c r="N18" s="16">
        <v>0.30879324817381198</v>
      </c>
      <c r="O18" s="16">
        <v>0.36944785446374701</v>
      </c>
      <c r="P18" s="16">
        <v>0.36944785446374701</v>
      </c>
      <c r="Q18" s="16"/>
      <c r="R18" s="16"/>
    </row>
    <row r="19" spans="1:18">
      <c r="A19" s="6">
        <f>RiskTab22[[#This Row],[Nr.]]</f>
        <v>18</v>
      </c>
      <c r="B19" s="6" t="str">
        <f>RiskTab22[[#This Row],[Category]]</f>
        <v>Cannabis supplier</v>
      </c>
      <c r="C19" t="str">
        <f>RiskTab22[[#This Row],[ShortName]]</f>
        <v>Shopify Inc</v>
      </c>
      <c r="D19" t="str">
        <f>RiskTab22[[#This Row],[AlphaVantage]]</f>
        <v>SHOP</v>
      </c>
      <c r="E19" s="9">
        <f>IFERROR(INDEX(DepPositions[Volume],MATCH(Table2[[#This Row],[AlphaVantage]],DepPositions[AlphaVantage],0)),"")</f>
        <v>17</v>
      </c>
      <c r="F19" s="8">
        <v>0</v>
      </c>
      <c r="G19" s="19">
        <v>0</v>
      </c>
      <c r="H19" s="8"/>
      <c r="I19" s="16">
        <v>-1.7428910317201E-3</v>
      </c>
      <c r="J19" s="16"/>
      <c r="K19" s="16"/>
      <c r="L19" s="8">
        <v>-3.60076885347533E-2</v>
      </c>
      <c r="M19" s="16">
        <v>-0.125575857682271</v>
      </c>
      <c r="N19" s="16">
        <v>3.5264740516907998E-2</v>
      </c>
      <c r="O19" s="16">
        <v>1.0798259750955199</v>
      </c>
      <c r="P19" s="16">
        <v>1.7458021192899499E-2</v>
      </c>
      <c r="Q19" s="16"/>
      <c r="R19" s="16"/>
    </row>
    <row r="20" spans="1:18">
      <c r="A20" s="6">
        <f>RiskTab22[[#This Row],[Nr.]]</f>
        <v>19</v>
      </c>
      <c r="B20" s="6" t="str">
        <f>RiskTab22[[#This Row],[Category]]</f>
        <v>Cannabis supplier</v>
      </c>
      <c r="C20" t="str">
        <f>RiskTab22[[#This Row],[ShortName]]</f>
        <v>KushCo</v>
      </c>
      <c r="D20" t="str">
        <f>RiskTab22[[#This Row],[AlphaVantage]]</f>
        <v>KSHB</v>
      </c>
      <c r="E20" s="9">
        <f>IFERROR(INDEX(DepPositions[Volume],MATCH(Table2[[#This Row],[AlphaVantage]],DepPositions[AlphaVantage],0)),"")</f>
        <v>240</v>
      </c>
      <c r="F20" s="8">
        <v>0</v>
      </c>
      <c r="G20" s="19">
        <v>271.249680552006</v>
      </c>
      <c r="H20" s="8">
        <v>3.9956625748862702E-3</v>
      </c>
      <c r="I20" s="16">
        <v>5.2774239731938601E-2</v>
      </c>
      <c r="J20" s="16"/>
      <c r="K20" s="16">
        <v>14.3149956686633</v>
      </c>
      <c r="L20" s="8">
        <v>4.5252836752682303E-2</v>
      </c>
      <c r="M20" s="16">
        <v>3.4730963052999497E-2</v>
      </c>
      <c r="N20" s="16">
        <v>-0.20260405300276099</v>
      </c>
      <c r="O20" s="16">
        <v>-0.85090942020050897</v>
      </c>
      <c r="P20" s="16">
        <v>1.0798259750955199</v>
      </c>
      <c r="Q20" s="16"/>
      <c r="R20" s="16"/>
    </row>
    <row r="21" spans="1:18">
      <c r="A21" s="6">
        <f>RiskTab22[[#This Row],[Nr.]]</f>
        <v>20</v>
      </c>
      <c r="B21" s="6" t="str">
        <f>RiskTab22[[#This Row],[Category]]</f>
        <v>other</v>
      </c>
      <c r="C21" t="str">
        <f>RiskTab22[[#This Row],[ShortName]]</f>
        <v>Spectra7</v>
      </c>
      <c r="D21" t="str">
        <f>RiskTab22[[#This Row],[AlphaVantage]]</f>
        <v>SPVNF</v>
      </c>
      <c r="E21" s="9">
        <f>IFERROR(INDEX(DepPositions[Volume],MATCH(Table2[[#This Row],[AlphaVantage]],DepPositions[AlphaVantage],0)),"")</f>
        <v>3140</v>
      </c>
      <c r="F21" s="8">
        <v>0</v>
      </c>
      <c r="G21" s="19">
        <v>0</v>
      </c>
      <c r="H21" s="8"/>
      <c r="I21" s="16">
        <v>6.9442679642666098E-3</v>
      </c>
      <c r="J21" s="16">
        <v>0</v>
      </c>
      <c r="K21" s="16"/>
      <c r="L21" s="8">
        <v>1.40188358119042E-2</v>
      </c>
      <c r="M21" s="16">
        <v>0.12878155324920801</v>
      </c>
      <c r="N21" s="16">
        <v>0.70799445623083601</v>
      </c>
      <c r="O21" s="16">
        <v>1.00795357673369</v>
      </c>
      <c r="P21" s="16">
        <v>-0.85090942020050897</v>
      </c>
      <c r="Q21" s="16"/>
      <c r="R21" s="16"/>
    </row>
    <row r="22" spans="1:18">
      <c r="A22" s="6">
        <f>RiskTab22[[#This Row],[Nr.]]</f>
        <v>21</v>
      </c>
      <c r="B22" s="6" t="str">
        <f>RiskTab22[[#This Row],[Category]]</f>
        <v>other</v>
      </c>
      <c r="C22" t="str">
        <f>RiskTab22[[#This Row],[ShortName]]</f>
        <v>Manganese</v>
      </c>
      <c r="D22" t="str">
        <f>RiskTab22[[#This Row],[AlphaVantage]]</f>
        <v>SNCGF</v>
      </c>
      <c r="E22" s="9">
        <f>IFERROR(INDEX(DepPositions[Volume],MATCH(Table2[[#This Row],[AlphaVantage]],DepPositions[AlphaVantage],0)),"")</f>
        <v>3246</v>
      </c>
      <c r="F22" s="8">
        <v>0</v>
      </c>
      <c r="G22" s="19">
        <v>1186.71096345515</v>
      </c>
      <c r="H22" s="8">
        <v>1.7480929652102802E-2</v>
      </c>
      <c r="I22" s="16">
        <v>-9.6020992103493796E-3</v>
      </c>
      <c r="J22" s="16">
        <v>0</v>
      </c>
      <c r="K22" s="16">
        <v>-11.394916405105601</v>
      </c>
      <c r="L22" s="8">
        <v>-9.0749624558923395E-2</v>
      </c>
      <c r="M22" s="16">
        <v>0.20026747578555201</v>
      </c>
      <c r="N22" s="16">
        <v>0.91360151627382802</v>
      </c>
      <c r="O22" s="16">
        <v>0.74702028863127601</v>
      </c>
      <c r="P22" s="16">
        <v>1.00795357673369</v>
      </c>
      <c r="Q22" s="16"/>
      <c r="R22" s="16"/>
    </row>
    <row r="23" spans="1:18">
      <c r="A23" s="6">
        <f>RiskTab22[[#This Row],[Nr.]]</f>
        <v>22</v>
      </c>
      <c r="B23" s="6" t="str">
        <f>RiskTab22[[#This Row],[Category]]</f>
        <v>other</v>
      </c>
      <c r="C23" t="str">
        <f>RiskTab22[[#This Row],[ShortName]]</f>
        <v>Apple</v>
      </c>
      <c r="D23" t="str">
        <f>RiskTab22[[#This Row],[AlphaVantage]]</f>
        <v>AAPL</v>
      </c>
      <c r="E23" s="9">
        <f>IFERROR(INDEX(DepPositions[Volume],MATCH(Table2[[#This Row],[AlphaVantage]],DepPositions[AlphaVantage],0)),"")</f>
        <v>10</v>
      </c>
      <c r="F23" s="8">
        <v>0</v>
      </c>
      <c r="G23" s="19">
        <v>0</v>
      </c>
      <c r="H23" s="8"/>
      <c r="I23" s="16">
        <v>-3.7393793292810798E-2</v>
      </c>
      <c r="J23" s="16"/>
      <c r="K23" s="16"/>
      <c r="L23" s="8">
        <v>-1.13690737808634E-2</v>
      </c>
      <c r="M23" s="16">
        <v>-0.132779863355309</v>
      </c>
      <c r="N23" s="16">
        <v>-0.35725576907452999</v>
      </c>
      <c r="O23" s="16">
        <v>8.1377868091106795E-2</v>
      </c>
      <c r="P23" s="16">
        <v>0.74702028863127601</v>
      </c>
      <c r="Q23" s="16"/>
      <c r="R23" s="16"/>
    </row>
    <row r="24" spans="1:18">
      <c r="A24" s="6">
        <f>RiskTab22[[#This Row],[Nr.]]</f>
        <v>23</v>
      </c>
      <c r="B24" s="6" t="str">
        <f>RiskTab22[[#This Row],[Category]]</f>
        <v>other</v>
      </c>
      <c r="C24" t="str">
        <f>RiskTab22[[#This Row],[ShortName]]</f>
        <v>Parrot</v>
      </c>
      <c r="D24" t="str">
        <f>RiskTab22[[#This Row],[AlphaVantage]]</f>
        <v>PAOTF</v>
      </c>
      <c r="E24" s="9">
        <f>IFERROR(INDEX(DepPositions[Volume],MATCH(Table2[[#This Row],[AlphaVantage]],DepPositions[AlphaVantage],0)),"")</f>
        <v>58</v>
      </c>
      <c r="F24" s="8">
        <v>0</v>
      </c>
      <c r="G24" s="19">
        <v>0</v>
      </c>
      <c r="H24" s="8"/>
      <c r="I24" s="16">
        <v>-6.64683948542555E-2</v>
      </c>
      <c r="J24" s="16"/>
      <c r="K24" s="16"/>
      <c r="L24" s="8">
        <v>9.5473604017074304E-2</v>
      </c>
      <c r="M24" s="16">
        <v>8.8442135257159799E-2</v>
      </c>
      <c r="N24" s="16">
        <v>-0.15403265253829199</v>
      </c>
      <c r="O24" s="16">
        <v>-0.33861808939969301</v>
      </c>
      <c r="P24" s="16">
        <v>8.1377868091106795E-2</v>
      </c>
      <c r="Q24" s="16"/>
      <c r="R24" s="16"/>
    </row>
    <row r="25" spans="1:18">
      <c r="A25" s="6">
        <f>RiskTab22[[#This Row],[Nr.]]</f>
        <v>24</v>
      </c>
      <c r="B25" s="6" t="str">
        <f>RiskTab22[[#This Row],[Category]]</f>
        <v>other</v>
      </c>
      <c r="C25" t="str">
        <f>RiskTab22[[#This Row],[ShortName]]</f>
        <v>Lululemon</v>
      </c>
      <c r="D25" t="str">
        <f>RiskTab22[[#This Row],[AlphaVantage]]</f>
        <v>LULU</v>
      </c>
      <c r="E25" s="9" t="str">
        <f>IFERROR(INDEX(DepPositions[Volume],MATCH(Table2[[#This Row],[AlphaVantage]],DepPositions[AlphaVantage],0)),"")</f>
        <v/>
      </c>
      <c r="F25" s="8">
        <v>0</v>
      </c>
      <c r="G25" s="19">
        <v>0</v>
      </c>
      <c r="H25" s="8"/>
      <c r="I25" s="16">
        <v>-5.27477551427413E-3</v>
      </c>
      <c r="J25" s="16">
        <v>8.2600494814075498E-5</v>
      </c>
      <c r="K25" s="16"/>
      <c r="L25" s="8">
        <v>0.188080701362561</v>
      </c>
      <c r="M25" s="16">
        <v>0.188080701362561</v>
      </c>
      <c r="N25" s="16">
        <v>0.17372114744278</v>
      </c>
      <c r="O25" s="16">
        <v>-0.19660952745545199</v>
      </c>
      <c r="P25" s="16">
        <v>-0.33861808939969301</v>
      </c>
      <c r="Q25" s="16"/>
      <c r="R25" s="16"/>
    </row>
    <row r="26" spans="1:18">
      <c r="A26" s="6">
        <f>RiskTab22[[#This Row],[Nr.]]</f>
        <v>25</v>
      </c>
      <c r="B26" s="6" t="str">
        <f>RiskTab22[[#This Row],[Category]]</f>
        <v>other</v>
      </c>
      <c r="C26" t="str">
        <f>RiskTab22[[#This Row],[ShortName]]</f>
        <v>AeroVironment</v>
      </c>
      <c r="D26" t="str">
        <f>RiskTab22[[#This Row],[AlphaVantage]]</f>
        <v>AVAV</v>
      </c>
      <c r="E26" s="9">
        <f>IFERROR(INDEX(DepPositions[Volume],MATCH(Table2[[#This Row],[AlphaVantage]],DepPositions[AlphaVantage],0)),"")</f>
        <v>13</v>
      </c>
      <c r="F26" s="8">
        <v>0</v>
      </c>
      <c r="G26" s="19">
        <v>1452.2276173439</v>
      </c>
      <c r="H26" s="8">
        <v>2.1392141472862499E-2</v>
      </c>
      <c r="I26" s="16">
        <v>-2.4559023107819902E-2</v>
      </c>
      <c r="J26" s="16">
        <v>-7.7912695138331807E-5</v>
      </c>
      <c r="K26" s="16">
        <v>-35.665291612163003</v>
      </c>
      <c r="L26" s="8">
        <v>-1.90083445197234E-2</v>
      </c>
      <c r="M26" s="16">
        <v>-0.12615532260504</v>
      </c>
      <c r="N26" s="16">
        <v>-3.13198539695519E-3</v>
      </c>
      <c r="O26" s="16">
        <v>0.35165984954033103</v>
      </c>
      <c r="P26" s="16">
        <v>-0.19660952745545199</v>
      </c>
      <c r="Q26" s="16"/>
      <c r="R26" s="16"/>
    </row>
    <row r="27" spans="1:18">
      <c r="A27" s="6">
        <f>RiskTab22[[#This Row],[Nr.]]</f>
        <v>26</v>
      </c>
      <c r="B27" s="6" t="str">
        <f>RiskTab22[[#This Row],[Category]]</f>
        <v>Cannabis US</v>
      </c>
      <c r="C27" t="str">
        <f>RiskTab22[[#This Row],[ShortName]]</f>
        <v>Cannabis Science</v>
      </c>
      <c r="D27" t="str">
        <f>RiskTab22[[#This Row],[AlphaVantage]]</f>
        <v>CBIS</v>
      </c>
      <c r="E27" s="9" t="str">
        <f>IFERROR(INDEX(DepPositions[Volume],MATCH(Table2[[#This Row],[AlphaVantage]],DepPositions[AlphaVantage],0)),"")</f>
        <v/>
      </c>
      <c r="F27" s="8">
        <v>0</v>
      </c>
      <c r="G27" s="19">
        <v>920.44041230087703</v>
      </c>
      <c r="H27" s="8">
        <v>1.35586124944334E-2</v>
      </c>
      <c r="I27" s="16">
        <v>4.9072562991694199E-2</v>
      </c>
      <c r="J27" s="16">
        <v>0</v>
      </c>
      <c r="K27" s="16">
        <v>45.168370112735801</v>
      </c>
      <c r="L27" s="8">
        <v>9.8886768855951199E-2</v>
      </c>
      <c r="M27" s="16">
        <v>9.6371343050009495E-2</v>
      </c>
      <c r="N27" s="16">
        <v>-0.21896547215408599</v>
      </c>
      <c r="O27" s="16">
        <v>-0.21909277248271</v>
      </c>
      <c r="P27" s="16">
        <v>0.35165984954033103</v>
      </c>
      <c r="Q27" s="16"/>
      <c r="R27" s="16"/>
    </row>
    <row r="28" spans="1:18">
      <c r="A28" s="6">
        <f>RiskTab22[[#This Row],[Nr.]]</f>
        <v>27</v>
      </c>
      <c r="B28" s="6" t="str">
        <f>RiskTab22[[#This Row],[Category]]</f>
        <v>other</v>
      </c>
      <c r="C28" t="str">
        <f>RiskTab22[[#This Row],[ShortName]]</f>
        <v>GreenGro</v>
      </c>
      <c r="D28" t="str">
        <f>RiskTab22[[#This Row],[AlphaVantage]]</f>
        <v>GRNH</v>
      </c>
      <c r="E28" s="9" t="str">
        <f>IFERROR(INDEX(DepPositions[Volume],MATCH(Table2[[#This Row],[AlphaVantage]],DepPositions[AlphaVantage],0)),"")</f>
        <v/>
      </c>
      <c r="F28" s="8">
        <v>0</v>
      </c>
      <c r="G28" s="19">
        <v>465.11627906976702</v>
      </c>
      <c r="H28" s="8">
        <v>6.8514281951130704E-3</v>
      </c>
      <c r="I28" s="16">
        <v>9.0090083355179304E-2</v>
      </c>
      <c r="J28" s="16"/>
      <c r="K28" s="16">
        <v>41.902364351246199</v>
      </c>
      <c r="L28" s="8">
        <v>6.7063692516491996E-2</v>
      </c>
      <c r="M28" s="16">
        <v>-3.1755122236204601E-2</v>
      </c>
      <c r="N28" s="16">
        <v>-0.34583295328679098</v>
      </c>
      <c r="O28" s="16">
        <v>-0.37784723706531198</v>
      </c>
      <c r="P28" s="16">
        <v>-0.21909277248271</v>
      </c>
      <c r="Q28" s="16"/>
      <c r="R28" s="16"/>
    </row>
    <row r="29" spans="1:18">
      <c r="A29" s="6">
        <f>RiskTab22[[#This Row],[Nr.]]</f>
        <v>28</v>
      </c>
      <c r="B29" s="6" t="str">
        <f>RiskTab22[[#This Row],[Category]]</f>
        <v>other</v>
      </c>
      <c r="C29" t="str">
        <f>RiskTab22[[#This Row],[ShortName]]</f>
        <v>MagForce</v>
      </c>
      <c r="D29" t="str">
        <f>RiskTab22[[#This Row],[AlphaVantage]]</f>
        <v>MGFRF</v>
      </c>
      <c r="E29" s="9" t="str">
        <f>IFERROR(INDEX(DepPositions[Volume],MATCH(Table2[[#This Row],[AlphaVantage]],DepPositions[AlphaVantage],0)),"")</f>
        <v/>
      </c>
      <c r="F29" s="8">
        <v>0</v>
      </c>
      <c r="G29" s="19">
        <v>4468.3107590084301</v>
      </c>
      <c r="H29" s="8">
        <v>6.5820767185414603E-2</v>
      </c>
      <c r="I29" s="16">
        <v>2.6302181318387202E-3</v>
      </c>
      <c r="J29" s="16">
        <v>0</v>
      </c>
      <c r="K29" s="16">
        <v>11.752631977034</v>
      </c>
      <c r="L29" s="8">
        <v>2.5191083508496501E-2</v>
      </c>
      <c r="M29" s="16">
        <v>1.07781543158474E-2</v>
      </c>
      <c r="N29" s="16">
        <v>9.3333401281955095E-2</v>
      </c>
      <c r="O29" s="16">
        <v>8.1075238661382901E-2</v>
      </c>
      <c r="P29" s="16">
        <v>-0.37784723706531198</v>
      </c>
      <c r="Q29" s="16"/>
      <c r="R29" s="16"/>
    </row>
    <row r="30" spans="1:18">
      <c r="A30" s="6">
        <f>RiskTab22[[#This Row],[Nr.]]</f>
        <v>29</v>
      </c>
      <c r="B30" s="6" t="str">
        <f>RiskTab22[[#This Row],[Category]]</f>
        <v>Cannabis supplier</v>
      </c>
      <c r="C30" t="str">
        <f>RiskTab22[[#This Row],[ShortName]]</f>
        <v>Heliospectra</v>
      </c>
      <c r="D30" t="str">
        <f>RiskTab22[[#This Row],[AlphaVantage]]</f>
        <v>HLSPY</v>
      </c>
      <c r="E30" s="9">
        <f>IFERROR(INDEX(DepPositions[Volume],MATCH(Table2[[#This Row],[AlphaVantage]],DepPositions[AlphaVantage],0)),"")</f>
        <v>2270</v>
      </c>
      <c r="F30" s="8">
        <v>0</v>
      </c>
      <c r="G30" s="19">
        <v>0</v>
      </c>
      <c r="H30" s="8">
        <v>0</v>
      </c>
      <c r="I30" s="16">
        <v>1.5110272770617599E-3</v>
      </c>
      <c r="J30" s="16"/>
      <c r="K30" s="16">
        <v>0</v>
      </c>
      <c r="L30" s="8">
        <v>8.4065607511762105E-2</v>
      </c>
      <c r="M30" s="16">
        <v>2.3340141845499901E-2</v>
      </c>
      <c r="N30" s="16">
        <v>-0.201768332121816</v>
      </c>
      <c r="O30" s="16">
        <v>-9.88157428792662E-2</v>
      </c>
      <c r="P30" s="16">
        <v>-7.48619168651046E-2</v>
      </c>
      <c r="Q30" s="16"/>
      <c r="R30" s="16"/>
    </row>
    <row r="31" spans="1:18">
      <c r="A31" s="6">
        <f>RiskTab22[[#This Row],[Nr.]]</f>
        <v>30</v>
      </c>
      <c r="B31" s="6" t="str">
        <f>RiskTab22[[#This Row],[Category]]</f>
        <v>e-car</v>
      </c>
      <c r="C31" t="str">
        <f>RiskTab22[[#This Row],[ShortName]]</f>
        <v>BYD</v>
      </c>
      <c r="D31" t="str">
        <f>RiskTab22[[#This Row],[AlphaVantage]]</f>
        <v>BYDDF</v>
      </c>
      <c r="E31" s="9">
        <f>IFERROR(INDEX(DepPositions[Volume],MATCH(Table2[[#This Row],[AlphaVantage]],DepPositions[AlphaVantage],0)),"")</f>
        <v>155</v>
      </c>
      <c r="F31" s="8">
        <v>0</v>
      </c>
      <c r="G31" s="19">
        <v>2775.5686174290799</v>
      </c>
      <c r="H31" s="8">
        <v>4.0885709528287899E-2</v>
      </c>
      <c r="I31" s="16">
        <v>3.8199257250024501E-3</v>
      </c>
      <c r="J31" s="16">
        <v>0</v>
      </c>
      <c r="K31" s="16">
        <v>10.6024659632268</v>
      </c>
      <c r="L31" s="8">
        <v>1.16410445970105E-2</v>
      </c>
      <c r="M31" s="16">
        <v>1.24409010102591E-2</v>
      </c>
      <c r="N31" s="16">
        <v>-4.2604987818502402E-2</v>
      </c>
      <c r="O31" s="16">
        <v>2.4799180921350601E-2</v>
      </c>
      <c r="P31" s="16">
        <v>8.1075238661382901E-2</v>
      </c>
      <c r="Q31" s="16"/>
      <c r="R31" s="16"/>
    </row>
    <row r="32" spans="1:18">
      <c r="A32" s="6">
        <f>RiskTab22[[#This Row],[Nr.]]</f>
        <v>31</v>
      </c>
      <c r="B32" s="6" t="str">
        <f>RiskTab22[[#This Row],[Category]]</f>
        <v>e-car</v>
      </c>
      <c r="C32" t="str">
        <f>RiskTab22[[#This Row],[ShortName]]</f>
        <v>Geely</v>
      </c>
      <c r="D32" t="str">
        <f>RiskTab22[[#This Row],[AlphaVantage]]</f>
        <v>GELYF</v>
      </c>
      <c r="E32" s="9">
        <f>IFERROR(INDEX(DepPositions[Volume],MATCH(Table2[[#This Row],[AlphaVantage]],DepPositions[AlphaVantage],0)),"")</f>
        <v>260</v>
      </c>
      <c r="F32" s="8">
        <v>0</v>
      </c>
      <c r="G32" s="19">
        <v>0</v>
      </c>
      <c r="H32" s="8">
        <v>0</v>
      </c>
      <c r="I32" s="16">
        <v>2.4977661276701598E-3</v>
      </c>
      <c r="J32" s="16"/>
      <c r="K32" s="16">
        <v>0</v>
      </c>
      <c r="L32" s="8">
        <v>2.9951287617482801E-2</v>
      </c>
      <c r="M32" s="16">
        <v>4.80650462167218E-2</v>
      </c>
      <c r="N32" s="16">
        <v>0.139560021126757</v>
      </c>
      <c r="O32" s="16">
        <v>0.134107033646477</v>
      </c>
      <c r="P32" s="16">
        <v>5.0774692621556199E-2</v>
      </c>
      <c r="Q32" s="16"/>
      <c r="R32" s="16"/>
    </row>
    <row r="33" spans="1:18">
      <c r="A33" s="6">
        <f>RiskTab22[[#This Row],[Nr.]]</f>
        <v>32</v>
      </c>
      <c r="B33" s="6" t="str">
        <f>RiskTab22[[#This Row],[Category]]</f>
        <v>country etf</v>
      </c>
      <c r="C33" t="str">
        <f>RiskTab22[[#This Row],[ShortName]]</f>
        <v>MSCI France</v>
      </c>
      <c r="D33" t="str">
        <f>RiskTab22[[#This Row],[AlphaVantage]]</f>
        <v>EWQ</v>
      </c>
      <c r="E33" s="9">
        <f>IFERROR(INDEX(DepPositions[Volume],MATCH(Table2[[#This Row],[AlphaVantage]],DepPositions[AlphaVantage],0)),"")</f>
        <v>165</v>
      </c>
      <c r="F33" s="8">
        <v>0</v>
      </c>
      <c r="G33" s="19">
        <v>0</v>
      </c>
      <c r="H33" s="8">
        <v>0</v>
      </c>
      <c r="I33" s="16">
        <v>5.2841491268509301E-3</v>
      </c>
      <c r="J33" s="16"/>
      <c r="K33" s="16">
        <v>0</v>
      </c>
      <c r="L33" s="8">
        <v>3.6940170194573102E-2</v>
      </c>
      <c r="M33" s="16">
        <v>-2.21842680116708E-2</v>
      </c>
      <c r="N33" s="16">
        <v>-5.57215543471608E-2</v>
      </c>
      <c r="O33" s="16">
        <v>2.2871274489539899E-2</v>
      </c>
      <c r="P33" s="16">
        <v>-7.6416225555434397E-2</v>
      </c>
      <c r="Q33" s="16"/>
      <c r="R33" s="16"/>
    </row>
    <row r="34" spans="1:18">
      <c r="A34" s="6">
        <f>RiskTab22[[#This Row],[Nr.]]</f>
        <v>33</v>
      </c>
      <c r="B34" s="6" t="str">
        <f>RiskTab22[[#This Row],[Category]]</f>
        <v>country etf</v>
      </c>
      <c r="C34" t="str">
        <f>RiskTab22[[#This Row],[ShortName]]</f>
        <v>MSCI Argentina</v>
      </c>
      <c r="D34" t="str">
        <f>RiskTab22[[#This Row],[AlphaVantage]]</f>
        <v>ARGT</v>
      </c>
      <c r="E34" s="9">
        <f>IFERROR(INDEX(DepPositions[Volume],MATCH(Table2[[#This Row],[AlphaVantage]],DepPositions[AlphaVantage],0)),"")</f>
        <v>0</v>
      </c>
      <c r="F34" s="8">
        <v>0</v>
      </c>
      <c r="G34" s="19">
        <v>6624.5387170968597</v>
      </c>
      <c r="H34" s="8">
        <v>9.75832353937615E-2</v>
      </c>
      <c r="I34" s="16">
        <v>-2.0752263419230301E-3</v>
      </c>
      <c r="J34" s="16">
        <v>0</v>
      </c>
      <c r="K34" s="16">
        <v>-13.7474172488084</v>
      </c>
      <c r="L34" s="8">
        <v>-2.98685587635772E-3</v>
      </c>
      <c r="M34" s="16">
        <v>2.0861283818658402E-3</v>
      </c>
      <c r="N34" s="16">
        <v>0.151483890921491</v>
      </c>
      <c r="O34" s="16">
        <v>0.18357365900206399</v>
      </c>
      <c r="P34" s="16">
        <v>-0.12694936597544601</v>
      </c>
      <c r="Q34" s="16"/>
      <c r="R34" s="16"/>
    </row>
    <row r="35" spans="1:18">
      <c r="A35" s="6">
        <f>RiskTab22[[#This Row],[Nr.]]</f>
        <v>34</v>
      </c>
      <c r="B35" s="6" t="str">
        <f>RiskTab22[[#This Row],[Category]]</f>
        <v>country etf</v>
      </c>
      <c r="C35" t="str">
        <f>RiskTab22[[#This Row],[ShortName]]</f>
        <v>MSCI South Korea</v>
      </c>
      <c r="D35" t="str">
        <f>RiskTab22[[#This Row],[AlphaVantage]]</f>
        <v>EWY</v>
      </c>
      <c r="E35" s="9">
        <f>IFERROR(INDEX(DepPositions[Volume],MATCH(Table2[[#This Row],[AlphaVantage]],DepPositions[AlphaVantage],0)),"")</f>
        <v>48</v>
      </c>
      <c r="F35" s="8">
        <v>0</v>
      </c>
      <c r="G35" s="19">
        <v>2947.8660874009702</v>
      </c>
      <c r="H35" s="8">
        <v>4.34237495772688E-2</v>
      </c>
      <c r="I35" s="16">
        <v>4.2583997577461097E-4</v>
      </c>
      <c r="J35" s="16">
        <v>0</v>
      </c>
      <c r="K35" s="16">
        <v>1.2553192232456301</v>
      </c>
      <c r="L35" s="8">
        <v>1.08362535823203E-2</v>
      </c>
      <c r="M35" s="16">
        <v>2.6243414073603401E-2</v>
      </c>
      <c r="N35" s="16">
        <v>2.1581648162536399E-3</v>
      </c>
      <c r="O35" s="16">
        <v>7.5780272339581997E-2</v>
      </c>
      <c r="P35" s="16">
        <v>-6.2798383281149006E-2</v>
      </c>
      <c r="Q35" s="16"/>
      <c r="R35" s="16"/>
    </row>
    <row r="36" spans="1:18">
      <c r="A36" s="6">
        <f>RiskTab22[[#This Row],[Nr.]]</f>
        <v>35</v>
      </c>
      <c r="B36" s="6" t="str">
        <f>RiskTab22[[#This Row],[Category]]</f>
        <v>country etf</v>
      </c>
      <c r="C36" t="str">
        <f>RiskTab22[[#This Row],[ShortName]]</f>
        <v>MSCI Japan hedged</v>
      </c>
      <c r="D36" t="str">
        <f>RiskTab22[[#This Row],[AlphaVantage]]</f>
        <v>HEWJ</v>
      </c>
      <c r="E36" s="9">
        <f>IFERROR(INDEX(DepPositions[Volume],MATCH(Table2[[#This Row],[AlphaVantage]],DepPositions[AlphaVantage],0)),"")</f>
        <v>0</v>
      </c>
      <c r="F36" s="8">
        <v>0</v>
      </c>
      <c r="G36" s="19">
        <v>2718.1872391174702</v>
      </c>
      <c r="H36" s="8">
        <v>4.0040449082824899E-2</v>
      </c>
      <c r="I36" s="16">
        <v>7.7690194181689897E-4</v>
      </c>
      <c r="J36" s="16"/>
      <c r="K36" s="16">
        <v>2.1117649442922799</v>
      </c>
      <c r="L36" s="8">
        <v>-2.41483513862004E-2</v>
      </c>
      <c r="M36" s="16">
        <v>4.384870312796E-3</v>
      </c>
      <c r="N36" s="16">
        <v>0.22442601645905499</v>
      </c>
      <c r="O36" s="16">
        <v>0.34672639213295797</v>
      </c>
      <c r="P36" s="16">
        <v>-9.88157428792662E-2</v>
      </c>
      <c r="Q36" s="16"/>
      <c r="R36" s="16"/>
    </row>
    <row r="37" spans="1:18">
      <c r="A37" s="6">
        <f>RiskTab22[[#This Row],[Nr.]]</f>
        <v>36</v>
      </c>
      <c r="B37" s="6" t="str">
        <f>RiskTab22[[#This Row],[Category]]</f>
        <v>country etf</v>
      </c>
      <c r="C37" t="str">
        <f>RiskTab22[[#This Row],[ShortName]]</f>
        <v>MSCI Peru</v>
      </c>
      <c r="D37" t="str">
        <f>RiskTab22[[#This Row],[AlphaVantage]]</f>
        <v>EPU</v>
      </c>
      <c r="E37" s="9">
        <f>IFERROR(INDEX(DepPositions[Volume],MATCH(Table2[[#This Row],[AlphaVantage]],DepPositions[AlphaVantage],0)),"")</f>
        <v>0</v>
      </c>
      <c r="F37" s="8">
        <v>0</v>
      </c>
      <c r="G37" s="19">
        <v>1778.82272765994</v>
      </c>
      <c r="H37" s="8">
        <v>2.6203073809354001E-2</v>
      </c>
      <c r="I37" s="16">
        <v>1.11722120512585E-2</v>
      </c>
      <c r="J37" s="16"/>
      <c r="K37" s="16">
        <v>19.8733847150149</v>
      </c>
      <c r="L37" s="8">
        <v>4.4072723570917703E-2</v>
      </c>
      <c r="M37" s="16">
        <v>3.5740745944270902E-2</v>
      </c>
      <c r="N37" s="16">
        <v>4.09844832876987E-2</v>
      </c>
      <c r="O37" s="16">
        <v>-7.7863452807661798E-2</v>
      </c>
      <c r="P37" s="16">
        <v>0.20611014606293801</v>
      </c>
      <c r="Q37" s="16"/>
      <c r="R37" s="16"/>
    </row>
    <row r="38" spans="1:18">
      <c r="A38" s="6">
        <f>RiskTab22[[#This Row],[Nr.]]</f>
        <v>37</v>
      </c>
      <c r="B38" s="6" t="str">
        <f>RiskTab22[[#This Row],[Category]]</f>
        <v>country etf</v>
      </c>
      <c r="C38" t="str">
        <f>RiskTab22[[#This Row],[ShortName]]</f>
        <v>Israel Technology</v>
      </c>
      <c r="D38" t="str">
        <f>RiskTab22[[#This Row],[AlphaVantage]]</f>
        <v>ITEQ</v>
      </c>
      <c r="E38" s="9">
        <f>IFERROR(INDEX(DepPositions[Volume],MATCH(Table2[[#This Row],[AlphaVantage]],DepPositions[AlphaVantage],0)),"")</f>
        <v>214</v>
      </c>
      <c r="F38" s="8">
        <v>0</v>
      </c>
      <c r="G38" s="19">
        <v>0</v>
      </c>
      <c r="H38" s="8">
        <v>0</v>
      </c>
      <c r="I38" s="16">
        <v>1.81633846169449E-3</v>
      </c>
      <c r="J38" s="16">
        <v>0</v>
      </c>
      <c r="K38" s="16">
        <v>0</v>
      </c>
      <c r="L38" s="8">
        <v>1.30929655146512E-2</v>
      </c>
      <c r="M38" s="16">
        <v>-2.68482138859394E-3</v>
      </c>
      <c r="N38" s="16">
        <v>-6.5800292359953397E-2</v>
      </c>
      <c r="O38" s="16">
        <v>-3.9508333594634203E-2</v>
      </c>
      <c r="P38" s="16">
        <v>-0.16929700443679199</v>
      </c>
      <c r="Q38" s="16"/>
      <c r="R38" s="16"/>
    </row>
    <row r="39" spans="1:18">
      <c r="A39" s="6">
        <f>RiskTab22[[#This Row],[Nr.]]</f>
        <v>38</v>
      </c>
      <c r="B39" s="6" t="str">
        <f>RiskTab22[[#This Row],[Category]]</f>
        <v>themetic etf</v>
      </c>
      <c r="C39" t="str">
        <f>RiskTab22[[#This Row],[ShortName]]</f>
        <v>Global X Robotics &amp; AI</v>
      </c>
      <c r="D39" t="str">
        <f>RiskTab22[[#This Row],[AlphaVantage]]</f>
        <v>BOTZ</v>
      </c>
      <c r="E39" s="9">
        <f>IFERROR(INDEX(DepPositions[Volume],MATCH(Table2[[#This Row],[AlphaVantage]],DepPositions[AlphaVantage],0)),"")</f>
        <v>150</v>
      </c>
      <c r="F39" s="8">
        <v>0</v>
      </c>
      <c r="G39" s="19">
        <v>2758.49731663685</v>
      </c>
      <c r="H39" s="8">
        <v>4.0634239526401397E-2</v>
      </c>
      <c r="I39" s="16">
        <v>-6.68242904963767E-3</v>
      </c>
      <c r="J39" s="16">
        <v>0</v>
      </c>
      <c r="K39" s="16">
        <v>-18.433462602041701</v>
      </c>
      <c r="L39" s="8">
        <v>3.05699398829931E-2</v>
      </c>
      <c r="M39" s="16">
        <v>7.3346129103253298E-3</v>
      </c>
      <c r="N39" s="16">
        <v>3.4861444925287498E-2</v>
      </c>
      <c r="O39" s="16">
        <v>-3.6898200637727203E-2</v>
      </c>
      <c r="P39" s="16">
        <v>-0.19522194619827901</v>
      </c>
      <c r="Q39" s="16"/>
      <c r="R39" s="16"/>
    </row>
    <row r="40" spans="1:18">
      <c r="A40" s="6">
        <f>RiskTab22[[#This Row],[Nr.]]</f>
        <v>39</v>
      </c>
      <c r="B40" s="6" t="str">
        <f>RiskTab22[[#This Row],[Category]]</f>
        <v>themetic etf</v>
      </c>
      <c r="C40" t="str">
        <f>RiskTab22[[#This Row],[ShortName]]</f>
        <v>Glb X FUNDS/FINTECH</v>
      </c>
      <c r="D40" t="str">
        <f>RiskTab22[[#This Row],[AlphaVantage]]</f>
        <v>FINX</v>
      </c>
      <c r="E40" s="9">
        <f>IFERROR(INDEX(DepPositions[Volume],MATCH(Table2[[#This Row],[AlphaVantage]],DepPositions[AlphaVantage],0)),"")</f>
        <v>0</v>
      </c>
      <c r="F40" s="8">
        <v>0</v>
      </c>
      <c r="G40" s="19">
        <v>981.693500298152</v>
      </c>
      <c r="H40" s="8">
        <v>1.44609054328393E-2</v>
      </c>
      <c r="I40" s="16">
        <v>-7.1382637424752798E-3</v>
      </c>
      <c r="J40" s="16">
        <v>0</v>
      </c>
      <c r="K40" s="16">
        <v>-7.0075871194019399</v>
      </c>
      <c r="L40" s="8">
        <v>-7.7635048566531096E-3</v>
      </c>
      <c r="M40" s="16">
        <v>-9.5250916105451097E-2</v>
      </c>
      <c r="N40" s="16">
        <v>-6.7266301338664305E-2</v>
      </c>
      <c r="O40" s="16">
        <v>-5.5978742961754903E-2</v>
      </c>
      <c r="P40" s="16">
        <v>8.2633367964422E-3</v>
      </c>
      <c r="Q40" s="16"/>
      <c r="R40" s="16"/>
    </row>
    <row r="41" spans="1:18">
      <c r="A41" s="6">
        <f>RiskTab22[[#This Row],[Nr.]]</f>
        <v>40</v>
      </c>
      <c r="B41" s="6" t="str">
        <f>RiskTab22[[#This Row],[Category]]</f>
        <v>themetic etf</v>
      </c>
      <c r="C41" t="str">
        <f>RiskTab22[[#This Row],[ShortName]]</f>
        <v>Global X Lithium &amp; Battery</v>
      </c>
      <c r="D41" t="str">
        <f>RiskTab22[[#This Row],[AlphaVantage]]</f>
        <v>LIT</v>
      </c>
      <c r="E41" s="9">
        <f>IFERROR(INDEX(DepPositions[Volume],MATCH(Table2[[#This Row],[AlphaVantage]],DepPositions[AlphaVantage],0)),"")</f>
        <v>0</v>
      </c>
      <c r="F41" s="8">
        <v>0</v>
      </c>
      <c r="G41" s="19">
        <v>1384.4961240310099</v>
      </c>
      <c r="H41" s="8">
        <v>2.0394417927453199E-2</v>
      </c>
      <c r="I41" s="16">
        <v>1.88312675184901E-2</v>
      </c>
      <c r="J41" s="16">
        <v>5.10809896388602E-4</v>
      </c>
      <c r="K41" s="16">
        <v>26.0718168899405</v>
      </c>
      <c r="L41" s="8">
        <v>2.6668937765635298E-2</v>
      </c>
      <c r="M41" s="16">
        <v>-7.2656337887535102E-2</v>
      </c>
      <c r="N41" s="16">
        <v>-0.14005765031885101</v>
      </c>
      <c r="O41" s="16">
        <v>-1.14513325204428E-2</v>
      </c>
      <c r="P41" s="16">
        <v>2.4799180921350601E-2</v>
      </c>
      <c r="Q41" s="16"/>
      <c r="R41" s="16"/>
    </row>
    <row r="42" spans="1:18">
      <c r="A42" s="6">
        <f>RiskTab22[[#This Row],[Nr.]]</f>
        <v>41</v>
      </c>
      <c r="B42" s="6" t="str">
        <f>RiskTab22[[#This Row],[Category]]</f>
        <v>country etf</v>
      </c>
      <c r="C42" t="str">
        <f>RiskTab22[[#This Row],[ShortName]]</f>
        <v>Global X - Next Emerging &amp; Frontier</v>
      </c>
      <c r="D42" t="str">
        <f>RiskTab22[[#This Row],[AlphaVantage]]</f>
        <v>EMFM</v>
      </c>
      <c r="E42" s="9">
        <f>IFERROR(INDEX(DepPositions[Volume],MATCH(Table2[[#This Row],[AlphaVantage]],DepPositions[AlphaVantage],0)),"")</f>
        <v>0</v>
      </c>
      <c r="F42" s="8">
        <v>0</v>
      </c>
      <c r="G42" s="19">
        <v>1056.0354374307899</v>
      </c>
      <c r="H42" s="8">
        <v>1.5556004587761499E-2</v>
      </c>
      <c r="I42" s="16">
        <v>-6.8879529438641302E-3</v>
      </c>
      <c r="J42" s="16"/>
      <c r="K42" s="16">
        <v>-7.2739224000762297</v>
      </c>
      <c r="L42" s="8">
        <v>-2.2393223309881801E-2</v>
      </c>
      <c r="M42" s="16">
        <v>-2.4750535475979202E-3</v>
      </c>
      <c r="N42" s="16">
        <v>0.13077547614857499</v>
      </c>
      <c r="O42" s="16">
        <v>0.169843170854272</v>
      </c>
      <c r="P42" s="16">
        <v>-0.739965504746114</v>
      </c>
      <c r="Q42" s="16"/>
      <c r="R42" s="16"/>
    </row>
    <row r="43" spans="1:18">
      <c r="A43" s="6">
        <f>RiskTab22[[#This Row],[Nr.]]</f>
        <v>42</v>
      </c>
      <c r="B43" s="6" t="str">
        <f>RiskTab22[[#This Row],[Category]]</f>
        <v>country etf</v>
      </c>
      <c r="C43" t="str">
        <f>RiskTab22[[#This Row],[ShortName]]</f>
        <v>MSCI Spain</v>
      </c>
      <c r="D43" t="str">
        <f>RiskTab22[[#This Row],[AlphaVantage]]</f>
        <v>EWP</v>
      </c>
      <c r="E43" s="9">
        <f>IFERROR(INDEX(DepPositions[Volume],MATCH(Table2[[#This Row],[AlphaVantage]],DepPositions[AlphaVantage],0)),"")</f>
        <v>105</v>
      </c>
      <c r="F43" s="8">
        <v>0</v>
      </c>
      <c r="G43" s="19">
        <v>834.93483260925098</v>
      </c>
      <c r="H43" s="8">
        <v>1.2299066514425199E-2</v>
      </c>
      <c r="I43" s="16">
        <v>-1.60477635637544E-2</v>
      </c>
      <c r="J43" s="16">
        <v>-2.9787608790538998E-4</v>
      </c>
      <c r="K43" s="16">
        <v>-13.398836784856099</v>
      </c>
      <c r="L43" s="8">
        <v>-3.0230923230077301E-2</v>
      </c>
      <c r="M43" s="16">
        <v>-0.231278648809284</v>
      </c>
      <c r="N43" s="16">
        <v>-0.42547673078674297</v>
      </c>
      <c r="O43" s="16">
        <v>-0.49554932415293501</v>
      </c>
      <c r="P43" s="16">
        <v>0.134107033646477</v>
      </c>
      <c r="Q43" s="16"/>
      <c r="R43" s="16"/>
    </row>
    <row r="44" spans="1:18">
      <c r="A44" s="6">
        <f>RiskTab22[[#This Row],[Nr.]]</f>
        <v>43</v>
      </c>
      <c r="B44" s="6" t="str">
        <f>RiskTab22[[#This Row],[Category]]</f>
        <v>china tech</v>
      </c>
      <c r="C44" t="str">
        <f>RiskTab22[[#This Row],[ShortName]]</f>
        <v>Alibaba Group</v>
      </c>
      <c r="D44" t="str">
        <f>RiskTab22[[#This Row],[AlphaVantage]]</f>
        <v>BABA</v>
      </c>
      <c r="E44" s="9">
        <f>IFERROR(INDEX(DepPositions[Volume],MATCH(Table2[[#This Row],[AlphaVantage]],DepPositions[AlphaVantage],0)),"")</f>
        <v>7</v>
      </c>
      <c r="F44" s="8">
        <v>0</v>
      </c>
      <c r="G44" s="19">
        <v>0</v>
      </c>
      <c r="H44" s="8"/>
      <c r="I44" s="16">
        <v>-2.9928471889853401E-2</v>
      </c>
      <c r="J44" s="16">
        <v>0</v>
      </c>
      <c r="K44" s="16"/>
      <c r="L44" s="8">
        <v>1.88043322390712E-2</v>
      </c>
      <c r="M44" s="16">
        <v>0.104984885389168</v>
      </c>
      <c r="N44" s="16">
        <v>0.27115145004694202</v>
      </c>
      <c r="O44" s="16">
        <v>0.40197063745839101</v>
      </c>
      <c r="P44" s="16">
        <v>0.14274658078722499</v>
      </c>
      <c r="Q44" s="16"/>
      <c r="R44" s="16"/>
    </row>
    <row r="45" spans="1:18">
      <c r="A45" s="6">
        <f>RiskTab22[[#This Row],[Nr.]]</f>
        <v>44</v>
      </c>
      <c r="B45" s="6" t="str">
        <f>RiskTab22[[#This Row],[Category]]</f>
        <v>china tech</v>
      </c>
      <c r="C45" t="str">
        <f>RiskTab22[[#This Row],[ShortName]]</f>
        <v>Tencent</v>
      </c>
      <c r="D45" t="str">
        <f>RiskTab22[[#This Row],[AlphaVantage]]</f>
        <v>TCEHY</v>
      </c>
      <c r="E45" s="9">
        <f>IFERROR(INDEX(DepPositions[Volume],MATCH(Table2[[#This Row],[AlphaVantage]],DepPositions[AlphaVantage],0)),"")</f>
        <v>38</v>
      </c>
      <c r="F45" s="8">
        <v>0</v>
      </c>
      <c r="G45" s="19">
        <v>0</v>
      </c>
      <c r="H45" s="8"/>
      <c r="I45" s="16">
        <v>-4.0478843988509504E-3</v>
      </c>
      <c r="J45" s="16">
        <v>0</v>
      </c>
      <c r="K45" s="16"/>
      <c r="L45" s="8">
        <v>-1.92274275720026E-2</v>
      </c>
      <c r="M45" s="16">
        <v>0.124401378555573</v>
      </c>
      <c r="N45" s="16">
        <v>0.193220380322594</v>
      </c>
      <c r="O45" s="16">
        <v>0.23822203167210501</v>
      </c>
      <c r="P45" s="16">
        <v>-0.13103041922432801</v>
      </c>
      <c r="Q45" s="16"/>
      <c r="R45" s="16"/>
    </row>
    <row r="46" spans="1:18">
      <c r="A46" s="6">
        <f>RiskTab22[[#This Row],[Nr.]]</f>
        <v>45</v>
      </c>
      <c r="B46" s="6" t="str">
        <f>RiskTab22[[#This Row],[Category]]</f>
        <v>e-car</v>
      </c>
      <c r="C46" t="str">
        <f>RiskTab22[[#This Row],[ShortName]]</f>
        <v>Amphenol</v>
      </c>
      <c r="D46" t="str">
        <f>RiskTab22[[#This Row],[AlphaVantage]]</f>
        <v>APH</v>
      </c>
      <c r="E46" s="9">
        <f>IFERROR(INDEX(DepPositions[Volume],MATCH(Table2[[#This Row],[AlphaVantage]],DepPositions[AlphaVantage],0)),"")</f>
        <v>13</v>
      </c>
      <c r="F46" s="8">
        <v>0</v>
      </c>
      <c r="G46" s="19">
        <v>0</v>
      </c>
      <c r="H46" s="8"/>
      <c r="I46" s="16">
        <v>1.39933814584845E-2</v>
      </c>
      <c r="J46" s="16">
        <v>0</v>
      </c>
      <c r="K46" s="16"/>
      <c r="L46" s="8">
        <v>-5.5360587649566596E-4</v>
      </c>
      <c r="M46" s="16">
        <v>-0.114806945240277</v>
      </c>
      <c r="N46" s="16">
        <v>-1.94204059397389E-2</v>
      </c>
      <c r="O46" s="16">
        <v>-2.3391706172081899E-2</v>
      </c>
      <c r="P46" s="16">
        <v>-0.111341332370893</v>
      </c>
      <c r="Q46" s="16"/>
      <c r="R46" s="16"/>
    </row>
    <row r="47" spans="1:18">
      <c r="A47" s="6">
        <f>RiskTab22[[#This Row],[Nr.]]</f>
        <v>46</v>
      </c>
      <c r="B47" s="6" t="str">
        <f>RiskTab22[[#This Row],[Category]]</f>
        <v>china tech</v>
      </c>
      <c r="C47" t="str">
        <f>RiskTab22[[#This Row],[ShortName]]</f>
        <v>JD.com</v>
      </c>
      <c r="D47" t="str">
        <f>RiskTab22[[#This Row],[AlphaVantage]]</f>
        <v>JD</v>
      </c>
      <c r="E47" s="9">
        <f>IFERROR(INDEX(DepPositions[Volume],MATCH(Table2[[#This Row],[AlphaVantage]],DepPositions[AlphaVantage],0)),"")</f>
        <v>37</v>
      </c>
      <c r="F47" s="8">
        <v>0</v>
      </c>
      <c r="G47" s="19">
        <v>0</v>
      </c>
      <c r="H47" s="8"/>
      <c r="I47" s="16">
        <v>-1.0258950101433399E-2</v>
      </c>
      <c r="J47" s="16">
        <v>-9.7455461069136397E-6</v>
      </c>
      <c r="K47" s="16"/>
      <c r="L47" s="8">
        <v>-5.5189590702058297E-2</v>
      </c>
      <c r="M47" s="16">
        <v>2.2131242711906501E-2</v>
      </c>
      <c r="N47" s="16">
        <v>0.134185544293738</v>
      </c>
      <c r="O47" s="16">
        <v>0.37326189985056402</v>
      </c>
      <c r="P47" s="16">
        <v>2.2871274489539899E-2</v>
      </c>
      <c r="Q47" s="16"/>
      <c r="R47" s="16"/>
    </row>
    <row r="48" spans="1:18">
      <c r="A48" s="6">
        <f>RiskTab22[[#This Row],[Nr.]]</f>
        <v>47</v>
      </c>
      <c r="B48" s="6" t="str">
        <f>RiskTab22[[#This Row],[Category]]</f>
        <v>china tech</v>
      </c>
      <c r="C48" t="str">
        <f>RiskTab22[[#This Row],[ShortName]]</f>
        <v>Softbank</v>
      </c>
      <c r="D48" t="str">
        <f>RiskTab22[[#This Row],[AlphaVantage]]</f>
        <v>SFBTF</v>
      </c>
      <c r="E48" s="9" t="str">
        <f>IFERROR(INDEX(DepPositions[Volume],MATCH(Table2[[#This Row],[AlphaVantage]],DepPositions[AlphaVantage],0)),"")</f>
        <v/>
      </c>
      <c r="F48" s="8">
        <v>0</v>
      </c>
      <c r="G48" s="19">
        <v>0</v>
      </c>
      <c r="H48" s="8"/>
      <c r="I48" s="16">
        <v>2.8672474384352502E-3</v>
      </c>
      <c r="J48" s="16">
        <v>0</v>
      </c>
      <c r="K48" s="16"/>
      <c r="L48" s="8">
        <v>1.68414219534667E-2</v>
      </c>
      <c r="M48" s="16">
        <v>-5.49512771392573E-2</v>
      </c>
      <c r="N48" s="16">
        <v>-6.7764836903275102E-2</v>
      </c>
      <c r="O48" s="16">
        <v>1.2541987638373E-2</v>
      </c>
      <c r="P48" s="16">
        <v>8.07234740669385E-2</v>
      </c>
      <c r="Q48" s="16"/>
      <c r="R48" s="16"/>
    </row>
    <row r="49" spans="1:18">
      <c r="A49" s="6">
        <f>RiskTab22[[#This Row],[Nr.]]</f>
        <v>48</v>
      </c>
      <c r="B49" s="6" t="str">
        <f>RiskTab22[[#This Row],[Category]]</f>
        <v>other</v>
      </c>
      <c r="C49" t="str">
        <f>RiskTab22[[#This Row],[ShortName]]</f>
        <v>Activision Blizzard</v>
      </c>
      <c r="D49" t="str">
        <f>RiskTab22[[#This Row],[AlphaVantage]]</f>
        <v>ATVI</v>
      </c>
      <c r="E49" s="9" t="str">
        <f>IFERROR(INDEX(DepPositions[Volume],MATCH(Table2[[#This Row],[AlphaVantage]],DepPositions[AlphaVantage],0)),"")</f>
        <v/>
      </c>
      <c r="F49" s="8">
        <v>0</v>
      </c>
      <c r="G49" s="19">
        <v>0</v>
      </c>
      <c r="H49" s="8"/>
      <c r="I49" s="16">
        <v>8.9423540777673304E-3</v>
      </c>
      <c r="J49" s="16">
        <v>0</v>
      </c>
      <c r="K49" s="16"/>
      <c r="L49" s="8">
        <v>-2.2423836670617099E-2</v>
      </c>
      <c r="M49" s="16">
        <v>2.6104951308396601E-2</v>
      </c>
      <c r="N49" s="16">
        <v>0.30203834176896599</v>
      </c>
      <c r="O49" s="16">
        <v>0.27081485910235897</v>
      </c>
      <c r="P49" s="16">
        <v>-5.5928563674345601E-2</v>
      </c>
      <c r="Q49" s="16"/>
      <c r="R49" s="16"/>
    </row>
    <row r="50" spans="1:18">
      <c r="A50" s="6">
        <f>RiskTab22[[#This Row],[Nr.]]</f>
        <v>49</v>
      </c>
      <c r="B50" s="6" t="str">
        <f>RiskTab22[[#This Row],[Category]]</f>
        <v>other</v>
      </c>
      <c r="C50" t="str">
        <f>RiskTab22[[#This Row],[ShortName]]</f>
        <v>Electronic Arts</v>
      </c>
      <c r="D50" t="str">
        <f>RiskTab22[[#This Row],[AlphaVantage]]</f>
        <v>EA</v>
      </c>
      <c r="E50" s="9" t="str">
        <f>IFERROR(INDEX(DepPositions[Volume],MATCH(Table2[[#This Row],[AlphaVantage]],DepPositions[AlphaVantage],0)),"")</f>
        <v/>
      </c>
      <c r="F50" s="8">
        <v>0</v>
      </c>
      <c r="G50" s="19">
        <v>0</v>
      </c>
      <c r="H50" s="8"/>
      <c r="I50" s="16">
        <v>5.9801755172417303E-3</v>
      </c>
      <c r="J50" s="16">
        <v>0</v>
      </c>
      <c r="K50" s="16"/>
      <c r="L50" s="8">
        <v>3.1181760120956501E-2</v>
      </c>
      <c r="M50" s="16">
        <v>-5.55505832218035E-2</v>
      </c>
      <c r="N50" s="16">
        <v>0.12656585103638801</v>
      </c>
      <c r="O50" s="16">
        <v>0.10568911854718201</v>
      </c>
      <c r="P50" s="16">
        <v>0.112182067752934</v>
      </c>
      <c r="Q50" s="16"/>
      <c r="R50" s="16"/>
    </row>
    <row r="51" spans="1:18">
      <c r="A51" s="6">
        <f>RiskTab22[[#This Row],[Nr.]]</f>
        <v>50</v>
      </c>
      <c r="B51" s="6" t="str">
        <f>RiskTab22[[#This Row],[Category]]</f>
        <v>other</v>
      </c>
      <c r="C51" t="str">
        <f>RiskTab22[[#This Row],[ShortName]]</f>
        <v>NVIDIA</v>
      </c>
      <c r="D51" t="str">
        <f>RiskTab22[[#This Row],[AlphaVantage]]</f>
        <v>NVDA</v>
      </c>
      <c r="E51" s="9" t="str">
        <f>IFERROR(INDEX(DepPositions[Volume],MATCH(Table2[[#This Row],[AlphaVantage]],DepPositions[AlphaVantage],0)),"")</f>
        <v/>
      </c>
      <c r="F51" s="8">
        <v>0</v>
      </c>
      <c r="G51" s="19">
        <v>0</v>
      </c>
      <c r="H51" s="8"/>
      <c r="I51" s="16">
        <v>2.0990389201625001E-4</v>
      </c>
      <c r="J51" s="16">
        <v>-9.8683665621079994E-4</v>
      </c>
      <c r="K51" s="16"/>
      <c r="L51" s="8">
        <v>2.0161173477744E-3</v>
      </c>
      <c r="M51" s="16">
        <v>-2.3639651121434301E-2</v>
      </c>
      <c r="N51" s="16">
        <v>-2.4687230171559299E-2</v>
      </c>
      <c r="O51" s="16">
        <v>0.15495435968830801</v>
      </c>
      <c r="P51" s="16">
        <v>0.18357365900206399</v>
      </c>
      <c r="Q51" s="16"/>
      <c r="R51" s="16"/>
    </row>
    <row r="52" spans="1:18">
      <c r="A52" s="6">
        <f>RiskTab22[[#This Row],[Nr.]]</f>
        <v>51</v>
      </c>
      <c r="B52" s="6" t="str">
        <f>RiskTab22[[#This Row],[Category]]</f>
        <v>other</v>
      </c>
      <c r="C52" t="str">
        <f>RiskTab22[[#This Row],[ShortName]]</f>
        <v>Gaming ETF</v>
      </c>
      <c r="D52" t="str">
        <f>RiskTab22[[#This Row],[AlphaVantage]]</f>
        <v>BJK</v>
      </c>
      <c r="E52" s="9" t="str">
        <f>IFERROR(INDEX(DepPositions[Volume],MATCH(Table2[[#This Row],[AlphaVantage]],DepPositions[AlphaVantage],0)),"")</f>
        <v/>
      </c>
      <c r="F52" s="8">
        <v>0</v>
      </c>
      <c r="G52" s="19">
        <v>0</v>
      </c>
      <c r="H52" s="8"/>
      <c r="I52" s="16">
        <v>3.7922168223682999E-3</v>
      </c>
      <c r="J52" s="16"/>
      <c r="K52" s="16"/>
      <c r="L52" s="8">
        <v>2.6316808554053099E-2</v>
      </c>
      <c r="M52" s="16">
        <v>-7.1068294323142203E-3</v>
      </c>
      <c r="N52" s="16">
        <v>-0.10173557550765901</v>
      </c>
      <c r="O52" s="16">
        <v>-2.2014865614821098E-2</v>
      </c>
      <c r="P52" s="16">
        <v>7.5780272339581997E-2</v>
      </c>
      <c r="Q52" s="16"/>
      <c r="R52" s="16"/>
    </row>
    <row r="53" spans="1:18">
      <c r="A53" s="6">
        <f>RiskTab22[[#This Row],[Nr.]]</f>
        <v>52</v>
      </c>
      <c r="B53" s="6" t="str">
        <f>RiskTab22[[#This Row],[Category]]</f>
        <v>other</v>
      </c>
      <c r="C53" t="str">
        <f>RiskTab22[[#This Row],[ShortName]]</f>
        <v>Take-Two Interactive Software</v>
      </c>
      <c r="D53" t="str">
        <f>RiskTab22[[#This Row],[AlphaVantage]]</f>
        <v>TTWO</v>
      </c>
      <c r="E53" s="9" t="str">
        <f>IFERROR(INDEX(DepPositions[Volume],MATCH(Table2[[#This Row],[AlphaVantage]],DepPositions[AlphaVantage],0)),"")</f>
        <v/>
      </c>
      <c r="F53" s="8">
        <v>0</v>
      </c>
      <c r="G53" s="19">
        <v>0</v>
      </c>
      <c r="H53" s="8"/>
      <c r="I53" s="16">
        <v>7.7690194181689897E-4</v>
      </c>
      <c r="J53" s="16">
        <v>1.5130312049106999E-4</v>
      </c>
      <c r="K53" s="16"/>
      <c r="L53" s="8">
        <v>-2.41483513862004E-2</v>
      </c>
      <c r="M53" s="16">
        <v>4.384870312796E-3</v>
      </c>
      <c r="N53" s="16">
        <v>0.22442601645905499</v>
      </c>
      <c r="O53" s="16">
        <v>0.34672639213295797</v>
      </c>
      <c r="P53" s="16">
        <v>0.34672639213295797</v>
      </c>
      <c r="Q53" s="16"/>
      <c r="R53" s="16"/>
    </row>
    <row r="54" spans="1:18">
      <c r="A54" s="6">
        <f>RiskTab22[[#This Row],[Nr.]]</f>
        <v>53</v>
      </c>
      <c r="B54" s="6" t="str">
        <f>RiskTab22[[#This Row],[Category]]</f>
        <v>other</v>
      </c>
      <c r="C54" t="str">
        <f>RiskTab22[[#This Row],[ShortName]]</f>
        <v>Aptiv</v>
      </c>
      <c r="D54" t="str">
        <f>RiskTab22[[#This Row],[AlphaVantage]]</f>
        <v>APTV</v>
      </c>
      <c r="E54" s="9" t="str">
        <f>IFERROR(INDEX(DepPositions[Volume],MATCH(Table2[[#This Row],[AlphaVantage]],DepPositions[AlphaVantage],0)),"")</f>
        <v/>
      </c>
      <c r="F54" s="8">
        <v>0</v>
      </c>
      <c r="G54" s="19">
        <v>0</v>
      </c>
      <c r="H54" s="8"/>
      <c r="I54" s="16">
        <v>1.11722120512585E-2</v>
      </c>
      <c r="J54" s="16">
        <v>-3.7665953393234002E-4</v>
      </c>
      <c r="K54" s="16"/>
      <c r="L54" s="8">
        <v>4.4072723570917703E-2</v>
      </c>
      <c r="M54" s="16">
        <v>3.5740745944270902E-2</v>
      </c>
      <c r="N54" s="16">
        <v>4.09844832876987E-2</v>
      </c>
      <c r="O54" s="16">
        <v>-7.7863452807661798E-2</v>
      </c>
      <c r="P54" s="16">
        <v>-7.7863452807661798E-2</v>
      </c>
      <c r="Q54" s="16"/>
      <c r="R54" s="16"/>
    </row>
    <row r="55" spans="1:18">
      <c r="A55" s="6">
        <f>RiskTab22[[#This Row],[Nr.]]</f>
        <v>54</v>
      </c>
      <c r="B55" s="6" t="str">
        <f>RiskTab22[[#This Row],[Category]]</f>
        <v>other</v>
      </c>
      <c r="C55" t="str">
        <f>RiskTab22[[#This Row],[ShortName]]</f>
        <v>TE Connectivity</v>
      </c>
      <c r="D55" t="str">
        <f>RiskTab22[[#This Row],[AlphaVantage]]</f>
        <v>TEL</v>
      </c>
      <c r="E55" s="9" t="str">
        <f>IFERROR(INDEX(DepPositions[Volume],MATCH(Table2[[#This Row],[AlphaVantage]],DepPositions[AlphaVantage],0)),"")</f>
        <v/>
      </c>
      <c r="F55" s="8">
        <v>0</v>
      </c>
      <c r="G55" s="19">
        <v>0</v>
      </c>
      <c r="H55" s="8"/>
      <c r="I55" s="16">
        <v>-1.0612924808779799E-2</v>
      </c>
      <c r="J55" s="16">
        <v>0</v>
      </c>
      <c r="K55" s="16"/>
      <c r="L55" s="8">
        <v>-4.2550594370426999E-2</v>
      </c>
      <c r="M55" s="16">
        <v>-0.11048695164104</v>
      </c>
      <c r="N55" s="16">
        <v>-0.21839338360990099</v>
      </c>
      <c r="O55" s="16">
        <v>-0.234213604216712</v>
      </c>
      <c r="P55" s="16">
        <v>-0.234213604216712</v>
      </c>
      <c r="Q55" s="16"/>
      <c r="R55" s="16"/>
    </row>
    <row r="56" spans="1:18">
      <c r="A56" s="6">
        <f>RiskTab22[[#This Row],[Nr.]]</f>
        <v>55</v>
      </c>
      <c r="B56" s="6" t="str">
        <f>RiskTab22[[#This Row],[Category]]</f>
        <v>china tech</v>
      </c>
      <c r="C56" t="str">
        <f>RiskTab22[[#This Row],[ShortName]]</f>
        <v>Global X- NASDAQ CHINA</v>
      </c>
      <c r="D56" t="str">
        <f>RiskTab22[[#This Row],[AlphaVantage]]</f>
        <v>QQQC</v>
      </c>
      <c r="E56" s="9" t="str">
        <f>IFERROR(INDEX(DepPositions[Volume],MATCH(Table2[[#This Row],[AlphaVantage]],DepPositions[AlphaVantage],0)),"")</f>
        <v/>
      </c>
      <c r="F56" s="8">
        <v>0</v>
      </c>
      <c r="G56" s="19">
        <v>0</v>
      </c>
      <c r="H56" s="8"/>
      <c r="I56" s="16">
        <v>1.81633846169449E-3</v>
      </c>
      <c r="J56" s="16">
        <v>-7.6492202911139604E-5</v>
      </c>
      <c r="K56" s="16"/>
      <c r="L56" s="8">
        <v>1.30929655146512E-2</v>
      </c>
      <c r="M56" s="16">
        <v>-2.68482138859394E-3</v>
      </c>
      <c r="N56" s="16">
        <v>-6.5800292359953397E-2</v>
      </c>
      <c r="O56" s="16">
        <v>-3.9508333594634203E-2</v>
      </c>
      <c r="P56" s="16">
        <v>-3.9508333594634203E-2</v>
      </c>
      <c r="Q56" s="16"/>
      <c r="R56" s="16"/>
    </row>
    <row r="57" spans="1:18">
      <c r="A57" s="6">
        <f>RiskTab22[[#This Row],[Nr.]]</f>
        <v>56</v>
      </c>
      <c r="B57" s="6" t="str">
        <f>RiskTab22[[#This Row],[Category]]</f>
        <v>themetic etf</v>
      </c>
      <c r="C57" t="str">
        <f>RiskTab22[[#This Row],[ShortName]]</f>
        <v>Global X - Copper Miners</v>
      </c>
      <c r="D57" t="str">
        <f>RiskTab22[[#This Row],[AlphaVantage]]</f>
        <v>COPX</v>
      </c>
      <c r="E57" s="9" t="str">
        <f>IFERROR(INDEX(DepPositions[Volume],MATCH(Table2[[#This Row],[AlphaVantage]],DepPositions[AlphaVantage],0)),"")</f>
        <v/>
      </c>
      <c r="F57" s="8">
        <v>0</v>
      </c>
      <c r="G57" s="19">
        <v>0</v>
      </c>
      <c r="H57" s="8"/>
      <c r="I57" s="16">
        <v>-3.7216350850921599E-3</v>
      </c>
      <c r="J57" s="16"/>
      <c r="K57" s="16"/>
      <c r="L57" s="8">
        <v>-3.4994413874502903E-2</v>
      </c>
      <c r="M57" s="16">
        <v>-5.2288516805422298E-2</v>
      </c>
      <c r="N57" s="16">
        <v>-2.8989894609706E-2</v>
      </c>
      <c r="O57" s="16">
        <v>-1.2954219105791901E-2</v>
      </c>
      <c r="P57" s="16">
        <v>-1.2954219105791901E-2</v>
      </c>
      <c r="Q57" s="16"/>
      <c r="R57" s="16"/>
    </row>
    <row r="58" spans="1:18">
      <c r="A58" s="6">
        <f>RiskTab22[[#This Row],[Nr.]]</f>
        <v>57</v>
      </c>
      <c r="B58" s="6" t="str">
        <f>RiskTab22[[#This Row],[Category]]</f>
        <v>country etf</v>
      </c>
      <c r="C58" t="str">
        <f>RiskTab22[[#This Row],[ShortName]]</f>
        <v>MSCI Germany</v>
      </c>
      <c r="D58" t="str">
        <f>RiskTab22[[#This Row],[AlphaVantage]]</f>
        <v>EWG</v>
      </c>
      <c r="E58" s="9" t="str">
        <f>IFERROR(INDEX(DepPositions[Volume],MATCH(Table2[[#This Row],[AlphaVantage]],DepPositions[AlphaVantage],0)),"")</f>
        <v/>
      </c>
      <c r="F58" s="8">
        <v>0</v>
      </c>
      <c r="G58" s="19">
        <v>0</v>
      </c>
      <c r="H58" s="8"/>
      <c r="I58" s="16">
        <v>-2.5063084813323798E-3</v>
      </c>
      <c r="J58" s="16"/>
      <c r="K58" s="16"/>
      <c r="L58" s="8">
        <v>-2.1437396189866401E-2</v>
      </c>
      <c r="M58" s="16">
        <v>-4.8967489392677699E-2</v>
      </c>
      <c r="N58" s="16">
        <v>2.5588028528114901E-2</v>
      </c>
      <c r="O58" s="16">
        <v>4.1967766698436798E-2</v>
      </c>
      <c r="P58" s="16">
        <v>4.1967766698436798E-2</v>
      </c>
      <c r="Q58" s="16"/>
      <c r="R58" s="16"/>
    </row>
    <row r="59" spans="1:18">
      <c r="A59" s="6">
        <f>RiskTab22[[#This Row],[Nr.]]</f>
        <v>58</v>
      </c>
      <c r="B59" s="6" t="str">
        <f>RiskTab22[[#This Row],[Category]]</f>
        <v>country etf</v>
      </c>
      <c r="C59" t="str">
        <f>RiskTab22[[#This Row],[ShortName]]</f>
        <v>MSCI United Kingdom</v>
      </c>
      <c r="D59" t="str">
        <f>RiskTab22[[#This Row],[AlphaVantage]]</f>
        <v>EWU</v>
      </c>
      <c r="E59" s="9" t="str">
        <f>IFERROR(INDEX(DepPositions[Volume],MATCH(Table2[[#This Row],[AlphaVantage]],DepPositions[AlphaVantage],0)),"")</f>
        <v/>
      </c>
      <c r="F59" s="8">
        <v>0</v>
      </c>
      <c r="G59" s="19">
        <v>0</v>
      </c>
      <c r="H59" s="8"/>
      <c r="I59" s="16">
        <v>2.43824990932939E-3</v>
      </c>
      <c r="J59" s="16"/>
      <c r="K59" s="16"/>
      <c r="L59" s="8">
        <v>-1.474991842304E-2</v>
      </c>
      <c r="M59" s="16">
        <v>-1.1783499185044699E-2</v>
      </c>
      <c r="N59" s="16">
        <v>6.9519793881012606E-2</v>
      </c>
      <c r="O59" s="16">
        <v>5.39855975568799E-2</v>
      </c>
      <c r="P59" s="16">
        <v>5.39855975568799E-2</v>
      </c>
      <c r="Q59" s="16"/>
      <c r="R59" s="16"/>
    </row>
    <row r="60" spans="1:18">
      <c r="A60" s="6">
        <f>RiskTab22[[#This Row],[Nr.]]</f>
        <v>59</v>
      </c>
      <c r="B60" s="6" t="str">
        <f>RiskTab22[[#This Row],[Category]]</f>
        <v>country etf</v>
      </c>
      <c r="C60" t="str">
        <f>RiskTab22[[#This Row],[ShortName]]</f>
        <v>MSCI Switzerland</v>
      </c>
      <c r="D60" t="str">
        <f>RiskTab22[[#This Row],[AlphaVantage]]</f>
        <v>EWL</v>
      </c>
      <c r="E60" s="9" t="str">
        <f>IFERROR(INDEX(DepPositions[Volume],MATCH(Table2[[#This Row],[AlphaVantage]],DepPositions[AlphaVantage],0)),"")</f>
        <v/>
      </c>
      <c r="F60" s="8">
        <v>0</v>
      </c>
      <c r="G60" s="19">
        <v>0</v>
      </c>
      <c r="H60" s="8"/>
      <c r="I60" s="16">
        <v>-8.3301086163380892E-3</v>
      </c>
      <c r="J60" s="16">
        <v>0</v>
      </c>
      <c r="K60" s="16"/>
      <c r="L60" s="8">
        <v>3.5467504665880299E-3</v>
      </c>
      <c r="M60" s="16">
        <v>-7.1001998006835695E-2</v>
      </c>
      <c r="N60" s="16">
        <v>-8.9522064503960497E-2</v>
      </c>
      <c r="O60" s="16">
        <v>-5.4968867713847999E-2</v>
      </c>
      <c r="P60" s="16">
        <v>-5.4968867713847999E-2</v>
      </c>
      <c r="Q60" s="16"/>
      <c r="R60" s="16"/>
    </row>
    <row r="61" spans="1:18">
      <c r="A61" s="6">
        <f>RiskTab22[[#This Row],[Nr.]]</f>
        <v>60</v>
      </c>
      <c r="B61" s="6" t="str">
        <f>RiskTab22[[#This Row],[Category]]</f>
        <v>country etf</v>
      </c>
      <c r="C61" t="str">
        <f>RiskTab22[[#This Row],[ShortName]]</f>
        <v>MSCI Italy</v>
      </c>
      <c r="D61" t="str">
        <f>RiskTab22[[#This Row],[AlphaVantage]]</f>
        <v>EWI</v>
      </c>
      <c r="E61" s="9" t="str">
        <f>IFERROR(INDEX(DepPositions[Volume],MATCH(Table2[[#This Row],[AlphaVantage]],DepPositions[AlphaVantage],0)),"")</f>
        <v/>
      </c>
      <c r="F61" s="8">
        <v>0</v>
      </c>
      <c r="G61" s="19">
        <v>0</v>
      </c>
      <c r="H61" s="8"/>
      <c r="I61" s="16">
        <v>-3.7862280774931798E-3</v>
      </c>
      <c r="J61" s="16">
        <v>0</v>
      </c>
      <c r="K61" s="16"/>
      <c r="L61" s="8">
        <v>-1.5655769145410701E-2</v>
      </c>
      <c r="M61" s="16">
        <v>-1.7450414527699E-2</v>
      </c>
      <c r="N61" s="16">
        <v>2.17460793598949E-2</v>
      </c>
      <c r="O61" s="16">
        <v>-1.37229355413813E-2</v>
      </c>
      <c r="P61" s="16">
        <v>-1.37229355413813E-2</v>
      </c>
      <c r="Q61" s="16"/>
      <c r="R61" s="16"/>
    </row>
    <row r="62" spans="1:18">
      <c r="A62" s="6">
        <f>RiskTab22[[#This Row],[Nr.]]</f>
        <v>61</v>
      </c>
      <c r="B62" s="6" t="str">
        <f>RiskTab22[[#This Row],[Category]]</f>
        <v>country etf</v>
      </c>
      <c r="C62" t="str">
        <f>RiskTab22[[#This Row],[ShortName]]</f>
        <v>MSCI Sweden</v>
      </c>
      <c r="D62" t="str">
        <f>RiskTab22[[#This Row],[AlphaVantage]]</f>
        <v>EWD</v>
      </c>
      <c r="E62" s="9" t="str">
        <f>IFERROR(INDEX(DepPositions[Volume],MATCH(Table2[[#This Row],[AlphaVantage]],DepPositions[AlphaVantage],0)),"")</f>
        <v/>
      </c>
      <c r="F62" s="8">
        <v>0</v>
      </c>
      <c r="G62" s="19">
        <v>0</v>
      </c>
      <c r="H62" s="8"/>
      <c r="I62" s="16">
        <v>-1.7414698317508299E-3</v>
      </c>
      <c r="J62" s="16">
        <v>0</v>
      </c>
      <c r="K62" s="16"/>
      <c r="L62" s="8">
        <v>-1.4735294370860999E-2</v>
      </c>
      <c r="M62" s="16">
        <v>-5.3363573636393997E-2</v>
      </c>
      <c r="N62" s="16">
        <v>-4.8959577662906803E-2</v>
      </c>
      <c r="O62" s="16">
        <v>3.7910718793416898E-2</v>
      </c>
      <c r="P62" s="16">
        <v>3.7910718793416898E-2</v>
      </c>
      <c r="Q62" s="16"/>
      <c r="R62" s="16"/>
    </row>
    <row r="63" spans="1:18">
      <c r="A63" s="6">
        <f>RiskTab22[[#This Row],[Nr.]]</f>
        <v>62</v>
      </c>
      <c r="B63" s="6" t="str">
        <f>RiskTab22[[#This Row],[Category]]</f>
        <v>country etf</v>
      </c>
      <c r="C63" t="str">
        <f>RiskTab22[[#This Row],[ShortName]]</f>
        <v>MSCI Austria</v>
      </c>
      <c r="D63" t="str">
        <f>RiskTab22[[#This Row],[AlphaVantage]]</f>
        <v>EWO</v>
      </c>
      <c r="E63" s="9" t="str">
        <f>IFERROR(INDEX(DepPositions[Volume],MATCH(Table2[[#This Row],[AlphaVantage]],DepPositions[AlphaVantage],0)),"")</f>
        <v/>
      </c>
      <c r="F63" s="8">
        <v>0</v>
      </c>
      <c r="G63" s="19">
        <v>0</v>
      </c>
      <c r="H63" s="8"/>
      <c r="I63" s="16">
        <v>-5.5032282688078898E-3</v>
      </c>
      <c r="J63" s="16">
        <v>0</v>
      </c>
      <c r="K63" s="16"/>
      <c r="L63" s="8">
        <v>-3.5680895073651402E-2</v>
      </c>
      <c r="M63" s="16">
        <v>-5.4424004161033303E-2</v>
      </c>
      <c r="N63" s="16">
        <v>-3.5885520018683601E-3</v>
      </c>
      <c r="O63" s="16">
        <v>2.7570255951395901E-2</v>
      </c>
      <c r="P63" s="16">
        <v>2.7570255951395901E-2</v>
      </c>
      <c r="Q63" s="16"/>
      <c r="R63" s="16"/>
    </row>
    <row r="64" spans="1:18">
      <c r="A64" s="6">
        <f>RiskTab22[[#This Row],[Nr.]]</f>
        <v>63</v>
      </c>
      <c r="B64" s="6" t="str">
        <f>RiskTab22[[#This Row],[Category]]</f>
        <v>country etf</v>
      </c>
      <c r="C64" t="str">
        <f>RiskTab22[[#This Row],[ShortName]]</f>
        <v>MSCI Netherlands</v>
      </c>
      <c r="D64" t="str">
        <f>RiskTab22[[#This Row],[AlphaVantage]]</f>
        <v>EWN</v>
      </c>
      <c r="E64" s="9" t="str">
        <f>IFERROR(INDEX(DepPositions[Volume],MATCH(Table2[[#This Row],[AlphaVantage]],DepPositions[AlphaVantage],0)),"")</f>
        <v/>
      </c>
      <c r="F64" s="8">
        <v>0</v>
      </c>
      <c r="G64" s="19">
        <v>0</v>
      </c>
      <c r="H64" s="8"/>
      <c r="I64" s="16">
        <v>-2.89391221037372E-3</v>
      </c>
      <c r="J64" s="16">
        <v>0</v>
      </c>
      <c r="K64" s="16"/>
      <c r="L64" s="8">
        <v>-1.9899230428741099E-2</v>
      </c>
      <c r="M64" s="16">
        <v>2.6656539839578799E-2</v>
      </c>
      <c r="N64" s="16">
        <v>0.135119258080139</v>
      </c>
      <c r="O64" s="16">
        <v>0.19001947867810101</v>
      </c>
      <c r="P64" s="16">
        <v>0.19001947867810101</v>
      </c>
      <c r="Q64" s="16"/>
      <c r="R64" s="16"/>
    </row>
    <row r="65" spans="1:18">
      <c r="A65" s="6">
        <f>RiskTab22[[#This Row],[Nr.]]</f>
        <v>64</v>
      </c>
      <c r="B65" s="6" t="str">
        <f>RiskTab22[[#This Row],[Category]]</f>
        <v>country etf</v>
      </c>
      <c r="C65" t="str">
        <f>RiskTab22[[#This Row],[ShortName]]</f>
        <v>MSCI Israel</v>
      </c>
      <c r="D65" t="str">
        <f>RiskTab22[[#This Row],[AlphaVantage]]</f>
        <v>EIS</v>
      </c>
      <c r="E65" s="9" t="str">
        <f>IFERROR(INDEX(DepPositions[Volume],MATCH(Table2[[#This Row],[AlphaVantage]],DepPositions[AlphaVantage],0)),"")</f>
        <v/>
      </c>
      <c r="F65" s="8">
        <v>0</v>
      </c>
      <c r="G65" s="19">
        <v>0</v>
      </c>
      <c r="H65" s="8"/>
      <c r="I65" s="16">
        <v>-4.5142198132808202E-3</v>
      </c>
      <c r="J65" s="16">
        <v>0</v>
      </c>
      <c r="K65" s="16"/>
      <c r="L65" s="8">
        <v>-2.5398159353092999E-2</v>
      </c>
      <c r="M65" s="16">
        <v>-5.9495987624633297E-2</v>
      </c>
      <c r="N65" s="16">
        <v>-7.6173091204827501E-2</v>
      </c>
      <c r="O65" s="16">
        <v>-2.19614070064598E-2</v>
      </c>
      <c r="P65" s="16">
        <v>-2.19614070064598E-2</v>
      </c>
      <c r="Q65" s="16"/>
      <c r="R65" s="16"/>
    </row>
    <row r="66" spans="1:18">
      <c r="A66" s="6">
        <f>RiskTab22[[#This Row],[Nr.]]</f>
        <v>65</v>
      </c>
      <c r="B66" s="6" t="str">
        <f>RiskTab22[[#This Row],[Category]]</f>
        <v>country etf</v>
      </c>
      <c r="C66" t="str">
        <f>RiskTab22[[#This Row],[ShortName]]</f>
        <v>MSCI Belgium</v>
      </c>
      <c r="D66" t="str">
        <f>RiskTab22[[#This Row],[AlphaVantage]]</f>
        <v>EWK</v>
      </c>
      <c r="E66" s="9" t="str">
        <f>IFERROR(INDEX(DepPositions[Volume],MATCH(Table2[[#This Row],[AlphaVantage]],DepPositions[AlphaVantage],0)),"")</f>
        <v/>
      </c>
      <c r="F66" s="8">
        <v>0</v>
      </c>
      <c r="G66" s="19">
        <v>0</v>
      </c>
      <c r="H66" s="8"/>
      <c r="I66" s="16">
        <v>-1.06632766058925E-2</v>
      </c>
      <c r="J66" s="16">
        <v>0</v>
      </c>
      <c r="K66" s="16"/>
      <c r="L66" s="8">
        <v>-1.8940111266863499E-2</v>
      </c>
      <c r="M66" s="16">
        <v>-3.6990341561848897E-2</v>
      </c>
      <c r="N66" s="16">
        <v>1.7502048543658302E-2</v>
      </c>
      <c r="O66" s="16">
        <v>6.5556893503612407E-2</v>
      </c>
      <c r="P66" s="16">
        <v>6.5556893503612407E-2</v>
      </c>
      <c r="Q66" s="16"/>
      <c r="R66" s="16"/>
    </row>
    <row r="67" spans="1:18">
      <c r="A67" s="6">
        <f>RiskTab22[[#This Row],[Nr.]]</f>
        <v>66</v>
      </c>
      <c r="B67" s="6" t="str">
        <f>RiskTab22[[#This Row],[Category]]</f>
        <v>country etf</v>
      </c>
      <c r="C67" t="str">
        <f>RiskTab22[[#This Row],[ShortName]]</f>
        <v>MSCI Ireland</v>
      </c>
      <c r="D67" t="str">
        <f>RiskTab22[[#This Row],[AlphaVantage]]</f>
        <v>EIRL</v>
      </c>
      <c r="E67" s="9" t="str">
        <f>IFERROR(INDEX(DepPositions[Volume],MATCH(Table2[[#This Row],[AlphaVantage]],DepPositions[AlphaVantage],0)),"")</f>
        <v/>
      </c>
      <c r="F67" s="8">
        <v>0</v>
      </c>
      <c r="G67" s="19">
        <v>0</v>
      </c>
      <c r="H67" s="8"/>
      <c r="I67" s="16">
        <v>1.1329420505425999E-3</v>
      </c>
      <c r="J67" s="16">
        <v>0</v>
      </c>
      <c r="K67" s="16"/>
      <c r="L67" s="8">
        <v>-2.87229488936891E-2</v>
      </c>
      <c r="M67" s="16">
        <v>-1.6731813472213201E-2</v>
      </c>
      <c r="N67" s="16">
        <v>3.02980109186839E-2</v>
      </c>
      <c r="O67" s="16">
        <v>3.0072159777958501E-2</v>
      </c>
      <c r="P67" s="16">
        <v>3.0072159777958501E-2</v>
      </c>
      <c r="Q67" s="16"/>
      <c r="R67" s="16"/>
    </row>
    <row r="68" spans="1:18">
      <c r="A68" s="6">
        <f>RiskTab22[[#This Row],[Nr.]]</f>
        <v>67</v>
      </c>
      <c r="B68" s="6" t="str">
        <f>RiskTab22[[#This Row],[Category]]</f>
        <v>country etf</v>
      </c>
      <c r="C68" t="str">
        <f>RiskTab22[[#This Row],[ShortName]]</f>
        <v>MSCI Denmark</v>
      </c>
      <c r="D68" t="str">
        <f>RiskTab22[[#This Row],[AlphaVantage]]</f>
        <v>EDEN</v>
      </c>
      <c r="E68" s="9" t="str">
        <f>IFERROR(INDEX(DepPositions[Volume],MATCH(Table2[[#This Row],[AlphaVantage]],DepPositions[AlphaVantage],0)),"")</f>
        <v/>
      </c>
      <c r="F68" s="8">
        <v>0</v>
      </c>
      <c r="G68" s="19">
        <v>0</v>
      </c>
      <c r="H68" s="8"/>
      <c r="I68" s="16">
        <v>-6.2357458353656803E-3</v>
      </c>
      <c r="J68" s="16">
        <v>0</v>
      </c>
      <c r="K68" s="16"/>
      <c r="L68" s="8">
        <v>-4.0613095905429802E-2</v>
      </c>
      <c r="M68" s="16">
        <v>-2.3573199476648401E-2</v>
      </c>
      <c r="N68" s="16">
        <v>2.42395560264583E-2</v>
      </c>
      <c r="O68" s="16">
        <v>6.4826081242431499E-2</v>
      </c>
      <c r="P68" s="16">
        <v>6.4826081242431499E-2</v>
      </c>
      <c r="Q68" s="16"/>
      <c r="R68" s="16"/>
    </row>
    <row r="69" spans="1:18">
      <c r="A69" s="6">
        <f>RiskTab22[[#This Row],[Nr.]]</f>
        <v>68</v>
      </c>
      <c r="B69" s="6" t="str">
        <f>RiskTab22[[#This Row],[Category]]</f>
        <v>country etf</v>
      </c>
      <c r="C69" t="str">
        <f>RiskTab22[[#This Row],[ShortName]]</f>
        <v>MSCI Finland</v>
      </c>
      <c r="D69" t="str">
        <f>RiskTab22[[#This Row],[AlphaVantage]]</f>
        <v>EFNL</v>
      </c>
      <c r="E69" s="9" t="str">
        <f>IFERROR(INDEX(DepPositions[Volume],MATCH(Table2[[#This Row],[AlphaVantage]],DepPositions[AlphaVantage],0)),"")</f>
        <v/>
      </c>
      <c r="F69" s="8">
        <v>0</v>
      </c>
      <c r="G69" s="19">
        <v>0</v>
      </c>
      <c r="H69" s="8"/>
      <c r="I69" s="16">
        <v>-8.0488769927145008E-3</v>
      </c>
      <c r="J69" s="16">
        <v>0</v>
      </c>
      <c r="K69" s="16"/>
      <c r="L69" s="8">
        <v>-2.0744527142023898E-2</v>
      </c>
      <c r="M69" s="16">
        <v>-3.78327317695311E-2</v>
      </c>
      <c r="N69" s="16">
        <v>7.3769861569689302E-2</v>
      </c>
      <c r="O69" s="16">
        <v>0.119606087722159</v>
      </c>
      <c r="P69" s="16">
        <v>0.119606087722159</v>
      </c>
      <c r="Q69" s="16"/>
      <c r="R69" s="16"/>
    </row>
    <row r="70" spans="1:18">
      <c r="A70" s="6">
        <f>RiskTab22[[#This Row],[Nr.]]</f>
        <v>69</v>
      </c>
      <c r="B70" s="6" t="str">
        <f>RiskTab22[[#This Row],[Category]]</f>
        <v>country etf</v>
      </c>
      <c r="C70" t="str">
        <f>RiskTab22[[#This Row],[ShortName]]</f>
        <v>MSCI Norway</v>
      </c>
      <c r="D70" t="str">
        <f>RiskTab22[[#This Row],[AlphaVantage]]</f>
        <v>ENOR</v>
      </c>
      <c r="E70" s="9" t="str">
        <f>IFERROR(INDEX(DepPositions[Volume],MATCH(Table2[[#This Row],[AlphaVantage]],DepPositions[AlphaVantage],0)),"")</f>
        <v/>
      </c>
      <c r="F70" s="8">
        <v>0</v>
      </c>
      <c r="G70" s="19">
        <v>0</v>
      </c>
      <c r="H70" s="8"/>
      <c r="I70" s="16">
        <v>-1.6735741489051199E-3</v>
      </c>
      <c r="J70" s="16">
        <v>0</v>
      </c>
      <c r="K70" s="16"/>
      <c r="L70" s="8">
        <v>-2.4912144190429E-2</v>
      </c>
      <c r="M70" s="16">
        <v>-3.1672908240540899E-2</v>
      </c>
      <c r="N70" s="16">
        <v>5.0471806692788902E-3</v>
      </c>
      <c r="O70" s="16">
        <v>8.5446644024622695E-2</v>
      </c>
      <c r="P70" s="16">
        <v>8.5446644024622695E-2</v>
      </c>
      <c r="Q70" s="16"/>
      <c r="R70" s="16"/>
    </row>
    <row r="71" spans="1:18">
      <c r="A71" s="6">
        <f>RiskTab22[[#This Row],[Nr.]]</f>
        <v>70</v>
      </c>
      <c r="B71" s="6" t="str">
        <f>RiskTab22[[#This Row],[Category]]</f>
        <v>country etf</v>
      </c>
      <c r="C71" t="str">
        <f>RiskTab22[[#This Row],[ShortName]]</f>
        <v>MSCI Japan</v>
      </c>
      <c r="D71" t="str">
        <f>RiskTab22[[#This Row],[AlphaVantage]]</f>
        <v>EWJ</v>
      </c>
      <c r="E71" s="9" t="str">
        <f>IFERROR(INDEX(DepPositions[Volume],MATCH(Table2[[#This Row],[AlphaVantage]],DepPositions[AlphaVantage],0)),"")</f>
        <v/>
      </c>
      <c r="F71" s="8">
        <v>0</v>
      </c>
      <c r="G71" s="19">
        <v>0</v>
      </c>
      <c r="H71" s="8"/>
      <c r="I71" s="16">
        <v>-7.0369602968036703E-3</v>
      </c>
      <c r="J71" s="16">
        <v>0</v>
      </c>
      <c r="K71" s="16"/>
      <c r="L71" s="8">
        <v>-3.9876356641937297E-2</v>
      </c>
      <c r="M71" s="16">
        <v>-7.4691002764386604E-3</v>
      </c>
      <c r="N71" s="16">
        <v>3.6893352609395497E-2</v>
      </c>
      <c r="O71" s="16">
        <v>8.4540219369025199E-2</v>
      </c>
      <c r="P71" s="16">
        <v>8.4540219369025199E-2</v>
      </c>
      <c r="Q71" s="16"/>
      <c r="R71" s="16"/>
    </row>
    <row r="72" spans="1:18">
      <c r="A72" s="6">
        <f>RiskTab22[[#This Row],[Nr.]]</f>
        <v>71</v>
      </c>
      <c r="B72" s="6" t="str">
        <f>RiskTab22[[#This Row],[Category]]</f>
        <v>country etf</v>
      </c>
      <c r="C72" t="str">
        <f>RiskTab22[[#This Row],[ShortName]]</f>
        <v>MSCI New Zealand</v>
      </c>
      <c r="D72" t="str">
        <f>RiskTab22[[#This Row],[AlphaVantage]]</f>
        <v>ENZL</v>
      </c>
      <c r="E72" s="9" t="str">
        <f>IFERROR(INDEX(DepPositions[Volume],MATCH(Table2[[#This Row],[AlphaVantage]],DepPositions[AlphaVantage],0)),"")</f>
        <v/>
      </c>
      <c r="F72" s="8">
        <v>0</v>
      </c>
      <c r="G72" s="19">
        <v>0</v>
      </c>
      <c r="H72" s="8"/>
      <c r="I72" s="16">
        <v>-6.7379855898712596E-3</v>
      </c>
      <c r="J72" s="16">
        <v>0</v>
      </c>
      <c r="K72" s="16"/>
      <c r="L72" s="8">
        <v>-4.4980720325370697E-2</v>
      </c>
      <c r="M72" s="16">
        <v>-5.9283224862313397E-2</v>
      </c>
      <c r="N72" s="16">
        <v>-3.1736324754270601E-2</v>
      </c>
      <c r="O72" s="16">
        <v>5.8739698949499299E-3</v>
      </c>
      <c r="P72" s="16">
        <v>5.8739698949499299E-3</v>
      </c>
      <c r="Q72" s="16"/>
      <c r="R72" s="16"/>
    </row>
    <row r="73" spans="1:18">
      <c r="A73" s="6">
        <f>RiskTab22[[#This Row],[Nr.]]</f>
        <v>72</v>
      </c>
      <c r="B73" s="6" t="str">
        <f>RiskTab22[[#This Row],[Category]]</f>
        <v>country etf</v>
      </c>
      <c r="C73" t="str">
        <f>RiskTab22[[#This Row],[ShortName]]</f>
        <v>MSCI Hong Kong</v>
      </c>
      <c r="D73" t="str">
        <f>RiskTab22[[#This Row],[AlphaVantage]]</f>
        <v>EWH</v>
      </c>
      <c r="E73" s="9" t="str">
        <f>IFERROR(INDEX(DepPositions[Volume],MATCH(Table2[[#This Row],[AlphaVantage]],DepPositions[AlphaVantage],0)),"")</f>
        <v/>
      </c>
      <c r="F73" s="8">
        <v>0</v>
      </c>
      <c r="G73" s="19">
        <v>0</v>
      </c>
      <c r="H73" s="8"/>
      <c r="I73" s="16">
        <v>-1.21527040482792E-2</v>
      </c>
      <c r="J73" s="16">
        <v>0</v>
      </c>
      <c r="K73" s="16"/>
      <c r="L73" s="8">
        <v>-4.4808204823151503E-2</v>
      </c>
      <c r="M73" s="16">
        <v>-5.7534163955806197E-2</v>
      </c>
      <c r="N73" s="16">
        <v>1.65720612347964E-2</v>
      </c>
      <c r="O73" s="16">
        <v>1.6438811034345899E-2</v>
      </c>
      <c r="P73" s="16">
        <v>1.6438811034345899E-2</v>
      </c>
      <c r="Q73" s="16"/>
      <c r="R73" s="16"/>
    </row>
    <row r="74" spans="1:18">
      <c r="A74" s="6">
        <f>RiskTab22[[#This Row],[Nr.]]</f>
        <v>73</v>
      </c>
      <c r="B74" s="6" t="str">
        <f>RiskTab22[[#This Row],[Category]]</f>
        <v>country etf</v>
      </c>
      <c r="C74" s="50" t="str">
        <f>RiskTab22[[#This Row],[ShortName]]</f>
        <v>MSCI Australia</v>
      </c>
      <c r="D74" s="50" t="str">
        <f>RiskTab22[[#This Row],[AlphaVantage]]</f>
        <v>EWA</v>
      </c>
      <c r="E74" s="9" t="str">
        <f>IFERROR(INDEX(DepPositions[Volume],MATCH(Table2[[#This Row],[AlphaVantage]],DepPositions[AlphaVantage],0)),"")</f>
        <v/>
      </c>
      <c r="F74" s="8"/>
      <c r="G74" s="19"/>
      <c r="H74" s="8"/>
      <c r="I74" s="16"/>
      <c r="J74" s="16"/>
      <c r="K74" s="16">
        <f>Table2[[#This Row],[1D.logReturn]]*Table2[[#This Row],[Value]]</f>
        <v>0</v>
      </c>
      <c r="L74" s="8"/>
      <c r="M74" s="16"/>
      <c r="N74" s="16"/>
      <c r="O74" s="16"/>
      <c r="P74" s="16"/>
      <c r="Q74" s="16"/>
      <c r="R74" s="16"/>
    </row>
    <row r="75" spans="1:18">
      <c r="A75" s="6">
        <f>RiskTab22[[#This Row],[Nr.]]</f>
        <v>74</v>
      </c>
      <c r="B75" s="6" t="str">
        <f>RiskTab22[[#This Row],[Category]]</f>
        <v>country etf</v>
      </c>
      <c r="C75" s="50" t="str">
        <f>RiskTab22[[#This Row],[ShortName]]</f>
        <v>MSCI Taiwan</v>
      </c>
      <c r="D75" s="50" t="str">
        <f>RiskTab22[[#This Row],[AlphaVantage]]</f>
        <v>EWT</v>
      </c>
      <c r="E75" s="9" t="str">
        <f>IFERROR(INDEX(DepPositions[Volume],MATCH(Table2[[#This Row],[AlphaVantage]],DepPositions[AlphaVantage],0)),"")</f>
        <v/>
      </c>
      <c r="F75" s="8"/>
      <c r="G75" s="19"/>
      <c r="H75" s="8"/>
      <c r="I75" s="16"/>
      <c r="J75" s="16"/>
      <c r="K75" s="16">
        <f>Table2[[#This Row],[1D.logReturn]]*Table2[[#This Row],[Value]]</f>
        <v>0</v>
      </c>
      <c r="L75" s="8"/>
      <c r="M75" s="16"/>
      <c r="N75" s="16"/>
      <c r="O75" s="16"/>
      <c r="P75" s="16"/>
      <c r="Q75" s="16"/>
      <c r="R75" s="16"/>
    </row>
    <row r="76" spans="1:18">
      <c r="A76" s="6">
        <f>RiskTab22[[#This Row],[Nr.]]</f>
        <v>75</v>
      </c>
      <c r="B76" s="53" t="str">
        <f>RiskTab22[[#This Row],[Category]]</f>
        <v>country etf</v>
      </c>
      <c r="C76" s="50" t="str">
        <f>RiskTab22[[#This Row],[ShortName]]</f>
        <v>MSCI South Africa</v>
      </c>
      <c r="D76" s="50" t="str">
        <f>RiskTab22[[#This Row],[AlphaVantage]]</f>
        <v>EZA</v>
      </c>
      <c r="E76" s="9" t="str">
        <f>IFERROR(INDEX(DepPositions[Volume],MATCH(Table2[[#This Row],[AlphaVantage]],DepPositions[AlphaVantage],0)),"")</f>
        <v/>
      </c>
      <c r="F76" s="8"/>
      <c r="G76" s="19"/>
      <c r="H76" s="8"/>
      <c r="I76" s="16"/>
      <c r="J76" s="16"/>
      <c r="K76" s="16">
        <f>Table2[[#This Row],[1D.logReturn]]*Table2[[#This Row],[Value]]</f>
        <v>0</v>
      </c>
      <c r="L76" s="8"/>
      <c r="M76" s="16"/>
      <c r="N76" s="16"/>
      <c r="O76" s="16"/>
      <c r="P76" s="16"/>
      <c r="Q76" s="16"/>
      <c r="R76" s="16"/>
    </row>
    <row r="77" spans="1:18">
      <c r="A77" s="6">
        <f>RiskTab22[[#This Row],[Nr.]]</f>
        <v>76</v>
      </c>
      <c r="B77" s="53" t="str">
        <f>RiskTab22[[#This Row],[Category]]</f>
        <v>country etf</v>
      </c>
      <c r="C77" s="50" t="str">
        <f>RiskTab22[[#This Row],[ShortName]]</f>
        <v>BorgWarner</v>
      </c>
      <c r="D77" s="50" t="str">
        <f>RiskTab22[[#This Row],[AlphaVantage]]</f>
        <v>BWA</v>
      </c>
      <c r="E77" s="9" t="str">
        <f>IFERROR(INDEX(DepPositions[Volume],MATCH(Table2[[#This Row],[AlphaVantage]],DepPositions[AlphaVantage],0)),"")</f>
        <v/>
      </c>
      <c r="F77" s="8"/>
      <c r="G77" s="19"/>
      <c r="H77" s="8"/>
      <c r="I77" s="16"/>
      <c r="J77" s="16"/>
      <c r="K77" s="16">
        <f>Table2[[#This Row],[1D.logReturn]]*Table2[[#This Row],[Value]]</f>
        <v>0</v>
      </c>
      <c r="L77" s="8"/>
      <c r="M77" s="16"/>
      <c r="N77" s="16"/>
      <c r="O77" s="16"/>
      <c r="P77" s="16"/>
      <c r="Q77" s="16"/>
      <c r="R77" s="16"/>
    </row>
    <row r="78" spans="1:18">
      <c r="A78" s="6">
        <f>RiskTab22[[#This Row],[Nr.]]</f>
        <v>77</v>
      </c>
      <c r="B78" s="6" t="str">
        <f>RiskTab22[[#This Row],[Category]]</f>
        <v>e-car</v>
      </c>
      <c r="C78" t="str">
        <f>RiskTab22[[#This Row],[ShortName]]</f>
        <v>Magna International</v>
      </c>
      <c r="D78" t="str">
        <f>RiskTab22[[#This Row],[AlphaVantage]]</f>
        <v>MAG</v>
      </c>
      <c r="E78" s="9" t="str">
        <f>IFERROR(INDEX(DepPositions[Volume],MATCH(Table2[[#This Row],[AlphaVantage]],DepPositions[AlphaVantage],0)),"")</f>
        <v/>
      </c>
      <c r="F78" s="8">
        <v>0</v>
      </c>
      <c r="G78" s="19">
        <v>0</v>
      </c>
      <c r="H78" s="8"/>
      <c r="I78" s="16">
        <v>-1.4416061094215699E-3</v>
      </c>
      <c r="J78" s="16">
        <v>0</v>
      </c>
      <c r="K78" s="16"/>
      <c r="L78" s="8">
        <v>-2.2212224609935698E-2</v>
      </c>
      <c r="M78" s="16">
        <v>-1.65740937592278E-2</v>
      </c>
      <c r="N78" s="16">
        <v>4.55394318033027E-2</v>
      </c>
      <c r="O78" s="16">
        <v>4.9540482873547703E-2</v>
      </c>
      <c r="P78" s="16">
        <v>4.9540482873547703E-2</v>
      </c>
      <c r="Q78" s="16"/>
      <c r="R78" s="16"/>
    </row>
    <row r="79" spans="1:18">
      <c r="B79" t="s">
        <v>24</v>
      </c>
      <c r="C79" t="s">
        <v>24</v>
      </c>
      <c r="D79" t="s">
        <v>191</v>
      </c>
      <c r="G79" s="18">
        <v>67886.032783868606</v>
      </c>
      <c r="H79" s="8"/>
      <c r="I79">
        <v>-1.15529696622444E-2</v>
      </c>
      <c r="J79" s="16"/>
      <c r="K79" s="16"/>
      <c r="L79">
        <v>6.5303597307905706E-2</v>
      </c>
      <c r="M79" s="16">
        <v>0.15956514555913101</v>
      </c>
      <c r="N79" s="16">
        <v>0.31889865259688399</v>
      </c>
      <c r="O79" s="16">
        <v>0.61781896806311198</v>
      </c>
      <c r="P79" s="16">
        <v>0.61781896806311198</v>
      </c>
    </row>
    <row r="80" spans="1:18">
      <c r="J80" s="16"/>
      <c r="K80" s="16"/>
    </row>
    <row r="81" spans="8:10">
      <c r="H81" s="24"/>
    </row>
    <row r="82" spans="8:10">
      <c r="H82" s="24"/>
      <c r="I82" s="16"/>
      <c r="J82" s="22"/>
    </row>
    <row r="83" spans="8:10">
      <c r="H83" s="24"/>
      <c r="I83" s="16"/>
      <c r="J83" s="22"/>
    </row>
    <row r="84" spans="8:10">
      <c r="H84" s="23"/>
      <c r="I84" s="16"/>
    </row>
    <row r="85" spans="8:10">
      <c r="I85" s="16"/>
      <c r="J85" s="22"/>
    </row>
    <row r="86" spans="8:10">
      <c r="J86" s="22"/>
    </row>
    <row r="95" spans="8:10" ht="43" customHeight="1">
      <c r="H95" s="21"/>
    </row>
  </sheetData>
  <conditionalFormatting sqref="J2:K78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1"/>
  <sheetViews>
    <sheetView tabSelected="1" zoomScale="150" zoomScaleNormal="150" zoomScalePageLayoutView="150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AG11" sqref="AG11"/>
    </sheetView>
  </sheetViews>
  <sheetFormatPr baseColWidth="10" defaultColWidth="8.83203125" defaultRowHeight="14" x14ac:dyDescent="0"/>
  <cols>
    <col min="1" max="1" width="5" customWidth="1"/>
    <col min="2" max="2" width="10" customWidth="1"/>
    <col min="3" max="3" width="23" customWidth="1"/>
    <col min="4" max="6" width="9.6640625" customWidth="1"/>
    <col min="7" max="7" width="10.1640625" customWidth="1"/>
    <col min="8" max="8" width="8.5" customWidth="1"/>
    <col min="9" max="9" width="10.1640625" customWidth="1"/>
    <col min="10" max="10" width="13.33203125" customWidth="1"/>
    <col min="11" max="11" width="11.6640625" customWidth="1"/>
    <col min="12" max="12" width="14.83203125" customWidth="1"/>
    <col min="13" max="13" width="10.6640625" customWidth="1"/>
    <col min="14" max="15" width="11" customWidth="1"/>
    <col min="16" max="16" width="9.6640625" customWidth="1"/>
    <col min="17" max="17" width="8.6640625" customWidth="1"/>
    <col min="18" max="18" width="10" customWidth="1"/>
    <col min="19" max="19" width="12.83203125" customWidth="1"/>
    <col min="20" max="20" width="9.83203125" customWidth="1"/>
    <col min="21" max="21" width="10.6640625" customWidth="1"/>
    <col min="22" max="23" width="14.83203125" customWidth="1"/>
    <col min="24" max="33" width="11.33203125" customWidth="1"/>
    <col min="36" max="36" width="17.1640625" customWidth="1"/>
    <col min="37" max="37" width="12" customWidth="1"/>
    <col min="38" max="39" width="10.6640625" customWidth="1"/>
    <col min="40" max="40" width="10" customWidth="1"/>
  </cols>
  <sheetData>
    <row r="1" spans="1:40" ht="56" customHeight="1">
      <c r="A1" s="27" t="s">
        <v>8</v>
      </c>
      <c r="B1" s="11" t="s">
        <v>402</v>
      </c>
      <c r="C1" s="27" t="s">
        <v>0</v>
      </c>
      <c r="D1" s="27" t="s">
        <v>53</v>
      </c>
      <c r="E1" s="27" t="s">
        <v>2</v>
      </c>
      <c r="F1" s="31" t="s">
        <v>54</v>
      </c>
      <c r="G1" s="27" t="s">
        <v>63</v>
      </c>
      <c r="H1" s="27" t="s">
        <v>65</v>
      </c>
      <c r="I1" s="27" t="s">
        <v>64</v>
      </c>
      <c r="J1" s="27" t="s">
        <v>59</v>
      </c>
      <c r="K1" s="27" t="s">
        <v>75</v>
      </c>
      <c r="L1" s="27" t="s">
        <v>76</v>
      </c>
      <c r="M1" s="28" t="s">
        <v>68</v>
      </c>
      <c r="N1" s="28" t="s">
        <v>69</v>
      </c>
      <c r="O1" s="28" t="s">
        <v>188</v>
      </c>
      <c r="P1" s="28" t="s">
        <v>82</v>
      </c>
      <c r="Q1" s="28" t="s">
        <v>81</v>
      </c>
      <c r="R1" s="28" t="s">
        <v>83</v>
      </c>
      <c r="S1" s="28" t="s">
        <v>112</v>
      </c>
      <c r="T1" s="29" t="s">
        <v>95</v>
      </c>
      <c r="U1" s="28" t="s">
        <v>88</v>
      </c>
      <c r="V1" s="28" t="s">
        <v>90</v>
      </c>
      <c r="W1" s="28" t="s">
        <v>89</v>
      </c>
      <c r="X1" s="33" t="s">
        <v>97</v>
      </c>
      <c r="Y1" s="33" t="s">
        <v>100</v>
      </c>
      <c r="Z1" s="33" t="s">
        <v>101</v>
      </c>
      <c r="AA1" s="38" t="s">
        <v>386</v>
      </c>
      <c r="AB1" s="38" t="s">
        <v>190</v>
      </c>
      <c r="AC1" s="33" t="s">
        <v>105</v>
      </c>
      <c r="AD1" s="27" t="s">
        <v>106</v>
      </c>
      <c r="AE1" s="33" t="s">
        <v>104</v>
      </c>
      <c r="AF1" s="27" t="s">
        <v>113</v>
      </c>
      <c r="AG1" s="27" t="s">
        <v>103</v>
      </c>
      <c r="AH1" s="33" t="s">
        <v>102</v>
      </c>
      <c r="AI1" s="33" t="s">
        <v>387</v>
      </c>
      <c r="AJ1" s="33" t="s">
        <v>189</v>
      </c>
      <c r="AK1" s="33" t="s">
        <v>192</v>
      </c>
      <c r="AL1" s="33" t="s">
        <v>108</v>
      </c>
      <c r="AM1" s="33" t="s">
        <v>109</v>
      </c>
      <c r="AN1" s="27" t="s">
        <v>107</v>
      </c>
    </row>
    <row r="2" spans="1:40">
      <c r="A2" s="6">
        <f>RiskTab22[[#This Row],[Nr.]]</f>
        <v>1</v>
      </c>
      <c r="B2" s="6" t="str">
        <f>RiskTab22[[#This Row],[Category]]</f>
        <v>Benchmark</v>
      </c>
      <c r="C2" t="str">
        <f>RiskTab22[[#This Row],[ShortName]]</f>
        <v>MSCI EM</v>
      </c>
      <c r="D2" t="str">
        <f>RiskTab22[[#This Row],[AlphaVantage]]</f>
        <v>EEM</v>
      </c>
      <c r="E2" s="23">
        <v>0</v>
      </c>
      <c r="F2" s="32"/>
      <c r="G2" s="19" t="s">
        <v>383</v>
      </c>
      <c r="H2" s="8">
        <v>1.12368828206889</v>
      </c>
      <c r="I2" s="8">
        <v>1.1190480711400801</v>
      </c>
      <c r="J2" s="16">
        <v>-2.3400625940838801E-2</v>
      </c>
      <c r="K2" s="16">
        <v>0.16958732841315299</v>
      </c>
      <c r="L2" s="16">
        <v>-0.188175004772143</v>
      </c>
      <c r="M2" s="1">
        <v>1.11935329389742E-2</v>
      </c>
      <c r="N2" s="1">
        <v>1.0959285715625201E-2</v>
      </c>
      <c r="O2" s="1"/>
      <c r="P2" s="1">
        <v>-2.5747673357346401E-2</v>
      </c>
      <c r="Q2" s="1">
        <v>-2.5535135717406801E-2</v>
      </c>
      <c r="R2" s="1">
        <v>-2.9640535161400802E-2</v>
      </c>
      <c r="S2" s="26">
        <v>-2.9051270642212801E-2</v>
      </c>
      <c r="T2" s="30">
        <v>-1.8576441364615202E-2</v>
      </c>
      <c r="U2" s="26">
        <v>0</v>
      </c>
      <c r="V2" s="16">
        <v>0</v>
      </c>
      <c r="W2" s="26" t="e">
        <v>#NUM!</v>
      </c>
      <c r="X2" s="34"/>
      <c r="Y2" s="34">
        <v>-3.17564958627643E-2</v>
      </c>
      <c r="Z2" s="34">
        <v>-2.33598395902468E-2</v>
      </c>
      <c r="AA2" s="16">
        <v>-2.80488305798644E-2</v>
      </c>
      <c r="AB2" s="16"/>
      <c r="AC2" s="16">
        <v>0</v>
      </c>
      <c r="AD2" s="16">
        <v>0</v>
      </c>
      <c r="AE2" s="16">
        <v>0</v>
      </c>
      <c r="AF2" s="36">
        <v>-3.0272261865599101E-2</v>
      </c>
      <c r="AG2" s="36">
        <v>2.1164811861856098E-3</v>
      </c>
      <c r="AH2" s="36">
        <v>-1.0575360391273001E-2</v>
      </c>
      <c r="AI2" s="36"/>
      <c r="AJ2" s="36"/>
      <c r="AK2" s="36"/>
      <c r="AL2" s="26">
        <v>-3.3445307652912898E-2</v>
      </c>
      <c r="AM2" s="26">
        <v>-2.74546666918043E-2</v>
      </c>
      <c r="AN2" s="34" t="e">
        <v>#NUM!</v>
      </c>
    </row>
    <row r="3" spans="1:40">
      <c r="A3" s="6">
        <f>RiskTab22[[#This Row],[Nr.]]</f>
        <v>2</v>
      </c>
      <c r="B3" s="6" t="str">
        <f>RiskTab22[[#This Row],[Category]]</f>
        <v>Benchmark</v>
      </c>
      <c r="C3" t="str">
        <f>RiskTab22[[#This Row],[ShortName]]</f>
        <v>MSCI ACEI</v>
      </c>
      <c r="D3" t="str">
        <f>RiskTab22[[#This Row],[AlphaVantage]]</f>
        <v>ACWI</v>
      </c>
      <c r="E3" s="23">
        <v>0</v>
      </c>
      <c r="F3" s="32"/>
      <c r="G3" s="19" t="s">
        <v>383</v>
      </c>
      <c r="H3" s="8">
        <v>1</v>
      </c>
      <c r="I3" s="8">
        <v>1</v>
      </c>
      <c r="J3" s="16">
        <v>0.12254640687733501</v>
      </c>
      <c r="K3" s="16">
        <v>0.12330717417800099</v>
      </c>
      <c r="L3" s="16">
        <v>-1.94289029309402E-16</v>
      </c>
      <c r="M3" s="1">
        <v>8.06627626893483E-3</v>
      </c>
      <c r="N3" s="1">
        <v>7.9537636684644201E-3</v>
      </c>
      <c r="O3" s="1"/>
      <c r="P3" s="1">
        <v>-1.8694289200099998E-2</v>
      </c>
      <c r="Q3" s="1">
        <v>-1.8532269347522098E-2</v>
      </c>
      <c r="R3" s="1">
        <v>-2.7689467896114098E-2</v>
      </c>
      <c r="S3" s="26">
        <v>-2.5759393739885401E-2</v>
      </c>
      <c r="T3" s="30">
        <v>-1.8627217286556901E-2</v>
      </c>
      <c r="U3" s="26">
        <v>0</v>
      </c>
      <c r="V3" s="16">
        <v>0</v>
      </c>
      <c r="W3" s="26" t="e">
        <v>#NUM!</v>
      </c>
      <c r="X3" s="34"/>
      <c r="Y3" s="34">
        <v>-3.08169650873324E-2</v>
      </c>
      <c r="Z3" s="34">
        <v>-1.93977995873101E-2</v>
      </c>
      <c r="AA3" s="16">
        <v>-2.47266684942982E-2</v>
      </c>
      <c r="AB3" s="16"/>
      <c r="AC3" s="16">
        <v>0</v>
      </c>
      <c r="AD3" s="16">
        <v>0</v>
      </c>
      <c r="AE3" s="16">
        <v>0</v>
      </c>
      <c r="AF3" s="36">
        <v>-3.0816965087334201E-2</v>
      </c>
      <c r="AG3" s="36">
        <v>2.9224270751599399E-3</v>
      </c>
      <c r="AH3" s="36">
        <v>-7.4738113140522802E-3</v>
      </c>
      <c r="AI3" s="36"/>
      <c r="AJ3" s="36"/>
      <c r="AK3" s="36"/>
      <c r="AL3" s="26">
        <v>-3.8295470076922897E-2</v>
      </c>
      <c r="AM3" s="26">
        <v>-2.5605384434687298E-2</v>
      </c>
      <c r="AN3" s="34" t="e">
        <v>#NUM!</v>
      </c>
    </row>
    <row r="4" spans="1:40">
      <c r="A4" s="6">
        <f>RiskTab22[[#This Row],[Nr.]]</f>
        <v>3</v>
      </c>
      <c r="B4" s="6" t="str">
        <f>RiskTab22[[#This Row],[Category]]</f>
        <v>Benchmark</v>
      </c>
      <c r="C4" t="str">
        <f>RiskTab22[[#This Row],[ShortName]]</f>
        <v>Cannabis ETF</v>
      </c>
      <c r="D4" t="str">
        <f>RiskTab22[[#This Row],[AlphaVantage]]</f>
        <v>MJ</v>
      </c>
      <c r="E4" s="23">
        <v>7461.5810546043103</v>
      </c>
      <c r="F4" s="32">
        <v>0.109913346657921</v>
      </c>
      <c r="G4" s="19" t="s">
        <v>383</v>
      </c>
      <c r="H4" s="8">
        <v>0.87297167555831501</v>
      </c>
      <c r="I4" s="8">
        <v>0.93218069004158999</v>
      </c>
      <c r="J4" s="16">
        <v>0.91654214603752204</v>
      </c>
      <c r="K4" s="16">
        <v>8.0724002331779995E-2</v>
      </c>
      <c r="L4" s="16">
        <v>0.83736402297947099</v>
      </c>
      <c r="M4" s="1">
        <v>4.2836347060028999E-2</v>
      </c>
      <c r="N4" s="1">
        <v>4.4902644394286498E-2</v>
      </c>
      <c r="O4" s="1"/>
      <c r="P4" s="1">
        <v>-9.8807314580378405E-2</v>
      </c>
      <c r="Q4" s="1">
        <v>-0.10462316143868799</v>
      </c>
      <c r="R4" s="1">
        <v>-8.1707589572258293E-2</v>
      </c>
      <c r="S4" s="26">
        <v>-0.103052885903646</v>
      </c>
      <c r="T4" s="30">
        <v>-4.5620977480952403E-2</v>
      </c>
      <c r="U4" s="26">
        <v>-1.09141935869619E-2</v>
      </c>
      <c r="V4" s="16">
        <v>0.193731993041423</v>
      </c>
      <c r="W4" s="26">
        <v>-1.46271862586376E-6</v>
      </c>
      <c r="X4" s="34">
        <v>1.7625884292684499</v>
      </c>
      <c r="Y4" s="34">
        <v>-0.13658025051766701</v>
      </c>
      <c r="Z4" s="34">
        <v>-7.4407983083437906E-2</v>
      </c>
      <c r="AA4" s="16">
        <v>-0.10551838291028801</v>
      </c>
      <c r="AB4" s="16"/>
      <c r="AC4" s="16">
        <v>-9.1209371076295398E-3</v>
      </c>
      <c r="AD4" s="16">
        <v>-3.6178570481332599E-3</v>
      </c>
      <c r="AE4" s="16">
        <v>-6.0883052774400002E-3</v>
      </c>
      <c r="AF4" s="36">
        <v>-0.134001056867495</v>
      </c>
      <c r="AG4" s="36">
        <v>-2.71920514832826E-2</v>
      </c>
      <c r="AH4" s="36">
        <v>-6.1521488814015798E-2</v>
      </c>
      <c r="AI4" s="36">
        <v>-0.67620327269263103</v>
      </c>
      <c r="AJ4" s="36"/>
      <c r="AK4" s="36"/>
      <c r="AL4" s="26">
        <v>-0.169520823184417</v>
      </c>
      <c r="AM4" s="26">
        <v>-9.56060450005361E-2</v>
      </c>
      <c r="AN4" s="34" t="e">
        <v>#NUM!</v>
      </c>
    </row>
    <row r="5" spans="1:40">
      <c r="A5" s="6">
        <f>RiskTab22[[#This Row],[Nr.]]</f>
        <v>4</v>
      </c>
      <c r="B5" s="6" t="str">
        <f>RiskTab22[[#This Row],[Category]]</f>
        <v>Cannabis US</v>
      </c>
      <c r="C5" t="str">
        <f>RiskTab22[[#This Row],[ShortName]]</f>
        <v>Cannaroyalty</v>
      </c>
      <c r="D5" t="str">
        <f>RiskTab22[[#This Row],[AlphaVantage]]</f>
        <v>ORHOF</v>
      </c>
      <c r="E5" s="23">
        <v>5900.7581565721102</v>
      </c>
      <c r="F5" s="32">
        <v>8.6921534733935393E-2</v>
      </c>
      <c r="G5" s="19" t="s">
        <v>383</v>
      </c>
      <c r="H5" s="8">
        <v>1.0174087456408401</v>
      </c>
      <c r="I5" s="8">
        <v>1.04536220863228</v>
      </c>
      <c r="J5" s="16">
        <v>0.95463668646385802</v>
      </c>
      <c r="K5" s="16">
        <v>0.115233889502599</v>
      </c>
      <c r="L5" s="16">
        <v>0.82614682228904401</v>
      </c>
      <c r="M5" s="1">
        <v>5.7583797592928102E-2</v>
      </c>
      <c r="N5" s="1">
        <v>5.5933677253953297E-2</v>
      </c>
      <c r="O5" s="1"/>
      <c r="P5" s="1">
        <v>-0.13224566965457901</v>
      </c>
      <c r="Q5" s="1">
        <v>-0.13032546800171099</v>
      </c>
      <c r="R5" s="1">
        <v>-0.11781288941276</v>
      </c>
      <c r="S5" s="26">
        <v>-0.117075847146779</v>
      </c>
      <c r="T5" s="30">
        <v>-6.21764044679088E-2</v>
      </c>
      <c r="U5" s="26">
        <v>-9.2662996660818498E-3</v>
      </c>
      <c r="V5" s="16">
        <v>0.164481112427182</v>
      </c>
      <c r="W5" s="26">
        <v>-1.5703574727531001E-6</v>
      </c>
      <c r="X5" s="34">
        <v>1.8922941585264801</v>
      </c>
      <c r="Y5" s="34">
        <v>-0.17766085598695999</v>
      </c>
      <c r="Z5" s="34">
        <v>-0.100066095310126</v>
      </c>
      <c r="AA5" s="16">
        <v>-0.123510636043118</v>
      </c>
      <c r="AB5" s="16"/>
      <c r="AC5" s="16">
        <v>-1.1099749406453E-2</v>
      </c>
      <c r="AD5" s="16">
        <v>-1.12590747427324E-3</v>
      </c>
      <c r="AE5" s="16">
        <v>-5.4364023495429101E-3</v>
      </c>
      <c r="AF5" s="36">
        <v>-0.173214939761272</v>
      </c>
      <c r="AG5" s="36">
        <v>9.41797498863952E-3</v>
      </c>
      <c r="AH5" s="36">
        <v>-7.3082484740471701E-2</v>
      </c>
      <c r="AI5" s="36">
        <v>-0.63524417358112095</v>
      </c>
      <c r="AJ5" s="36"/>
      <c r="AK5" s="36"/>
      <c r="AL5" s="26">
        <v>-0.22064195134047301</v>
      </c>
      <c r="AM5" s="26">
        <v>-0.112085512265169</v>
      </c>
      <c r="AN5" s="34" t="e">
        <v>#NUM!</v>
      </c>
    </row>
    <row r="6" spans="1:40">
      <c r="A6" s="6">
        <f>RiskTab22[[#This Row],[Nr.]]</f>
        <v>5</v>
      </c>
      <c r="B6" s="6" t="str">
        <f>RiskTab22[[#This Row],[Category]]</f>
        <v>Cannabis US</v>
      </c>
      <c r="C6" s="4" t="str">
        <f>RiskTab22[[#This Row],[ShortName]]</f>
        <v>iAnthus Capital</v>
      </c>
      <c r="D6" s="4" t="str">
        <f>RiskTab22[[#This Row],[AlphaVantage]]</f>
        <v>ITHUF</v>
      </c>
      <c r="E6" s="23">
        <v>6739.166879632</v>
      </c>
      <c r="F6" s="32">
        <v>9.9271773636968097E-2</v>
      </c>
      <c r="G6" s="19" t="s">
        <v>383</v>
      </c>
      <c r="H6" s="8">
        <v>1.17693038819965</v>
      </c>
      <c r="I6" s="8">
        <v>1.0636195505812001</v>
      </c>
      <c r="J6" s="16">
        <v>1.4600970155402699</v>
      </c>
      <c r="K6" s="16">
        <v>0.17730696210067301</v>
      </c>
      <c r="L6" s="16">
        <v>1.27714544056028</v>
      </c>
      <c r="M6" s="1">
        <v>5.2391257183389099E-2</v>
      </c>
      <c r="N6" s="1">
        <v>5.2587256539539398E-2</v>
      </c>
      <c r="O6" s="1"/>
      <c r="P6" s="1">
        <v>-0.12427553531452799</v>
      </c>
      <c r="Q6" s="1">
        <v>-0.122528307737127</v>
      </c>
      <c r="R6" s="1">
        <v>-0.108495089761145</v>
      </c>
      <c r="S6" s="26">
        <v>-0.106808688938462</v>
      </c>
      <c r="T6" s="30">
        <v>-0.10798837160118201</v>
      </c>
      <c r="U6" s="26">
        <v>-8.5481194225310603E-3</v>
      </c>
      <c r="V6" s="16">
        <v>0.15173308034973401</v>
      </c>
      <c r="W6" s="26">
        <v>-1.26842376442203E-6</v>
      </c>
      <c r="X6" s="34">
        <v>1.5284614628183699</v>
      </c>
      <c r="Y6" s="34">
        <v>-0.33755246440501202</v>
      </c>
      <c r="Z6" s="34">
        <v>-0.134310157869379</v>
      </c>
      <c r="AA6" s="16">
        <v>-0.24443950611748699</v>
      </c>
      <c r="AB6" s="16"/>
      <c r="AC6" s="16">
        <v>-1.43129177572783E-2</v>
      </c>
      <c r="AD6" s="16">
        <v>3.8642360952797499E-3</v>
      </c>
      <c r="AE6" s="16">
        <v>-7.7368484902268003E-3</v>
      </c>
      <c r="AF6" s="36">
        <v>-0.30968346104514199</v>
      </c>
      <c r="AG6" s="36">
        <v>5.3603216140424001E-2</v>
      </c>
      <c r="AH6" s="36">
        <v>-0.13693527901309699</v>
      </c>
      <c r="AI6" s="36">
        <v>-1.35938080211032</v>
      </c>
      <c r="AJ6" s="36"/>
      <c r="AK6" s="36"/>
      <c r="AL6" s="26">
        <v>-0.431270563233983</v>
      </c>
      <c r="AM6" s="26">
        <v>-0.215453839393101</v>
      </c>
      <c r="AN6" s="34">
        <v>-0.32815825258604098</v>
      </c>
    </row>
    <row r="7" spans="1:40">
      <c r="A7" s="6">
        <f>RiskTab22[[#This Row],[Nr.]]</f>
        <v>6</v>
      </c>
      <c r="B7" s="6" t="str">
        <f>RiskTab22[[#This Row],[Category]]</f>
        <v>Cannabis US</v>
      </c>
      <c r="C7" s="4" t="str">
        <f>RiskTab22[[#This Row],[ShortName]]</f>
        <v>Medmen</v>
      </c>
      <c r="D7" s="4" t="str">
        <f>RiskTab22[[#This Row],[AlphaVantage]]</f>
        <v>MMNFF</v>
      </c>
      <c r="E7" s="23">
        <v>3269.5715137575598</v>
      </c>
      <c r="F7" s="32">
        <v>4.81626540788887E-2</v>
      </c>
      <c r="G7" s="19" t="s">
        <v>383</v>
      </c>
      <c r="H7" s="8">
        <v>1.13709000726567</v>
      </c>
      <c r="I7" s="8">
        <v>1.11932606040219</v>
      </c>
      <c r="J7" s="16">
        <v>2.3390082282176201</v>
      </c>
      <c r="K7" s="16">
        <v>0.17096874437884199</v>
      </c>
      <c r="L7" s="16">
        <v>2.1696584145409301</v>
      </c>
      <c r="M7" s="1">
        <v>8.5226347665217597E-2</v>
      </c>
      <c r="N7" s="1">
        <v>8.2806992919548003E-2</v>
      </c>
      <c r="O7" s="1"/>
      <c r="P7" s="1">
        <v>-0.198224157967828</v>
      </c>
      <c r="Q7" s="1">
        <v>-0.19294029350254699</v>
      </c>
      <c r="R7" s="1">
        <v>-0.205084944205739</v>
      </c>
      <c r="S7" s="26">
        <v>-0.19810641868625101</v>
      </c>
      <c r="T7" s="30">
        <v>-0.138242505068539</v>
      </c>
      <c r="U7" s="26">
        <v>-6.2046024777079002E-3</v>
      </c>
      <c r="V7" s="16">
        <v>0.110134568757517</v>
      </c>
      <c r="W7" s="26">
        <v>-1.8976806139888499E-6</v>
      </c>
      <c r="X7" s="34">
        <v>2.28672133759739</v>
      </c>
      <c r="Y7" s="34">
        <v>-0.23606972273346899</v>
      </c>
      <c r="Z7" s="34">
        <v>-0.113148176669218</v>
      </c>
      <c r="AA7" s="16">
        <v>-0.17556200216530099</v>
      </c>
      <c r="AB7" s="16"/>
      <c r="AC7" s="16">
        <v>-9.9560727617100993E-3</v>
      </c>
      <c r="AD7" s="16">
        <v>-1.82176476088646E-3</v>
      </c>
      <c r="AE7" s="16">
        <v>-6.0575518221978797E-3</v>
      </c>
      <c r="AF7" s="36">
        <v>-0.18705140340577101</v>
      </c>
      <c r="AG7" s="36">
        <v>-8.3647601984281304E-3</v>
      </c>
      <c r="AH7" s="36">
        <v>-0.120591179272869</v>
      </c>
      <c r="AI7" s="36">
        <v>-0.58079912522844201</v>
      </c>
      <c r="AJ7" s="36"/>
      <c r="AK7" s="36"/>
      <c r="AL7" s="26">
        <v>-0.24539098137818499</v>
      </c>
      <c r="AM7" s="26">
        <v>-0.15174022257737499</v>
      </c>
      <c r="AN7" s="34" t="e">
        <v>#NUM!</v>
      </c>
    </row>
    <row r="8" spans="1:40">
      <c r="A8" s="6">
        <f>RiskTab22[[#This Row],[Nr.]]</f>
        <v>7</v>
      </c>
      <c r="B8" s="6" t="str">
        <f>RiskTab22[[#This Row],[Category]]</f>
        <v>Cannabis CA</v>
      </c>
      <c r="C8" s="4" t="str">
        <f>RiskTab22[[#This Row],[ShortName]]</f>
        <v>CannTrust</v>
      </c>
      <c r="D8" s="4" t="str">
        <f>RiskTab22[[#This Row],[AlphaVantage]]</f>
        <v>CNTTF</v>
      </c>
      <c r="E8" s="23">
        <v>0</v>
      </c>
      <c r="F8" s="32">
        <v>0</v>
      </c>
      <c r="G8" s="19" t="s">
        <v>383</v>
      </c>
      <c r="H8" s="8">
        <v>2.5273456299036399</v>
      </c>
      <c r="I8" s="8">
        <v>2.4765171565273199</v>
      </c>
      <c r="J8" s="16">
        <v>0.61820140589574302</v>
      </c>
      <c r="K8" s="16">
        <v>0.64790609126884302</v>
      </c>
      <c r="L8" s="16">
        <v>-2.57905845467927E-2</v>
      </c>
      <c r="M8" s="1">
        <v>9.4932467175950594E-2</v>
      </c>
      <c r="N8" s="1">
        <v>9.7049425847910098E-2</v>
      </c>
      <c r="O8" s="1"/>
      <c r="P8" s="1">
        <v>-0.22069028412453401</v>
      </c>
      <c r="Q8" s="1">
        <v>-0.226125162225631</v>
      </c>
      <c r="R8" s="1">
        <v>-0.21710053743230801</v>
      </c>
      <c r="S8" s="26">
        <v>-0.25939134545696602</v>
      </c>
      <c r="T8" s="30">
        <v>-1.7296887762932402E-2</v>
      </c>
      <c r="U8" s="26">
        <v>0</v>
      </c>
      <c r="V8" s="16">
        <v>0</v>
      </c>
      <c r="W8" s="26" t="e">
        <v>#NUM!</v>
      </c>
      <c r="X8" s="34" t="e">
        <v>#NUM!</v>
      </c>
      <c r="Y8" s="34">
        <v>-3.7510935662293701E-2</v>
      </c>
      <c r="Z8" s="34">
        <v>-2.81501866518327E-2</v>
      </c>
      <c r="AA8" s="16">
        <v>-3.2980521169250598E-2</v>
      </c>
      <c r="AB8" s="16"/>
      <c r="AC8" s="16">
        <v>0</v>
      </c>
      <c r="AD8" s="16">
        <v>0</v>
      </c>
      <c r="AE8" s="16">
        <v>0</v>
      </c>
      <c r="AF8" s="36">
        <v>-2.8288003063698299E-2</v>
      </c>
      <c r="AG8" s="36">
        <v>6.3978637129569402E-3</v>
      </c>
      <c r="AH8" s="36">
        <v>-9.3731800586261006E-3</v>
      </c>
      <c r="AI8" s="36">
        <v>0</v>
      </c>
      <c r="AJ8" s="36"/>
      <c r="AK8" s="36"/>
      <c r="AL8" s="26">
        <v>-4.1471210608181999E-2</v>
      </c>
      <c r="AM8" s="26">
        <v>-3.0146777960181899E-2</v>
      </c>
      <c r="AN8" s="34" t="e">
        <v>#NUM!</v>
      </c>
    </row>
    <row r="9" spans="1:40">
      <c r="A9" s="6">
        <f>RiskTab22[[#This Row],[Nr.]]</f>
        <v>8</v>
      </c>
      <c r="B9" s="6" t="str">
        <f>RiskTab22[[#This Row],[Category]]</f>
        <v>Cannabis supplier</v>
      </c>
      <c r="C9" t="str">
        <f>RiskTab22[[#This Row],[ShortName]]</f>
        <v>Namaste</v>
      </c>
      <c r="D9" t="str">
        <f>RiskTab22[[#This Row],[AlphaVantage]]</f>
        <v>NXTTF</v>
      </c>
      <c r="E9" s="23">
        <v>0</v>
      </c>
      <c r="F9" s="32"/>
      <c r="G9" s="19" t="s">
        <v>383</v>
      </c>
      <c r="H9" s="8">
        <v>2.2051373821512898</v>
      </c>
      <c r="I9" s="8">
        <v>2.1256982414971999</v>
      </c>
      <c r="J9" s="16">
        <v>1.24944462346646</v>
      </c>
      <c r="K9" s="16">
        <v>0.53497869841715595</v>
      </c>
      <c r="L9" s="16">
        <v>0.71545659315529497</v>
      </c>
      <c r="M9" s="1">
        <v>7.0573488854854302E-2</v>
      </c>
      <c r="N9" s="1">
        <v>6.96641469283929E-2</v>
      </c>
      <c r="O9" s="1"/>
      <c r="P9" s="1">
        <v>-0.16443622903181099</v>
      </c>
      <c r="Q9" s="1">
        <v>-0.162317462343155</v>
      </c>
      <c r="R9" s="1">
        <v>-0.182745008098192</v>
      </c>
      <c r="S9" s="26">
        <v>-0.18691618476483501</v>
      </c>
      <c r="T9" s="30">
        <v>5.67504864129141E-3</v>
      </c>
      <c r="U9" s="26"/>
      <c r="V9" s="16">
        <v>0</v>
      </c>
      <c r="W9" s="26"/>
      <c r="X9" s="34"/>
      <c r="Y9" s="34"/>
      <c r="Z9" s="34"/>
      <c r="AA9" s="16">
        <v>-0.18794309887347499</v>
      </c>
      <c r="AB9" s="16"/>
      <c r="AC9" s="16">
        <v>0</v>
      </c>
      <c r="AD9" s="16">
        <v>0</v>
      </c>
      <c r="AE9" s="16">
        <v>0</v>
      </c>
      <c r="AF9" s="36">
        <v>-0.18275287973287899</v>
      </c>
      <c r="AG9" s="36">
        <v>7.5367570094506106E-2</v>
      </c>
      <c r="AH9" s="36">
        <v>-7.4863451732201006E-2</v>
      </c>
      <c r="AI9" s="36"/>
      <c r="AJ9" s="36"/>
      <c r="AK9" s="36"/>
      <c r="AL9" s="26"/>
      <c r="AM9" s="26"/>
      <c r="AN9" s="34"/>
    </row>
    <row r="10" spans="1:40">
      <c r="A10" s="6">
        <f>RiskTab22[[#This Row],[Nr.]]</f>
        <v>9</v>
      </c>
      <c r="B10" s="6" t="str">
        <f>RiskTab22[[#This Row],[Category]]</f>
        <v>Cannabis CA</v>
      </c>
      <c r="C10" t="str">
        <f>RiskTab22[[#This Row],[ShortName]]</f>
        <v>Newstrike</v>
      </c>
      <c r="D10" t="str">
        <f>RiskTab22[[#This Row],[AlphaVantage]]</f>
        <v>NWKRF</v>
      </c>
      <c r="E10" s="23">
        <v>0</v>
      </c>
      <c r="F10" s="32"/>
      <c r="G10" s="19" t="s">
        <v>383</v>
      </c>
      <c r="H10" s="8">
        <v>1.2467095225395199</v>
      </c>
      <c r="I10" s="8">
        <v>1.2295890783527701</v>
      </c>
      <c r="J10" s="16">
        <v>1.8950534268867101</v>
      </c>
      <c r="K10" s="16">
        <v>0.25035386822336803</v>
      </c>
      <c r="L10" s="16">
        <v>1.6882788083767399</v>
      </c>
      <c r="M10" s="1">
        <v>7.1189380580887404E-2</v>
      </c>
      <c r="N10" s="1">
        <v>6.8879481584337807E-2</v>
      </c>
      <c r="O10" s="1"/>
      <c r="P10" s="1">
        <v>-0.16212260029558201</v>
      </c>
      <c r="Q10" s="1">
        <v>-0.160489192091507</v>
      </c>
      <c r="R10" s="1">
        <v>-0.181253055582035</v>
      </c>
      <c r="S10" s="26">
        <v>-0.17255270241815199</v>
      </c>
      <c r="T10" s="30">
        <v>-4.3600859273069302E-2</v>
      </c>
      <c r="U10" s="26">
        <v>0</v>
      </c>
      <c r="V10" s="16">
        <v>0</v>
      </c>
      <c r="W10" s="26" t="e">
        <v>#NUM!</v>
      </c>
      <c r="X10" s="34"/>
      <c r="Y10" s="34">
        <v>-0.21979957685484</v>
      </c>
      <c r="Z10" s="34">
        <v>-0.142836938477725</v>
      </c>
      <c r="AA10" s="16">
        <v>-0.17255126274728599</v>
      </c>
      <c r="AB10" s="16"/>
      <c r="AC10" s="16">
        <v>0</v>
      </c>
      <c r="AD10" s="16">
        <v>0</v>
      </c>
      <c r="AE10" s="16">
        <v>0</v>
      </c>
      <c r="AF10" s="36">
        <v>-9.0873159401631598E-2</v>
      </c>
      <c r="AG10" s="36">
        <v>4.0252497723545201E-2</v>
      </c>
      <c r="AH10" s="36">
        <v>-1.2950098235499599E-2</v>
      </c>
      <c r="AI10" s="36"/>
      <c r="AJ10" s="36"/>
      <c r="AK10" s="36"/>
      <c r="AL10" s="26">
        <v>-0.23945482531110401</v>
      </c>
      <c r="AM10" s="26">
        <v>-0.15782218283768401</v>
      </c>
      <c r="AN10" s="34" t="e">
        <v>#NUM!</v>
      </c>
    </row>
    <row r="11" spans="1:40">
      <c r="A11" s="6">
        <f>RiskTab22[[#This Row],[Nr.]]</f>
        <v>10</v>
      </c>
      <c r="B11" s="6" t="str">
        <f>RiskTab22[[#This Row],[Category]]</f>
        <v>Cannabis US</v>
      </c>
      <c r="C11" t="str">
        <f>RiskTab22[[#This Row],[ShortName]]</f>
        <v>Tilray</v>
      </c>
      <c r="D11" t="str">
        <f>RiskTab22[[#This Row],[AlphaVantage]]</f>
        <v>TLRY</v>
      </c>
      <c r="E11" s="23">
        <v>0</v>
      </c>
      <c r="F11" s="32"/>
      <c r="G11" s="19" t="s">
        <v>383</v>
      </c>
      <c r="H11" s="8">
        <v>0.98314222638481397</v>
      </c>
      <c r="I11" s="8">
        <v>0.97465850455633196</v>
      </c>
      <c r="J11" s="16">
        <v>1.18660638013612</v>
      </c>
      <c r="K11" s="16">
        <v>0.115168870211726</v>
      </c>
      <c r="L11" s="16">
        <v>1.0698153251767</v>
      </c>
      <c r="M11" s="1">
        <v>5.9559284027397998E-2</v>
      </c>
      <c r="N11" s="1">
        <v>5.76629081776035E-2</v>
      </c>
      <c r="O11" s="1"/>
      <c r="P11" s="1">
        <v>-0.13823974659459801</v>
      </c>
      <c r="Q11" s="1">
        <v>-0.13435457605381601</v>
      </c>
      <c r="R11" s="1">
        <v>-0.13938772288496501</v>
      </c>
      <c r="S11" s="26">
        <v>-0.138769640161926</v>
      </c>
      <c r="T11" s="30">
        <v>-3.6097106603555001E-2</v>
      </c>
      <c r="U11" s="26">
        <v>0</v>
      </c>
      <c r="V11" s="16">
        <v>0</v>
      </c>
      <c r="W11" s="26" t="e">
        <v>#NUM!</v>
      </c>
      <c r="X11" s="34"/>
      <c r="Y11" s="34">
        <v>-7.3646526691713607E-2</v>
      </c>
      <c r="Z11" s="34">
        <v>-5.4320816745296097E-2</v>
      </c>
      <c r="AA11" s="16">
        <v>-6.3578774193923507E-2</v>
      </c>
      <c r="AB11" s="16"/>
      <c r="AC11" s="16">
        <v>0</v>
      </c>
      <c r="AD11" s="16">
        <v>0</v>
      </c>
      <c r="AE11" s="16">
        <v>0</v>
      </c>
      <c r="AF11" s="36">
        <v>-5.8323743222406702E-2</v>
      </c>
      <c r="AG11" s="36">
        <v>-1.3323672742303701E-3</v>
      </c>
      <c r="AH11" s="36">
        <v>-1.8360234155236899E-2</v>
      </c>
      <c r="AI11" s="36"/>
      <c r="AJ11" s="36"/>
      <c r="AK11" s="36"/>
      <c r="AL11" s="26">
        <v>-7.7015962552748493E-2</v>
      </c>
      <c r="AM11" s="26">
        <v>-6.0967257622191497E-2</v>
      </c>
      <c r="AN11" s="34" t="e">
        <v>#NUM!</v>
      </c>
    </row>
    <row r="12" spans="1:40">
      <c r="A12" s="6">
        <f>RiskTab22[[#This Row],[Nr.]]</f>
        <v>11</v>
      </c>
      <c r="B12" s="6" t="str">
        <f>RiskTab22[[#This Row],[Category]]</f>
        <v>Cannabis US</v>
      </c>
      <c r="C12" t="str">
        <f>RiskTab22[[#This Row],[ShortName]]</f>
        <v>FSD Pharma</v>
      </c>
      <c r="D12" t="str">
        <f>RiskTab22[[#This Row],[AlphaVantage]]</f>
        <v>FSDDF</v>
      </c>
      <c r="E12" s="23">
        <v>2289.90544339382</v>
      </c>
      <c r="F12" s="32">
        <v>3.3731613845874302E-2</v>
      </c>
      <c r="G12" s="19" t="s">
        <v>383</v>
      </c>
      <c r="H12" s="8">
        <v>1.1799630838866699</v>
      </c>
      <c r="I12" s="8">
        <v>1.1751934572232201</v>
      </c>
      <c r="J12" s="16">
        <v>1.96550707552107</v>
      </c>
      <c r="K12" s="16">
        <v>0.17420916663116601</v>
      </c>
      <c r="L12" s="16">
        <v>1.78152011880342</v>
      </c>
      <c r="M12" s="1">
        <v>5.9101391717872202E-2</v>
      </c>
      <c r="N12" s="1">
        <v>5.7209139847493103E-2</v>
      </c>
      <c r="O12" s="1"/>
      <c r="P12" s="1">
        <v>-0.13688759800429801</v>
      </c>
      <c r="Q12" s="1">
        <v>-0.13329729584465899</v>
      </c>
      <c r="R12" s="1">
        <v>-0.139037869234198</v>
      </c>
      <c r="S12" s="26">
        <v>-0.13457591403214</v>
      </c>
      <c r="T12" s="30">
        <v>3.7923245628438901E-3</v>
      </c>
      <c r="U12" s="26">
        <v>1.28473135701898E-4</v>
      </c>
      <c r="V12" s="16">
        <v>-2.28045768416118E-3</v>
      </c>
      <c r="W12" s="26">
        <v>5.6104122583983699E-8</v>
      </c>
      <c r="X12" s="34">
        <v>-6.7605946593038702E-2</v>
      </c>
      <c r="Y12" s="34">
        <v>-4.9922264855932902E-2</v>
      </c>
      <c r="Z12" s="34">
        <v>-2.14247256755358E-2</v>
      </c>
      <c r="AA12" s="16">
        <v>-2.73509147482166E-2</v>
      </c>
      <c r="AB12" s="16"/>
      <c r="AC12" s="16">
        <v>-6.1110899142260999E-4</v>
      </c>
      <c r="AD12" s="16">
        <v>2.43023209361044E-4</v>
      </c>
      <c r="AE12" s="16">
        <v>-2.50844800549176E-5</v>
      </c>
      <c r="AF12" s="36">
        <v>-1.4966579483080099E-2</v>
      </c>
      <c r="AG12" s="36">
        <v>5.9518453015790299E-3</v>
      </c>
      <c r="AH12" s="36">
        <v>-6.5077115055127801E-4</v>
      </c>
      <c r="AI12" s="36">
        <v>-2.1951561152431E-3</v>
      </c>
      <c r="AJ12" s="36"/>
      <c r="AK12" s="36"/>
      <c r="AL12" s="26">
        <v>-6.3677626629120396E-2</v>
      </c>
      <c r="AM12" s="26">
        <v>-2.28284418247044E-2</v>
      </c>
      <c r="AN12" s="34" t="e">
        <v>#NUM!</v>
      </c>
    </row>
    <row r="13" spans="1:40">
      <c r="A13" s="6">
        <f>RiskTab22[[#This Row],[Nr.]]</f>
        <v>12</v>
      </c>
      <c r="B13" s="6" t="str">
        <f>RiskTab22[[#This Row],[Category]]</f>
        <v>Cannabis CA</v>
      </c>
      <c r="C13" t="str">
        <f>RiskTab22[[#This Row],[ShortName]]</f>
        <v>Cronos Group</v>
      </c>
      <c r="D13" t="str">
        <f>RiskTab22[[#This Row],[AlphaVantage]]</f>
        <v>CRON</v>
      </c>
      <c r="E13" s="23">
        <v>1869.65533691115</v>
      </c>
      <c r="F13" s="32">
        <v>2.7541089974481899E-2</v>
      </c>
      <c r="G13" s="19" t="s">
        <v>383</v>
      </c>
      <c r="H13" s="8">
        <v>0.972207317430823</v>
      </c>
      <c r="I13" s="8">
        <v>0.97960935232954205</v>
      </c>
      <c r="J13" s="16">
        <v>1.1334159903393799</v>
      </c>
      <c r="K13" s="16">
        <v>0.114377274326738</v>
      </c>
      <c r="L13" s="16">
        <v>1.02035818335547</v>
      </c>
      <c r="M13" s="1">
        <v>6.4483602318715805E-2</v>
      </c>
      <c r="N13" s="1">
        <v>6.2369757867839597E-2</v>
      </c>
      <c r="O13" s="1"/>
      <c r="P13" s="1">
        <v>-0.146346041855452</v>
      </c>
      <c r="Q13" s="1">
        <v>-0.145321535832066</v>
      </c>
      <c r="R13" s="1">
        <v>-0.13131674280591801</v>
      </c>
      <c r="S13" s="26">
        <v>-0.11965134862705901</v>
      </c>
      <c r="T13" s="30">
        <v>-2.0859883826003699E-2</v>
      </c>
      <c r="U13" s="26">
        <v>-5.7698259784745598E-4</v>
      </c>
      <c r="V13" s="16">
        <v>1.02417084451148E-2</v>
      </c>
      <c r="W13" s="26">
        <v>-3.0860372308015102E-7</v>
      </c>
      <c r="X13" s="34">
        <v>0.37187012041296302</v>
      </c>
      <c r="Y13" s="34">
        <v>-3.4722657576957201E-2</v>
      </c>
      <c r="Z13" s="34">
        <v>-2.1092381145418702E-2</v>
      </c>
      <c r="AA13" s="16">
        <v>-2.7409047708330098E-2</v>
      </c>
      <c r="AB13" s="16"/>
      <c r="AC13" s="16">
        <v>-1.1255862460427201E-3</v>
      </c>
      <c r="AD13" s="16">
        <v>1.34311126702258E-4</v>
      </c>
      <c r="AE13" s="16">
        <v>-3.5722411806048501E-4</v>
      </c>
      <c r="AF13" s="36">
        <v>-3.6744605348419501E-2</v>
      </c>
      <c r="AG13" s="36">
        <v>4.8517411016446499E-3</v>
      </c>
      <c r="AH13" s="36">
        <v>-8.0115970117114292E-3</v>
      </c>
      <c r="AI13" s="36">
        <v>-2.2064811413883501E-2</v>
      </c>
      <c r="AJ13" s="36"/>
      <c r="AK13" s="36"/>
      <c r="AL13" s="26">
        <v>-3.6744605348128602E-2</v>
      </c>
      <c r="AM13" s="26">
        <v>-2.5176660724515802E-2</v>
      </c>
      <c r="AN13" s="34" t="e">
        <v>#NUM!</v>
      </c>
    </row>
    <row r="14" spans="1:40">
      <c r="A14" s="6">
        <f>RiskTab22[[#This Row],[Nr.]]</f>
        <v>13</v>
      </c>
      <c r="B14" s="6" t="str">
        <f>RiskTab22[[#This Row],[Category]]</f>
        <v>Cannabis CA</v>
      </c>
      <c r="C14" t="str">
        <f>RiskTab22[[#This Row],[ShortName]]</f>
        <v>Aphira</v>
      </c>
      <c r="D14" t="str">
        <f>RiskTab22[[#This Row],[AlphaVantage]]</f>
        <v>APHQF</v>
      </c>
      <c r="E14" s="23">
        <v>2580.2879291251402</v>
      </c>
      <c r="F14" s="32">
        <v>3.8009113558603501E-2</v>
      </c>
      <c r="G14" s="19" t="s">
        <v>383</v>
      </c>
      <c r="H14" s="8">
        <v>0.240757381874383</v>
      </c>
      <c r="I14" s="8">
        <v>0.24330493004189799</v>
      </c>
      <c r="J14" s="16">
        <v>5.7195125358598699E-2</v>
      </c>
      <c r="K14" s="16">
        <v>-0.12996469760368901</v>
      </c>
      <c r="L14" s="16">
        <v>0.19385901268367101</v>
      </c>
      <c r="M14" s="1">
        <v>2.0167400396176999E-2</v>
      </c>
      <c r="N14" s="1">
        <v>2.01027953533463E-2</v>
      </c>
      <c r="O14" s="1"/>
      <c r="P14" s="1">
        <v>-4.8178710487939702E-2</v>
      </c>
      <c r="Q14" s="1">
        <v>-4.6839513173297001E-2</v>
      </c>
      <c r="R14" s="1">
        <v>-6.5624945541447599E-2</v>
      </c>
      <c r="S14" s="26">
        <v>-6.4698711989049904E-2</v>
      </c>
      <c r="T14" s="30">
        <v>-1.7920174897737302E-2</v>
      </c>
      <c r="U14" s="26">
        <v>-6.8406865441461605E-4</v>
      </c>
      <c r="V14" s="16">
        <v>1.2142535565359901E-2</v>
      </c>
      <c r="W14" s="26">
        <v>-2.6511330254781002E-7</v>
      </c>
      <c r="X14" s="34">
        <v>0.31946379245699202</v>
      </c>
      <c r="Y14" s="34">
        <v>-5.49190968292139E-2</v>
      </c>
      <c r="Z14" s="34">
        <v>-2.79390546015678E-2</v>
      </c>
      <c r="AA14" s="16">
        <v>-3.92332388425062E-2</v>
      </c>
      <c r="AB14" s="16"/>
      <c r="AC14" s="16">
        <v>-1.4265449363832E-3</v>
      </c>
      <c r="AD14" s="16">
        <v>3.7896738916249901E-4</v>
      </c>
      <c r="AE14" s="16">
        <v>-2.91220584557895E-4</v>
      </c>
      <c r="AF14" s="36">
        <v>-3.1005498489139499E-2</v>
      </c>
      <c r="AG14" s="36">
        <v>8.2367351440719595E-3</v>
      </c>
      <c r="AH14" s="36">
        <v>-4.3069888341731996E-3</v>
      </c>
      <c r="AI14" s="36">
        <v>-1.6370482769372599E-2</v>
      </c>
      <c r="AJ14" s="36"/>
      <c r="AK14" s="36"/>
      <c r="AL14" s="26">
        <v>-5.8926472002704101E-2</v>
      </c>
      <c r="AM14" s="26">
        <v>-3.3845985568591197E-2</v>
      </c>
      <c r="AN14" s="34" t="e">
        <v>#NUM!</v>
      </c>
    </row>
    <row r="15" spans="1:40">
      <c r="A15" s="6">
        <f>RiskTab22[[#This Row],[Nr.]]</f>
        <v>14</v>
      </c>
      <c r="B15" s="6" t="str">
        <f>RiskTab22[[#This Row],[Category]]</f>
        <v>Cannabis CA</v>
      </c>
      <c r="C15" t="str">
        <f>RiskTab22[[#This Row],[ShortName]]</f>
        <v>Canopy</v>
      </c>
      <c r="D15" t="str">
        <f>RiskTab22[[#This Row],[AlphaVantage]]</f>
        <v>CGC</v>
      </c>
      <c r="E15" s="23">
        <v>2670.2615214243101</v>
      </c>
      <c r="F15" s="32">
        <v>3.9334475913855901E-2</v>
      </c>
      <c r="G15" s="19" t="s">
        <v>383</v>
      </c>
      <c r="H15" s="8">
        <v>0.825346837594228</v>
      </c>
      <c r="I15" s="8">
        <v>0.81992203241728001</v>
      </c>
      <c r="J15" s="16">
        <v>0.32220240126948901</v>
      </c>
      <c r="K15" s="16">
        <v>0.137553343463755</v>
      </c>
      <c r="L15" s="16">
        <v>0.25928370301887199</v>
      </c>
      <c r="M15" s="1">
        <v>2.74097913296927E-2</v>
      </c>
      <c r="N15" s="1">
        <v>2.66851361745035E-2</v>
      </c>
      <c r="O15" s="1"/>
      <c r="P15" s="1">
        <v>-5.9887289581393201E-2</v>
      </c>
      <c r="Q15" s="1">
        <v>-6.21763672865931E-2</v>
      </c>
      <c r="R15" s="1">
        <v>-7.48541990846181E-2</v>
      </c>
      <c r="S15" s="26">
        <v>-7.8334066620012993E-2</v>
      </c>
      <c r="T15" s="30">
        <v>-6.2476980273432701E-2</v>
      </c>
      <c r="U15" s="26">
        <v>-2.4681019994278299E-3</v>
      </c>
      <c r="V15" s="16">
        <v>4.3809954035438303E-2</v>
      </c>
      <c r="W15" s="26">
        <v>-9.2429223865359497E-7</v>
      </c>
      <c r="X15" s="34">
        <v>1.11378003691682</v>
      </c>
      <c r="Y15" s="34">
        <v>-7.6438716607214005E-2</v>
      </c>
      <c r="Z15" s="34">
        <v>-3.8334418964993101E-2</v>
      </c>
      <c r="AA15" s="16">
        <v>-6.1912882911697303E-2</v>
      </c>
      <c r="AB15" s="16"/>
      <c r="AC15" s="16">
        <v>-3.8522840045181902E-3</v>
      </c>
      <c r="AD15" s="16">
        <v>5.1813505304359499E-4</v>
      </c>
      <c r="AE15" s="16">
        <v>-1.53761275533343E-3</v>
      </c>
      <c r="AF15" s="36">
        <v>-9.0625473538705106E-2</v>
      </c>
      <c r="AG15" s="36">
        <v>1.0773585382734201E-2</v>
      </c>
      <c r="AH15" s="36">
        <v>-2.7883796628917601E-2</v>
      </c>
      <c r="AI15" s="36">
        <v>-0.10967945268870199</v>
      </c>
      <c r="AJ15" s="36"/>
      <c r="AK15" s="36"/>
      <c r="AL15" s="26">
        <v>-9.0625473538779006E-2</v>
      </c>
      <c r="AM15" s="26">
        <v>-5.7292099574339499E-2</v>
      </c>
      <c r="AN15" s="34" t="e">
        <v>#NUM!</v>
      </c>
    </row>
    <row r="16" spans="1:40">
      <c r="A16" s="6">
        <f>RiskTab22[[#This Row],[Nr.]]</f>
        <v>15</v>
      </c>
      <c r="B16" s="6" t="str">
        <f>RiskTab22[[#This Row],[Category]]</f>
        <v>Cannabis CA</v>
      </c>
      <c r="C16" t="str">
        <f>RiskTab22[[#This Row],[ShortName]]</f>
        <v>Aurora</v>
      </c>
      <c r="D16" t="str">
        <f>RiskTab22[[#This Row],[AlphaVantage]]</f>
        <v>ACBFF</v>
      </c>
      <c r="E16" s="23">
        <v>334.35556691370601</v>
      </c>
      <c r="F16" s="32">
        <v>4.9252482904429996E-3</v>
      </c>
      <c r="G16" s="19" t="s">
        <v>383</v>
      </c>
      <c r="H16" s="8">
        <v>1.49147150508749</v>
      </c>
      <c r="I16" s="8">
        <v>1.4979202085899499</v>
      </c>
      <c r="J16" s="16">
        <v>-1.0740643615807699</v>
      </c>
      <c r="K16" s="16">
        <v>0.33453978095391601</v>
      </c>
      <c r="L16" s="16">
        <v>-1.36440228909262</v>
      </c>
      <c r="M16" s="1">
        <v>7.4125013042978E-2</v>
      </c>
      <c r="N16" s="1">
        <v>7.2713305824166102E-2</v>
      </c>
      <c r="O16" s="1"/>
      <c r="P16" s="1">
        <v>-0.17143002737002599</v>
      </c>
      <c r="Q16" s="1">
        <v>-0.16942200257030701</v>
      </c>
      <c r="R16" s="1">
        <v>-0.22154341400392799</v>
      </c>
      <c r="S16" s="26">
        <v>-0.216839732579893</v>
      </c>
      <c r="T16" s="30">
        <v>-3.6774169511993401E-2</v>
      </c>
      <c r="U16" s="26">
        <v>-1.81903354457155E-4</v>
      </c>
      <c r="V16" s="16">
        <v>3.2288688228879702E-3</v>
      </c>
      <c r="W16" s="26">
        <v>-5.4404165043886502E-7</v>
      </c>
      <c r="X16" s="34">
        <v>0.65557483247155302</v>
      </c>
      <c r="Y16" s="34">
        <v>-4.0964858933008101E-2</v>
      </c>
      <c r="Z16" s="34">
        <v>-2.2584338705358802E-2</v>
      </c>
      <c r="AA16" s="16">
        <v>-3.1793300153109702E-2</v>
      </c>
      <c r="AB16" s="16"/>
      <c r="AC16" s="16">
        <v>-2.9220904867332701E-4</v>
      </c>
      <c r="AD16" s="16">
        <v>4.63830028052115E-5</v>
      </c>
      <c r="AE16" s="16">
        <v>-8.1533167778064005E-5</v>
      </c>
      <c r="AF16" s="36">
        <v>-6.5259532103810899E-2</v>
      </c>
      <c r="AG16" s="36">
        <v>7.7798591595878803E-3</v>
      </c>
      <c r="AH16" s="36">
        <v>-1.1171939683002599E-2</v>
      </c>
      <c r="AI16" s="36">
        <v>-5.5024576824640901E-3</v>
      </c>
      <c r="AJ16" s="36"/>
      <c r="AK16" s="36"/>
      <c r="AL16" s="26">
        <v>-6.5259532103828705E-2</v>
      </c>
      <c r="AM16" s="26">
        <v>-2.8492201548946799E-2</v>
      </c>
      <c r="AN16" s="34" t="e">
        <v>#NUM!</v>
      </c>
    </row>
    <row r="17" spans="1:40">
      <c r="A17" s="6">
        <f>RiskTab22[[#This Row],[Nr.]]</f>
        <v>16</v>
      </c>
      <c r="B17" s="6" t="str">
        <f>RiskTab22[[#This Row],[Category]]</f>
        <v>Cannabis CA</v>
      </c>
      <c r="C17" t="str">
        <f>RiskTab22[[#This Row],[ShortName]]</f>
        <v>Alcanna</v>
      </c>
      <c r="D17" t="str">
        <f>RiskTab22[[#This Row],[AlphaVantage]]</f>
        <v>LQSIF</v>
      </c>
      <c r="E17" s="23">
        <v>291.631727560537</v>
      </c>
      <c r="F17" s="32">
        <v>4.2959017577152703E-3</v>
      </c>
      <c r="G17" s="19" t="s">
        <v>383</v>
      </c>
      <c r="H17" s="8">
        <v>1.2185902050452899</v>
      </c>
      <c r="I17" s="8">
        <v>1.1958360474054699</v>
      </c>
      <c r="J17" s="16">
        <v>1.02018775665442E-2</v>
      </c>
      <c r="K17" s="16">
        <v>0.197976970524462</v>
      </c>
      <c r="L17" s="16">
        <v>-0.18697262579388299</v>
      </c>
      <c r="M17" s="1">
        <v>1.5538374280910001E-2</v>
      </c>
      <c r="N17" s="1">
        <v>1.5420148117955E-2</v>
      </c>
      <c r="O17" s="1"/>
      <c r="P17" s="1">
        <v>-3.6204412074520298E-2</v>
      </c>
      <c r="Q17" s="1">
        <v>-3.5928945114835097E-2</v>
      </c>
      <c r="R17" s="1">
        <v>-3.3447209518608197E-2</v>
      </c>
      <c r="S17" s="26">
        <v>-3.3275275830304402E-2</v>
      </c>
      <c r="T17" s="30">
        <v>-1.02387014899152E-2</v>
      </c>
      <c r="U17" s="26"/>
      <c r="V17" s="16">
        <v>1.2189715224172301E-2</v>
      </c>
      <c r="W17" s="26">
        <v>-1.9708964855995299E-7</v>
      </c>
      <c r="X17" s="34">
        <v>0.32401107523418499</v>
      </c>
      <c r="Y17" s="34"/>
      <c r="Z17" s="34"/>
      <c r="AA17" s="16">
        <v>-0.111351312478501</v>
      </c>
      <c r="AB17" s="16"/>
      <c r="AC17" s="16">
        <v>-1.2837467735945199E-3</v>
      </c>
      <c r="AD17" s="16">
        <v>1.90680565705245E-4</v>
      </c>
      <c r="AE17" s="16">
        <v>-4.6062822680203498E-4</v>
      </c>
      <c r="AF17" s="36">
        <v>-6.5413058353571807E-2</v>
      </c>
      <c r="AG17" s="36">
        <v>4.2434032222412304E-3</v>
      </c>
      <c r="AH17" s="36">
        <v>-1.9540963460393201E-2</v>
      </c>
      <c r="AI17" s="36">
        <v>-8.3946059276953002E-3</v>
      </c>
      <c r="AJ17" s="36"/>
      <c r="AK17" s="36"/>
      <c r="AL17" s="26"/>
      <c r="AM17" s="26"/>
      <c r="AN17" s="34"/>
    </row>
    <row r="18" spans="1:40">
      <c r="A18" s="6">
        <f>RiskTab22[[#This Row],[Nr.]]</f>
        <v>17</v>
      </c>
      <c r="B18" s="6" t="str">
        <f>RiskTab22[[#This Row],[Category]]</f>
        <v>Cannabis US</v>
      </c>
      <c r="C18" t="str">
        <f>RiskTab22[[#This Row],[ShortName]]</f>
        <v>GW Pharmaceuticals</v>
      </c>
      <c r="D18" t="str">
        <f>RiskTab22[[#This Row],[AlphaVantage]]</f>
        <v>GWPH</v>
      </c>
      <c r="E18" s="23">
        <v>1854.1613425334399</v>
      </c>
      <c r="F18" s="32">
        <v>2.7312854596122899E-2</v>
      </c>
      <c r="G18" s="19" t="s">
        <v>383</v>
      </c>
      <c r="H18" s="8">
        <v>1.2211083293949601</v>
      </c>
      <c r="I18" s="8">
        <v>1.2065681648308599</v>
      </c>
      <c r="J18" s="16">
        <v>0.359030389528532</v>
      </c>
      <c r="K18" s="16">
        <v>0.200250488459849</v>
      </c>
      <c r="L18" s="16">
        <v>0.16099618238181199</v>
      </c>
      <c r="M18" s="1">
        <v>1.52731216330889E-2</v>
      </c>
      <c r="N18" s="1">
        <v>1.50061609858215E-2</v>
      </c>
      <c r="O18" s="1"/>
      <c r="P18" s="1">
        <v>-3.5314825788726002E-2</v>
      </c>
      <c r="Q18" s="1">
        <v>-3.4964355096964203E-2</v>
      </c>
      <c r="R18" s="1">
        <v>-3.3575677236731098E-2</v>
      </c>
      <c r="S18" s="26">
        <v>-3.2995461945568003E-2</v>
      </c>
      <c r="T18" s="30">
        <v>-4.0065630376806501E-2</v>
      </c>
      <c r="U18" s="26">
        <v>-1.0990280533275899E-3</v>
      </c>
      <c r="V18" s="16">
        <v>1.9508257159185902E-2</v>
      </c>
      <c r="W18" s="26">
        <v>-5.9273593301537403E-7</v>
      </c>
      <c r="X18" s="34">
        <v>0.714251858608552</v>
      </c>
      <c r="Y18" s="34">
        <v>-9.6305911023900098E-2</v>
      </c>
      <c r="Z18" s="34">
        <v>-4.5902377454862801E-2</v>
      </c>
      <c r="AA18" s="16">
        <v>-6.0691404414233499E-2</v>
      </c>
      <c r="AB18" s="16"/>
      <c r="AC18" s="16">
        <v>-2.0091459502651699E-3</v>
      </c>
      <c r="AD18" s="16">
        <v>2.67826142162572E-5</v>
      </c>
      <c r="AE18" s="16">
        <v>-9.0087969669265598E-4</v>
      </c>
      <c r="AF18" s="36">
        <v>-6.3776169299282801E-2</v>
      </c>
      <c r="AG18" s="36">
        <v>8.1007807068434899E-4</v>
      </c>
      <c r="AH18" s="36">
        <v>-2.2646097177575202E-2</v>
      </c>
      <c r="AI18" s="36">
        <v>-6.18529559380782E-2</v>
      </c>
      <c r="AJ18" s="36"/>
      <c r="AK18" s="36"/>
      <c r="AL18" s="26">
        <v>-0.11710361474940099</v>
      </c>
      <c r="AM18" s="26">
        <v>-5.56518648997434E-2</v>
      </c>
      <c r="AN18" s="34" t="e">
        <v>#NUM!</v>
      </c>
    </row>
    <row r="19" spans="1:40">
      <c r="A19" s="6">
        <f>RiskTab22[[#This Row],[Nr.]]</f>
        <v>18</v>
      </c>
      <c r="B19" s="6" t="str">
        <f>RiskTab22[[#This Row],[Category]]</f>
        <v>Cannabis supplier</v>
      </c>
      <c r="C19" t="str">
        <f>RiskTab22[[#This Row],[ShortName]]</f>
        <v>Shopify Inc</v>
      </c>
      <c r="D19" t="str">
        <f>RiskTab22[[#This Row],[AlphaVantage]]</f>
        <v>SHOP</v>
      </c>
      <c r="E19" s="23">
        <v>0</v>
      </c>
      <c r="F19" s="32"/>
      <c r="G19" s="19" t="s">
        <v>383</v>
      </c>
      <c r="H19" s="8">
        <v>1.1443476013836</v>
      </c>
      <c r="I19" s="8">
        <v>1.1482423047563799</v>
      </c>
      <c r="J19" s="16">
        <v>1.7458021192899499E-2</v>
      </c>
      <c r="K19" s="16">
        <v>0.172615906910012</v>
      </c>
      <c r="L19" s="16">
        <v>-0.154369581614171</v>
      </c>
      <c r="M19" s="1">
        <v>3.2717649253941702E-2</v>
      </c>
      <c r="N19" s="1">
        <v>3.2669259769626799E-2</v>
      </c>
      <c r="O19" s="1"/>
      <c r="P19" s="1">
        <v>-7.6232122761684298E-2</v>
      </c>
      <c r="Q19" s="1">
        <v>-7.6119375263230399E-2</v>
      </c>
      <c r="R19" s="1">
        <v>-6.5338087222989102E-2</v>
      </c>
      <c r="S19" s="26">
        <v>-6.5929190224741002E-2</v>
      </c>
      <c r="T19" s="30">
        <v>8.6267602452386096E-3</v>
      </c>
      <c r="U19" s="26">
        <v>0</v>
      </c>
      <c r="V19" s="16">
        <v>0</v>
      </c>
      <c r="W19" s="26"/>
      <c r="X19" s="34"/>
      <c r="Y19" s="34">
        <v>-4.7310133449406197E-2</v>
      </c>
      <c r="Z19" s="34">
        <v>-3.1527910129568702E-2</v>
      </c>
      <c r="AA19" s="16">
        <v>-3.77463795803612E-2</v>
      </c>
      <c r="AB19" s="16"/>
      <c r="AC19" s="16">
        <v>0</v>
      </c>
      <c r="AD19" s="16">
        <v>0</v>
      </c>
      <c r="AE19" s="16">
        <v>0</v>
      </c>
      <c r="AF19" s="36">
        <v>-2.3633809461721399E-2</v>
      </c>
      <c r="AG19" s="36">
        <v>2.1651586543473E-2</v>
      </c>
      <c r="AH19" s="36">
        <v>1.2979754227052599E-3</v>
      </c>
      <c r="AI19" s="36"/>
      <c r="AJ19" s="36"/>
      <c r="AK19" s="36"/>
      <c r="AL19" s="26"/>
      <c r="AM19" s="26"/>
      <c r="AN19" s="34"/>
    </row>
    <row r="20" spans="1:40">
      <c r="A20" s="6">
        <f>RiskTab22[[#This Row],[Nr.]]</f>
        <v>19</v>
      </c>
      <c r="B20" s="6" t="str">
        <f>RiskTab22[[#This Row],[Category]]</f>
        <v>Cannabis supplier</v>
      </c>
      <c r="C20" t="str">
        <f>RiskTab22[[#This Row],[ShortName]]</f>
        <v>KushCo</v>
      </c>
      <c r="D20" t="str">
        <f>RiskTab22[[#This Row],[AlphaVantage]]</f>
        <v>KSHB</v>
      </c>
      <c r="E20" s="23">
        <v>271.249680552006</v>
      </c>
      <c r="F20" s="32">
        <v>3.9956625748862702E-3</v>
      </c>
      <c r="G20" s="19" t="s">
        <v>384</v>
      </c>
      <c r="H20" s="8">
        <v>0.89239236712912395</v>
      </c>
      <c r="I20" s="8">
        <v>0.88268623593758999</v>
      </c>
      <c r="J20" s="16">
        <v>1.0798259750955199</v>
      </c>
      <c r="K20" s="16">
        <v>3.3540801469666398E-2</v>
      </c>
      <c r="L20" s="16">
        <v>0.99401750350920604</v>
      </c>
      <c r="M20" s="1">
        <v>3.4321777829753E-2</v>
      </c>
      <c r="N20" s="1">
        <v>3.55204442242225E-2</v>
      </c>
      <c r="O20" s="1"/>
      <c r="P20" s="1">
        <v>-8.0288714454694807E-2</v>
      </c>
      <c r="Q20" s="1">
        <v>-8.2762635042438498E-2</v>
      </c>
      <c r="R20" s="1">
        <v>-0.105816049309813</v>
      </c>
      <c r="S20" s="26">
        <v>-0.117425686397767</v>
      </c>
      <c r="T20" s="30">
        <v>-1.85820402726295E-2</v>
      </c>
      <c r="U20" s="26">
        <v>-7.4567899249519703E-5</v>
      </c>
      <c r="V20" s="16">
        <v>1.32361476122056E-3</v>
      </c>
      <c r="W20" s="26">
        <v>-2.7490502144655202E-7</v>
      </c>
      <c r="X20" s="34">
        <v>0.33126289730764602</v>
      </c>
      <c r="Y20" s="34">
        <v>-0.1309472893286</v>
      </c>
      <c r="Z20" s="34">
        <v>-4.3883500903495798E-2</v>
      </c>
      <c r="AA20" s="16">
        <v>-7.8402297629853304E-2</v>
      </c>
      <c r="AB20" s="16"/>
      <c r="AC20" s="16">
        <v>0</v>
      </c>
      <c r="AD20" s="16">
        <v>0</v>
      </c>
      <c r="AE20" s="16">
        <v>0</v>
      </c>
      <c r="AF20" s="36">
        <v>-3.4222397465974302E-2</v>
      </c>
      <c r="AG20" s="36">
        <v>5.8810825182608398E-3</v>
      </c>
      <c r="AH20" s="36">
        <v>-8.2254463276863494E-3</v>
      </c>
      <c r="AI20" s="36">
        <v>-3.28661080532721E-3</v>
      </c>
      <c r="AJ20" s="36"/>
      <c r="AK20" s="36"/>
      <c r="AL20" s="26">
        <v>-0.13754944846997999</v>
      </c>
      <c r="AM20" s="26">
        <v>-6.0227556741026297E-2</v>
      </c>
      <c r="AN20" s="34" t="e">
        <v>#NUM!</v>
      </c>
    </row>
    <row r="21" spans="1:40">
      <c r="A21" s="6">
        <f>RiskTab22[[#This Row],[Nr.]]</f>
        <v>20</v>
      </c>
      <c r="B21" s="6" t="str">
        <f>RiskTab22[[#This Row],[Category]]</f>
        <v>other</v>
      </c>
      <c r="C21" t="str">
        <f>RiskTab22[[#This Row],[ShortName]]</f>
        <v>Spectra7</v>
      </c>
      <c r="D21" t="str">
        <f>RiskTab22[[#This Row],[AlphaVantage]]</f>
        <v>SPVNF</v>
      </c>
      <c r="E21" s="23">
        <v>0</v>
      </c>
      <c r="F21" s="32"/>
      <c r="G21" s="19" t="s">
        <v>383</v>
      </c>
      <c r="H21" s="8">
        <v>0.83046656961950804</v>
      </c>
      <c r="I21" s="8">
        <v>0.83251529969098903</v>
      </c>
      <c r="J21" s="16">
        <v>-1.00281307436735</v>
      </c>
      <c r="K21" s="16">
        <v>0.10283131631162901</v>
      </c>
      <c r="L21" s="16">
        <v>-1.06747968193289</v>
      </c>
      <c r="M21" s="1">
        <v>2.2066793242379899E-2</v>
      </c>
      <c r="N21" s="1">
        <v>2.1990160916635301E-2</v>
      </c>
      <c r="O21" s="1"/>
      <c r="P21" s="1">
        <v>-5.1421964564376803E-2</v>
      </c>
      <c r="Q21" s="1">
        <v>-5.1237074935760303E-2</v>
      </c>
      <c r="R21" s="1">
        <v>-3.6723771734530099E-2</v>
      </c>
      <c r="S21" s="26">
        <v>-3.6457662366980198E-2</v>
      </c>
      <c r="T21" s="30">
        <v>-2.3840383382036898E-2</v>
      </c>
      <c r="U21" s="26">
        <v>0</v>
      </c>
      <c r="V21" s="16">
        <v>0</v>
      </c>
      <c r="W21" s="26" t="e">
        <v>#NUM!</v>
      </c>
      <c r="X21" s="34"/>
      <c r="Y21" s="34">
        <v>-4.4818393736077801E-2</v>
      </c>
      <c r="Z21" s="34">
        <v>-3.69640779614216E-2</v>
      </c>
      <c r="AA21" s="16">
        <v>-4.0991829691226098E-2</v>
      </c>
      <c r="AB21" s="16"/>
      <c r="AC21" s="16">
        <v>-2.18271740613285E-4</v>
      </c>
      <c r="AD21" s="16">
        <v>5.67451463087298E-5</v>
      </c>
      <c r="AE21" s="16">
        <v>-1.81703779985214E-5</v>
      </c>
      <c r="AF21" s="36">
        <v>-4.6187839587468901E-2</v>
      </c>
      <c r="AG21" s="36">
        <v>1.1734384522524399E-2</v>
      </c>
      <c r="AH21" s="36">
        <v>-3.9478947049041702E-3</v>
      </c>
      <c r="AI21" s="36"/>
      <c r="AJ21" s="36"/>
      <c r="AK21" s="36"/>
      <c r="AL21" s="26">
        <v>-4.6187839587458902E-2</v>
      </c>
      <c r="AM21" s="26">
        <v>-3.9125372970037001E-2</v>
      </c>
      <c r="AN21" s="34" t="e">
        <v>#NUM!</v>
      </c>
    </row>
    <row r="22" spans="1:40">
      <c r="A22" s="6">
        <f>RiskTab22[[#This Row],[Nr.]]</f>
        <v>21</v>
      </c>
      <c r="B22" s="6" t="str">
        <f>RiskTab22[[#This Row],[Category]]</f>
        <v>other</v>
      </c>
      <c r="C22" t="str">
        <f>RiskTab22[[#This Row],[ShortName]]</f>
        <v>Manganese</v>
      </c>
      <c r="D22" t="str">
        <f>RiskTab22[[#This Row],[AlphaVantage]]</f>
        <v>SNCGF</v>
      </c>
      <c r="E22" s="23">
        <v>1186.71096345515</v>
      </c>
      <c r="F22" s="32">
        <v>1.7480929652102802E-2</v>
      </c>
      <c r="G22" s="19" t="s">
        <v>383</v>
      </c>
      <c r="H22" s="8">
        <v>0.93623450006700304</v>
      </c>
      <c r="I22" s="8">
        <v>0.89992246388298403</v>
      </c>
      <c r="J22" s="16">
        <v>0.92876945838152403</v>
      </c>
      <c r="K22" s="16">
        <v>0.13258215814650301</v>
      </c>
      <c r="L22" s="16">
        <v>0.82799300171904999</v>
      </c>
      <c r="M22" s="1">
        <v>3.2809302998448503E-2</v>
      </c>
      <c r="N22" s="1">
        <v>3.3889885089353901E-2</v>
      </c>
      <c r="O22" s="1"/>
      <c r="P22" s="1">
        <v>-7.4513318178947505E-2</v>
      </c>
      <c r="Q22" s="1">
        <v>-7.8963432258194702E-2</v>
      </c>
      <c r="R22" s="1">
        <v>-5.6473813361063198E-2</v>
      </c>
      <c r="S22" s="26">
        <v>-6.9356925824795898E-2</v>
      </c>
      <c r="T22" s="30">
        <v>-4.1389942529142298E-2</v>
      </c>
      <c r="U22" s="26">
        <v>-7.2665631779647599E-4</v>
      </c>
      <c r="V22" s="16">
        <v>1.2898486322528199E-2</v>
      </c>
      <c r="W22" s="26">
        <v>-6.1232797216332403E-7</v>
      </c>
      <c r="X22" s="34">
        <v>0.73786043301058901</v>
      </c>
      <c r="Y22" s="34">
        <v>-4.10401085980929E-2</v>
      </c>
      <c r="Z22" s="34">
        <v>-2.8893405950748699E-2</v>
      </c>
      <c r="AA22" s="16">
        <v>-3.4747212358301201E-2</v>
      </c>
      <c r="AB22" s="16"/>
      <c r="AC22" s="16">
        <v>0</v>
      </c>
      <c r="AD22" s="16">
        <v>0</v>
      </c>
      <c r="AE22" s="16">
        <v>0</v>
      </c>
      <c r="AF22" s="36">
        <v>-6.85327865851484E-2</v>
      </c>
      <c r="AG22" s="36">
        <v>7.4969165180709604E-3</v>
      </c>
      <c r="AH22" s="36">
        <v>-1.10839555078698E-2</v>
      </c>
      <c r="AI22" s="36">
        <v>-1.9375784650011E-2</v>
      </c>
      <c r="AJ22" s="36"/>
      <c r="AK22" s="36"/>
      <c r="AL22" s="26">
        <v>-6.8532786585286901E-2</v>
      </c>
      <c r="AM22" s="26">
        <v>-3.2074820504600803E-2</v>
      </c>
      <c r="AN22" s="34" t="e">
        <v>#NUM!</v>
      </c>
    </row>
    <row r="23" spans="1:40">
      <c r="A23" s="6">
        <f>RiskTab22[[#This Row],[Nr.]]</f>
        <v>22</v>
      </c>
      <c r="B23" s="6" t="str">
        <f>RiskTab22[[#This Row],[Category]]</f>
        <v>other</v>
      </c>
      <c r="C23" t="str">
        <f>RiskTab22[[#This Row],[ShortName]]</f>
        <v>Apple</v>
      </c>
      <c r="D23" t="str">
        <f>RiskTab22[[#This Row],[AlphaVantage]]</f>
        <v>AAPL</v>
      </c>
      <c r="E23" s="23">
        <v>0</v>
      </c>
      <c r="F23" s="32"/>
      <c r="G23" s="19" t="s">
        <v>383</v>
      </c>
      <c r="H23" s="8">
        <v>1.05759506070163</v>
      </c>
      <c r="I23" s="8">
        <v>1.1770652736585501</v>
      </c>
      <c r="J23" s="16">
        <v>0.74695523292649602</v>
      </c>
      <c r="K23" s="16">
        <v>-4.9171024500633001E-2</v>
      </c>
      <c r="L23" s="16">
        <v>0.60474550332113497</v>
      </c>
      <c r="M23" s="1">
        <v>6.7984712356128393E-2</v>
      </c>
      <c r="N23" s="1">
        <v>6.5883457634900305E-2</v>
      </c>
      <c r="O23" s="1"/>
      <c r="P23" s="1">
        <v>-0.157886663526906</v>
      </c>
      <c r="Q23" s="1">
        <v>-0.153508456289318</v>
      </c>
      <c r="R23" s="1">
        <v>-0.12558893510303501</v>
      </c>
      <c r="S23" s="26">
        <v>-0.124481841691207</v>
      </c>
      <c r="T23" s="30">
        <v>-0.103431945846634</v>
      </c>
      <c r="U23" s="26">
        <v>0</v>
      </c>
      <c r="V23" s="16">
        <v>0</v>
      </c>
      <c r="W23" s="26" t="e">
        <v>#NUM!</v>
      </c>
      <c r="X23" s="34"/>
      <c r="Y23" s="34">
        <v>-0.16475558540659099</v>
      </c>
      <c r="Z23" s="34">
        <v>-0.10620394182682701</v>
      </c>
      <c r="AA23" s="16">
        <v>-0.135894255618844</v>
      </c>
      <c r="AB23" s="16"/>
      <c r="AC23" s="16">
        <v>-2.9431043545180501E-3</v>
      </c>
      <c r="AD23" s="16">
        <v>-6.9606165034085299E-5</v>
      </c>
      <c r="AE23" s="16">
        <v>-1.9600081417106398E-3</v>
      </c>
      <c r="AF23" s="36">
        <v>-0.15127670136081101</v>
      </c>
      <c r="AG23" s="36">
        <v>5.0235551542222199E-3</v>
      </c>
      <c r="AH23" s="36">
        <v>-9.4667838096534604E-2</v>
      </c>
      <c r="AI23" s="36"/>
      <c r="AJ23" s="36"/>
      <c r="AK23" s="36"/>
      <c r="AL23" s="26">
        <v>-0.187998717326439</v>
      </c>
      <c r="AM23" s="26">
        <v>-0.12992133520837201</v>
      </c>
      <c r="AN23" s="34" t="e">
        <v>#NUM!</v>
      </c>
    </row>
    <row r="24" spans="1:40">
      <c r="A24" s="6">
        <f>RiskTab22[[#This Row],[Nr.]]</f>
        <v>23</v>
      </c>
      <c r="B24" s="6" t="str">
        <f>RiskTab22[[#This Row],[Category]]</f>
        <v>other</v>
      </c>
      <c r="C24" t="str">
        <f>RiskTab22[[#This Row],[ShortName]]</f>
        <v>Parrot</v>
      </c>
      <c r="D24" t="str">
        <f>RiskTab22[[#This Row],[AlphaVantage]]</f>
        <v>PAOTF</v>
      </c>
      <c r="E24" s="23">
        <v>0</v>
      </c>
      <c r="F24" s="32"/>
      <c r="G24" s="19" t="s">
        <v>383</v>
      </c>
      <c r="H24" s="8">
        <v>0.444834654207934</v>
      </c>
      <c r="I24" s="8">
        <v>0.44669533486878799</v>
      </c>
      <c r="J24" s="16">
        <v>0.112936551840779</v>
      </c>
      <c r="K24" s="16">
        <v>0.17947410657510399</v>
      </c>
      <c r="L24" s="16">
        <v>0.179927150893126</v>
      </c>
      <c r="M24" s="1">
        <v>6.1920768050382102E-2</v>
      </c>
      <c r="N24" s="1">
        <v>6.0145247137245603E-2</v>
      </c>
      <c r="O24" s="1"/>
      <c r="P24" s="1">
        <v>-0.14121896492014399</v>
      </c>
      <c r="Q24" s="1">
        <v>-0.140138425829782</v>
      </c>
      <c r="R24" s="1">
        <v>-0.15338496106963101</v>
      </c>
      <c r="S24" s="26">
        <v>-0.15092272354248301</v>
      </c>
      <c r="T24" s="30">
        <v>-1.9846437075585401E-2</v>
      </c>
      <c r="U24" s="26">
        <v>0</v>
      </c>
      <c r="V24" s="16">
        <v>0</v>
      </c>
      <c r="W24" s="26" t="e">
        <v>#NUM!</v>
      </c>
      <c r="X24" s="34"/>
      <c r="Y24" s="34">
        <v>-0.15097510769810499</v>
      </c>
      <c r="Z24" s="34">
        <v>-0.11097688774028901</v>
      </c>
      <c r="AA24" s="16">
        <v>-0.131639427649868</v>
      </c>
      <c r="AB24" s="16"/>
      <c r="AC24" s="16">
        <v>0</v>
      </c>
      <c r="AD24" s="16">
        <v>0</v>
      </c>
      <c r="AE24" s="16">
        <v>0</v>
      </c>
      <c r="AF24" s="36">
        <v>-0.132077932783183</v>
      </c>
      <c r="AG24" s="36">
        <v>3.9716896742908202E-2</v>
      </c>
      <c r="AH24" s="36">
        <v>-6.7459559212009301E-2</v>
      </c>
      <c r="AI24" s="36"/>
      <c r="AJ24" s="36"/>
      <c r="AK24" s="36"/>
      <c r="AL24" s="26">
        <v>-0.156188950747221</v>
      </c>
      <c r="AM24" s="26">
        <v>-0.12557904748429899</v>
      </c>
      <c r="AN24" s="34" t="e">
        <v>#NUM!</v>
      </c>
    </row>
    <row r="25" spans="1:40">
      <c r="A25" s="6">
        <f>RiskTab22[[#This Row],[Nr.]]</f>
        <v>24</v>
      </c>
      <c r="B25" s="6" t="str">
        <f>RiskTab22[[#This Row],[Category]]</f>
        <v>other</v>
      </c>
      <c r="C25" t="str">
        <f>RiskTab22[[#This Row],[ShortName]]</f>
        <v>Lululemon</v>
      </c>
      <c r="D25" t="str">
        <f>RiskTab22[[#This Row],[AlphaVantage]]</f>
        <v>LULU</v>
      </c>
      <c r="E25" s="23">
        <v>0</v>
      </c>
      <c r="F25" s="32"/>
      <c r="G25" s="19" t="s">
        <v>383</v>
      </c>
      <c r="H25" s="8">
        <v>0.974841869648163</v>
      </c>
      <c r="I25" s="8">
        <v>0.99763177170891304</v>
      </c>
      <c r="J25" s="16">
        <v>-0.363097246431548</v>
      </c>
      <c r="K25" s="16">
        <v>0.114713227942212</v>
      </c>
      <c r="L25" s="16">
        <v>-0.47705450642171099</v>
      </c>
      <c r="M25" s="1">
        <v>6.10580372277265E-2</v>
      </c>
      <c r="N25" s="1">
        <v>6.0249447919642103E-2</v>
      </c>
      <c r="O25" s="1"/>
      <c r="P25" s="1">
        <v>-0.14226522674060299</v>
      </c>
      <c r="Q25" s="1">
        <v>-0.14038121365276601</v>
      </c>
      <c r="R25" s="1">
        <v>-0.15380401189236001</v>
      </c>
      <c r="S25" s="26">
        <v>-0.15036039187644601</v>
      </c>
      <c r="T25" s="30">
        <v>-5.4016886859297002E-3</v>
      </c>
      <c r="U25" s="26">
        <v>0</v>
      </c>
      <c r="V25" s="16">
        <v>0</v>
      </c>
      <c r="W25" s="26"/>
      <c r="X25" s="34"/>
      <c r="Y25" s="34">
        <v>-0.15415555195806499</v>
      </c>
      <c r="Z25" s="34">
        <v>-0.113453899470147</v>
      </c>
      <c r="AA25" s="16">
        <v>-0.13253849852720201</v>
      </c>
      <c r="AB25" s="16"/>
      <c r="AC25" s="16">
        <v>0</v>
      </c>
      <c r="AD25" s="16">
        <v>0</v>
      </c>
      <c r="AE25" s="16">
        <v>0</v>
      </c>
      <c r="AF25" s="36">
        <v>-0.12791112810281699</v>
      </c>
      <c r="AG25" s="36">
        <v>3.9716896742668498E-2</v>
      </c>
      <c r="AH25" s="36">
        <v>-6.7893419357326401E-2</v>
      </c>
      <c r="AI25" s="36"/>
      <c r="AJ25" s="36"/>
      <c r="AK25" s="36"/>
      <c r="AL25" s="26">
        <v>-0.156188950747221</v>
      </c>
      <c r="AM25" s="26">
        <v>-0.12948869087735601</v>
      </c>
      <c r="AN25" s="34"/>
    </row>
    <row r="26" spans="1:40">
      <c r="A26" s="6">
        <f>RiskTab22[[#This Row],[Nr.]]</f>
        <v>25</v>
      </c>
      <c r="B26" s="6" t="str">
        <f>RiskTab22[[#This Row],[Category]]</f>
        <v>other</v>
      </c>
      <c r="C26" t="str">
        <f>RiskTab22[[#This Row],[ShortName]]</f>
        <v>AeroVironment</v>
      </c>
      <c r="D26" t="str">
        <f>RiskTab22[[#This Row],[AlphaVantage]]</f>
        <v>AVAV</v>
      </c>
      <c r="E26" s="23">
        <v>1452.2276173439</v>
      </c>
      <c r="F26" s="32">
        <v>2.1392141472862499E-2</v>
      </c>
      <c r="G26" s="19" t="s">
        <v>385</v>
      </c>
      <c r="H26" s="8">
        <v>0.94417539143017604</v>
      </c>
      <c r="I26" s="8">
        <v>0.90725303536881297</v>
      </c>
      <c r="J26" s="16">
        <v>-0.19660952745545199</v>
      </c>
      <c r="K26" s="16">
        <v>0.24728823573415801</v>
      </c>
      <c r="L26" s="16">
        <v>-0.30009705530563002</v>
      </c>
      <c r="M26" s="1">
        <v>8.1477209603599304E-2</v>
      </c>
      <c r="N26" s="1">
        <v>7.9811249346098803E-2</v>
      </c>
      <c r="O26" s="1"/>
      <c r="P26" s="1">
        <v>-0.19011282295809201</v>
      </c>
      <c r="Q26" s="1">
        <v>-0.18596021097641</v>
      </c>
      <c r="R26" s="1">
        <v>-0.165940056312816</v>
      </c>
      <c r="S26" s="26">
        <v>-0.161855415078304</v>
      </c>
      <c r="T26" s="30">
        <v>-5.9736480032075802E-2</v>
      </c>
      <c r="U26" s="26">
        <v>-1.28340461205387E-3</v>
      </c>
      <c r="V26" s="16">
        <v>2.2781026503760401E-2</v>
      </c>
      <c r="W26" s="26">
        <v>-8.8374893627294902E-7</v>
      </c>
      <c r="X26" s="34">
        <v>1.0649250114889099</v>
      </c>
      <c r="Y26" s="34">
        <v>-0.17267041710551601</v>
      </c>
      <c r="Z26" s="34">
        <v>-9.3771759680065306E-2</v>
      </c>
      <c r="AA26" s="16">
        <v>-0.12711989346091701</v>
      </c>
      <c r="AB26" s="16"/>
      <c r="AC26" s="16">
        <v>0</v>
      </c>
      <c r="AD26" s="16">
        <v>0</v>
      </c>
      <c r="AE26" s="16">
        <v>0</v>
      </c>
      <c r="AF26" s="36">
        <v>-0.138301045134333</v>
      </c>
      <c r="AG26" s="36">
        <v>2.2787253622659501E-2</v>
      </c>
      <c r="AH26" s="36">
        <v>-7.4448461482765904E-2</v>
      </c>
      <c r="AI26" s="36">
        <v>-0.159261202047628</v>
      </c>
      <c r="AJ26" s="36"/>
      <c r="AK26" s="36"/>
      <c r="AL26" s="26">
        <v>-0.19366577676014499</v>
      </c>
      <c r="AM26" s="26">
        <v>-0.111296434131563</v>
      </c>
      <c r="AN26" s="34" t="e">
        <v>#NUM!</v>
      </c>
    </row>
    <row r="27" spans="1:40">
      <c r="A27" s="6">
        <f>RiskTab22[[#This Row],[Nr.]]</f>
        <v>26</v>
      </c>
      <c r="B27" s="6" t="str">
        <f>RiskTab22[[#This Row],[Category]]</f>
        <v>Cannabis US</v>
      </c>
      <c r="C27" t="str">
        <f>RiskTab22[[#This Row],[ShortName]]</f>
        <v>Cannabis Science</v>
      </c>
      <c r="D27" t="str">
        <f>RiskTab22[[#This Row],[AlphaVantage]]</f>
        <v>CBIS</v>
      </c>
      <c r="E27" s="23">
        <v>920.44041230087703</v>
      </c>
      <c r="F27" s="32">
        <v>1.35586124944334E-2</v>
      </c>
      <c r="G27" s="19" t="s">
        <v>383</v>
      </c>
      <c r="H27" s="8">
        <v>1.2160232560317801</v>
      </c>
      <c r="I27" s="8">
        <v>1.19148072866299</v>
      </c>
      <c r="J27" s="16">
        <v>0.54238256933839202</v>
      </c>
      <c r="K27" s="16">
        <v>0.27054879270514198</v>
      </c>
      <c r="L27" s="16">
        <v>0.346084438817305</v>
      </c>
      <c r="M27" s="1">
        <v>2.92354178229377E-2</v>
      </c>
      <c r="N27" s="1">
        <v>3.0750271641332601E-2</v>
      </c>
      <c r="O27" s="1"/>
      <c r="P27" s="1">
        <v>-7.0360756500764801E-2</v>
      </c>
      <c r="Q27" s="1">
        <v>-7.16481329243049E-2</v>
      </c>
      <c r="R27" s="1">
        <v>-6.2771376203753407E-2</v>
      </c>
      <c r="S27" s="26">
        <v>-6.3874825770289995E-2</v>
      </c>
      <c r="T27" s="30">
        <v>-2.06799604135578E-2</v>
      </c>
      <c r="U27" s="26">
        <v>-2.8160130116180998E-4</v>
      </c>
      <c r="V27" s="16">
        <v>4.998553569941E-3</v>
      </c>
      <c r="W27" s="26">
        <v>-3.0594191367355901E-7</v>
      </c>
      <c r="X27" s="34">
        <v>0.36866261735802103</v>
      </c>
      <c r="Y27" s="34">
        <v>-0.13877635659936199</v>
      </c>
      <c r="Z27" s="34">
        <v>-4.4797459194735101E-2</v>
      </c>
      <c r="AA27" s="16">
        <v>-7.7382297738863598E-2</v>
      </c>
      <c r="AB27" s="16"/>
      <c r="AC27" s="16">
        <v>-8.4207681083260698E-4</v>
      </c>
      <c r="AD27" s="16">
        <v>4.3635542056508599E-4</v>
      </c>
      <c r="AE27" s="16">
        <v>-2.6525441631475701E-4</v>
      </c>
      <c r="AF27" s="36">
        <v>-4.1918611832832603E-2</v>
      </c>
      <c r="AG27" s="36">
        <v>1.6665060479674702E-2</v>
      </c>
      <c r="AH27" s="36">
        <v>-9.8833742502056395E-3</v>
      </c>
      <c r="AI27" s="36">
        <v>-1.3400484159600001E-2</v>
      </c>
      <c r="AJ27" s="36"/>
      <c r="AK27" s="36"/>
      <c r="AL27" s="26">
        <v>-0.15968366140405199</v>
      </c>
      <c r="AM27" s="26">
        <v>-7.0303252446051304E-2</v>
      </c>
      <c r="AN27" s="34" t="e">
        <v>#NUM!</v>
      </c>
    </row>
    <row r="28" spans="1:40">
      <c r="A28" s="6">
        <f>RiskTab22[[#This Row],[Nr.]]</f>
        <v>27</v>
      </c>
      <c r="B28" s="6" t="str">
        <f>RiskTab22[[#This Row],[Category]]</f>
        <v>other</v>
      </c>
      <c r="C28" t="str">
        <f>RiskTab22[[#This Row],[ShortName]]</f>
        <v>GreenGro</v>
      </c>
      <c r="D28" t="str">
        <f>RiskTab22[[#This Row],[AlphaVantage]]</f>
        <v>GRNH</v>
      </c>
      <c r="E28" s="23">
        <v>465.11627906976702</v>
      </c>
      <c r="F28" s="32">
        <v>6.8514281951130704E-3</v>
      </c>
      <c r="G28" s="19" t="s">
        <v>383</v>
      </c>
      <c r="H28" s="8">
        <v>1.46228722343879</v>
      </c>
      <c r="I28" s="8">
        <v>1.4485068302561801</v>
      </c>
      <c r="J28" s="16">
        <v>-2.17326173251597E-2</v>
      </c>
      <c r="K28" s="16">
        <v>0.315607331561014</v>
      </c>
      <c r="L28" s="16">
        <v>-0.30210684410203098</v>
      </c>
      <c r="M28" s="1">
        <v>3.07604555245483E-2</v>
      </c>
      <c r="N28" s="1">
        <v>3.1049689917015101E-2</v>
      </c>
      <c r="O28" s="1"/>
      <c r="P28" s="1">
        <v>-7.1647366154254599E-2</v>
      </c>
      <c r="Q28" s="1">
        <v>-7.2345777506645295E-2</v>
      </c>
      <c r="R28" s="1">
        <v>-6.4438248675848006E-2</v>
      </c>
      <c r="S28" s="26">
        <v>-6.4326268712752099E-2</v>
      </c>
      <c r="T28" s="30">
        <v>-0.114622055657436</v>
      </c>
      <c r="U28" s="26">
        <v>-7.8871301754740398E-4</v>
      </c>
      <c r="V28" s="16">
        <v>1.4000021495835201E-2</v>
      </c>
      <c r="W28" s="26">
        <v>-1.6957329877269199E-6</v>
      </c>
      <c r="X28" s="34">
        <v>2.0433727242184401</v>
      </c>
      <c r="Y28" s="34">
        <v>-0.27239171246243099</v>
      </c>
      <c r="Z28" s="34">
        <v>-0.110355516671371</v>
      </c>
      <c r="AA28" s="16">
        <v>-0.134465132617618</v>
      </c>
      <c r="AB28" s="16"/>
      <c r="AC28" s="16">
        <v>-2.2214542591893001E-3</v>
      </c>
      <c r="AD28" s="16">
        <v>-3.8656454630493802E-4</v>
      </c>
      <c r="AE28" s="16">
        <v>-1.53689840974317E-3</v>
      </c>
      <c r="AF28" s="36">
        <v>-0.23041705055537401</v>
      </c>
      <c r="AG28" s="36">
        <v>-2.3553083636055398E-2</v>
      </c>
      <c r="AH28" s="36">
        <v>-0.104624392254082</v>
      </c>
      <c r="AI28" s="36">
        <v>-7.1682651098618697E-2</v>
      </c>
      <c r="AJ28" s="36"/>
      <c r="AK28" s="36"/>
      <c r="AL28" s="26">
        <v>-0.36500688102871498</v>
      </c>
      <c r="AM28" s="26">
        <v>-0.120658265839372</v>
      </c>
      <c r="AN28" s="34" t="e">
        <v>#NUM!</v>
      </c>
    </row>
    <row r="29" spans="1:40">
      <c r="A29" s="6">
        <f>RiskTab22[[#This Row],[Nr.]]</f>
        <v>28</v>
      </c>
      <c r="B29" s="6" t="str">
        <f>RiskTab22[[#This Row],[Category]]</f>
        <v>other</v>
      </c>
      <c r="C29" t="str">
        <f>RiskTab22[[#This Row],[ShortName]]</f>
        <v>MagForce</v>
      </c>
      <c r="D29" t="str">
        <f>RiskTab22[[#This Row],[AlphaVantage]]</f>
        <v>MGFRF</v>
      </c>
      <c r="E29" s="23">
        <v>4468.3107590084301</v>
      </c>
      <c r="F29" s="32">
        <v>6.5820767185414603E-2</v>
      </c>
      <c r="G29" s="19" t="s">
        <v>383</v>
      </c>
      <c r="H29" s="8">
        <v>1.56122957897542</v>
      </c>
      <c r="I29" s="8">
        <v>1.5643363128204899</v>
      </c>
      <c r="J29" s="16">
        <v>-0.19381093421173301</v>
      </c>
      <c r="K29" s="16">
        <v>7.1368699717197503E-2</v>
      </c>
      <c r="L29" s="16">
        <v>-0.50796471508034602</v>
      </c>
      <c r="M29" s="1">
        <v>8.3017361546401693E-3</v>
      </c>
      <c r="N29" s="1">
        <v>8.1676305525562095E-3</v>
      </c>
      <c r="O29" s="1"/>
      <c r="P29" s="1">
        <v>-1.9122366146822299E-2</v>
      </c>
      <c r="Q29" s="1">
        <v>-1.9030579187456001E-2</v>
      </c>
      <c r="R29" s="1">
        <v>-2.28124561780737E-2</v>
      </c>
      <c r="S29" s="26">
        <v>-2.2582122418034398E-2</v>
      </c>
      <c r="T29" s="30">
        <v>-0.12879277966889599</v>
      </c>
      <c r="U29" s="26">
        <v>-8.4944417660301804E-3</v>
      </c>
      <c r="V29" s="16">
        <v>0.15078027707637701</v>
      </c>
      <c r="W29" s="26">
        <v>-1.9010409580185901E-6</v>
      </c>
      <c r="X29" s="34">
        <v>2.2907705808355998</v>
      </c>
      <c r="Y29" s="34">
        <v>-0.270936471279625</v>
      </c>
      <c r="Z29" s="34">
        <v>-9.4201091116602201E-2</v>
      </c>
      <c r="AA29" s="16">
        <v>-0.150289157308864</v>
      </c>
      <c r="AB29" s="16"/>
      <c r="AC29" s="16">
        <v>-1.64417860732073E-3</v>
      </c>
      <c r="AD29" s="16">
        <v>3.1921846997729701E-4</v>
      </c>
      <c r="AE29" s="16">
        <v>-6.9156677914176501E-4</v>
      </c>
      <c r="AF29" s="36">
        <v>-0.22161578364941101</v>
      </c>
      <c r="AG29" s="36">
        <v>2.52239563121354E-2</v>
      </c>
      <c r="AH29" s="36">
        <v>-8.4070730891280601E-2</v>
      </c>
      <c r="AI29" s="36">
        <v>-0.55336000051026202</v>
      </c>
      <c r="AJ29" s="36"/>
      <c r="AK29" s="36"/>
      <c r="AL29" s="26">
        <v>-0.34308001137970701</v>
      </c>
      <c r="AM29" s="26">
        <v>-0.13212516473283201</v>
      </c>
      <c r="AN29" s="34" t="e">
        <v>#NUM!</v>
      </c>
    </row>
    <row r="30" spans="1:40">
      <c r="A30" s="6">
        <f>RiskTab22[[#This Row],[Nr.]]</f>
        <v>29</v>
      </c>
      <c r="B30" s="6" t="str">
        <f>RiskTab22[[#This Row],[Category]]</f>
        <v>Cannabis supplier</v>
      </c>
      <c r="C30" t="str">
        <f>RiskTab22[[#This Row],[ShortName]]</f>
        <v>Heliospectra</v>
      </c>
      <c r="D30" t="str">
        <f>RiskTab22[[#This Row],[AlphaVantage]]</f>
        <v>HLSPY</v>
      </c>
      <c r="E30" s="23">
        <v>0</v>
      </c>
      <c r="F30" s="32">
        <v>0</v>
      </c>
      <c r="G30" s="19" t="s">
        <v>383</v>
      </c>
      <c r="H30" s="8">
        <v>0.83441990551737599</v>
      </c>
      <c r="I30" s="8">
        <v>0.813774547637376</v>
      </c>
      <c r="J30" s="16">
        <v>-7.48619168651046E-2</v>
      </c>
      <c r="K30" s="16">
        <v>0.117892590257016</v>
      </c>
      <c r="L30" s="16">
        <v>-0.140878218634718</v>
      </c>
      <c r="M30" s="1">
        <v>1.49829880738438E-2</v>
      </c>
      <c r="N30" s="1">
        <v>1.4747371663410599E-2</v>
      </c>
      <c r="O30" s="1"/>
      <c r="P30" s="1">
        <v>-3.3449308737766199E-2</v>
      </c>
      <c r="Q30" s="1">
        <v>-3.4361375975746601E-2</v>
      </c>
      <c r="R30" s="1">
        <v>-3.7540327776632999E-2</v>
      </c>
      <c r="S30" s="26">
        <v>-3.7492776709381802E-2</v>
      </c>
      <c r="T30" s="30">
        <v>-2.5737003294521901E-2</v>
      </c>
      <c r="U30" s="26">
        <v>0</v>
      </c>
      <c r="V30" s="16">
        <v>0</v>
      </c>
      <c r="W30" s="26" t="e">
        <v>#NUM!</v>
      </c>
      <c r="X30" s="34" t="e">
        <v>#NUM!</v>
      </c>
      <c r="Y30" s="34">
        <v>-3.6570747553311002E-2</v>
      </c>
      <c r="Z30" s="34">
        <v>-2.61477523939697E-2</v>
      </c>
      <c r="AA30" s="16">
        <v>-3.2326840468066401E-2</v>
      </c>
      <c r="AB30" s="16"/>
      <c r="AC30" s="16">
        <v>0</v>
      </c>
      <c r="AD30" s="16">
        <v>0</v>
      </c>
      <c r="AE30" s="16">
        <v>0</v>
      </c>
      <c r="AF30" s="36">
        <v>-4.5479484144209603E-2</v>
      </c>
      <c r="AG30" s="36">
        <v>5.1630554189388798E-3</v>
      </c>
      <c r="AH30" s="36">
        <v>-1.0156989725986301E-2</v>
      </c>
      <c r="AI30" s="36">
        <v>0</v>
      </c>
      <c r="AJ30" s="36"/>
      <c r="AK30" s="36"/>
      <c r="AL30" s="26">
        <v>-4.54794841442894E-2</v>
      </c>
      <c r="AM30" s="26">
        <v>-2.9350078444288701E-2</v>
      </c>
      <c r="AN30" s="34" t="e">
        <v>#NUM!</v>
      </c>
    </row>
    <row r="31" spans="1:40">
      <c r="A31" s="6">
        <f>RiskTab22[[#This Row],[Nr.]]</f>
        <v>30</v>
      </c>
      <c r="B31" s="6" t="str">
        <f>RiskTab22[[#This Row],[Category]]</f>
        <v>e-car</v>
      </c>
      <c r="C31" t="str">
        <f>RiskTab22[[#This Row],[ShortName]]</f>
        <v>BYD</v>
      </c>
      <c r="D31" t="str">
        <f>RiskTab22[[#This Row],[AlphaVantage]]</f>
        <v>BYDDF</v>
      </c>
      <c r="E31" s="23">
        <v>2775.5686174290799</v>
      </c>
      <c r="F31" s="32">
        <v>4.0885709528287899E-2</v>
      </c>
      <c r="G31" s="19" t="s">
        <v>383</v>
      </c>
      <c r="H31" s="8">
        <v>0.85120831730995705</v>
      </c>
      <c r="I31" s="8">
        <v>0.84974688037397395</v>
      </c>
      <c r="J31" s="16">
        <v>5.9272610659798303E-2</v>
      </c>
      <c r="K31" s="16">
        <v>0.16703515822948301</v>
      </c>
      <c r="L31" s="16">
        <v>-1.2475362457096901E-2</v>
      </c>
      <c r="M31" s="1">
        <v>1.29142018278078E-2</v>
      </c>
      <c r="N31" s="1">
        <v>1.2802063595457699E-2</v>
      </c>
      <c r="O31" s="1"/>
      <c r="P31" s="1">
        <v>-2.9922539990820202E-2</v>
      </c>
      <c r="Q31" s="1">
        <v>-2.98288081774165E-2</v>
      </c>
      <c r="R31" s="1">
        <v>-3.2003917296541298E-2</v>
      </c>
      <c r="S31" s="26">
        <v>-3.2452521999538797E-2</v>
      </c>
      <c r="T31" s="30">
        <v>-2.4685338490266301E-2</v>
      </c>
      <c r="U31" s="26">
        <v>-1.0136320427970001E-3</v>
      </c>
      <c r="V31" s="16">
        <v>1.7992438405738002E-2</v>
      </c>
      <c r="W31" s="26">
        <v>-3.6519797652702102E-7</v>
      </c>
      <c r="X31" s="34">
        <v>0.440066678879314</v>
      </c>
      <c r="Y31" s="34">
        <v>-3.8580747006508299E-2</v>
      </c>
      <c r="Z31" s="34">
        <v>-3.1574420478435297E-2</v>
      </c>
      <c r="AA31" s="16">
        <v>-3.6282275602167402E-2</v>
      </c>
      <c r="AB31" s="16"/>
      <c r="AC31" s="16">
        <v>-2.9692810731810899E-3</v>
      </c>
      <c r="AD31" s="16">
        <v>-2.35160243355625E-4</v>
      </c>
      <c r="AE31" s="16">
        <v>-1.4046598520292401E-3</v>
      </c>
      <c r="AF31" s="36">
        <v>-3.8580747006344597E-2</v>
      </c>
      <c r="AG31" s="36">
        <v>-2.95149440088892E-3</v>
      </c>
      <c r="AH31" s="36">
        <v>-1.49924734519928E-2</v>
      </c>
      <c r="AI31" s="36">
        <v>-6.1297791466874398E-2</v>
      </c>
      <c r="AJ31" s="36"/>
      <c r="AK31" s="36"/>
      <c r="AL31" s="26">
        <v>-3.8995898452835097E-2</v>
      </c>
      <c r="AM31" s="26">
        <v>-3.5414163202009498E-2</v>
      </c>
      <c r="AN31" s="34" t="e">
        <v>#NUM!</v>
      </c>
    </row>
    <row r="32" spans="1:40">
      <c r="A32" s="6">
        <f>RiskTab22[[#This Row],[Nr.]]</f>
        <v>31</v>
      </c>
      <c r="B32" s="6" t="str">
        <f>RiskTab22[[#This Row],[Category]]</f>
        <v>e-car</v>
      </c>
      <c r="C32" t="str">
        <f>RiskTab22[[#This Row],[ShortName]]</f>
        <v>Geely</v>
      </c>
      <c r="D32" t="str">
        <f>RiskTab22[[#This Row],[AlphaVantage]]</f>
        <v>GELYF</v>
      </c>
      <c r="E32" s="23">
        <v>0</v>
      </c>
      <c r="F32" s="32">
        <v>0</v>
      </c>
      <c r="G32" s="19" t="s">
        <v>383</v>
      </c>
      <c r="H32" s="8">
        <v>0.84868390104259295</v>
      </c>
      <c r="I32" s="8">
        <v>0.85144412798258695</v>
      </c>
      <c r="J32" s="16">
        <v>5.0774692621556199E-2</v>
      </c>
      <c r="K32" s="16">
        <v>0.17517374029558899</v>
      </c>
      <c r="L32" s="16">
        <v>-2.01114286080354E-2</v>
      </c>
      <c r="M32" s="1">
        <v>1.1386541229495801E-2</v>
      </c>
      <c r="N32" s="1">
        <v>1.13098586170449E-2</v>
      </c>
      <c r="O32" s="1"/>
      <c r="P32" s="1">
        <v>-2.61274329640876E-2</v>
      </c>
      <c r="Q32" s="1">
        <v>-2.6351970577714601E-2</v>
      </c>
      <c r="R32" s="1">
        <v>-3.5114295767747397E-2</v>
      </c>
      <c r="S32" s="26">
        <v>-3.4994163788958303E-2</v>
      </c>
      <c r="T32" s="30">
        <v>-1.47812708816281E-2</v>
      </c>
      <c r="U32" s="26">
        <v>0</v>
      </c>
      <c r="V32" s="16">
        <v>0</v>
      </c>
      <c r="W32" s="26" t="e">
        <v>#NUM!</v>
      </c>
      <c r="X32" s="34" t="e">
        <v>#NUM!</v>
      </c>
      <c r="Y32" s="34">
        <v>-3.0647781072359E-2</v>
      </c>
      <c r="Z32" s="34">
        <v>-1.9148727896031802E-2</v>
      </c>
      <c r="AA32" s="16">
        <v>-2.41704308750832E-2</v>
      </c>
      <c r="AB32" s="16"/>
      <c r="AC32" s="16">
        <v>0</v>
      </c>
      <c r="AD32" s="16">
        <v>0</v>
      </c>
      <c r="AE32" s="16">
        <v>0</v>
      </c>
      <c r="AF32" s="36">
        <v>-2.5529776111426698E-2</v>
      </c>
      <c r="AG32" s="36">
        <v>4.2838605174123096E-3</v>
      </c>
      <c r="AH32" s="36">
        <v>-5.3349185497426196E-3</v>
      </c>
      <c r="AI32" s="36">
        <v>0</v>
      </c>
      <c r="AJ32" s="36"/>
      <c r="AK32" s="36"/>
      <c r="AL32" s="26">
        <v>-3.31984933410059E-2</v>
      </c>
      <c r="AM32" s="26">
        <v>-2.3048302942091599E-2</v>
      </c>
      <c r="AN32" s="34" t="e">
        <v>#NUM!</v>
      </c>
    </row>
    <row r="33" spans="1:40">
      <c r="A33" s="6">
        <f>RiskTab22[[#This Row],[Nr.]]</f>
        <v>32</v>
      </c>
      <c r="B33" s="6" t="str">
        <f>RiskTab22[[#This Row],[Category]]</f>
        <v>country etf</v>
      </c>
      <c r="C33" t="str">
        <f>RiskTab22[[#This Row],[ShortName]]</f>
        <v>MSCI France</v>
      </c>
      <c r="D33" t="str">
        <f>RiskTab22[[#This Row],[AlphaVantage]]</f>
        <v>EWQ</v>
      </c>
      <c r="E33" s="23">
        <v>0</v>
      </c>
      <c r="F33" s="32">
        <v>0</v>
      </c>
      <c r="G33" s="19" t="s">
        <v>383</v>
      </c>
      <c r="H33" s="8">
        <v>0.85067922173435295</v>
      </c>
      <c r="I33" s="8">
        <v>0.86435901034902995</v>
      </c>
      <c r="J33" s="16">
        <v>-7.6416225555434397E-2</v>
      </c>
      <c r="K33" s="16">
        <v>5.3812327822467297E-3</v>
      </c>
      <c r="L33" s="16">
        <v>-0.147983562052968</v>
      </c>
      <c r="M33" s="1">
        <v>1.1030728756014499E-2</v>
      </c>
      <c r="N33" s="1">
        <v>1.0829594495444199E-2</v>
      </c>
      <c r="O33" s="1"/>
      <c r="P33" s="1">
        <v>-2.5180849665963501E-2</v>
      </c>
      <c r="Q33" s="1">
        <v>-2.5232955174385101E-2</v>
      </c>
      <c r="R33" s="1">
        <v>-2.7072845465751599E-2</v>
      </c>
      <c r="S33" s="26">
        <v>-2.57261287517488E-2</v>
      </c>
      <c r="T33" s="30">
        <v>-2.2744350359836699E-2</v>
      </c>
      <c r="U33" s="26">
        <v>0</v>
      </c>
      <c r="V33" s="16">
        <v>0</v>
      </c>
      <c r="W33" s="26" t="e">
        <v>#NUM!</v>
      </c>
      <c r="X33" s="34" t="e">
        <v>#NUM!</v>
      </c>
      <c r="Y33" s="34">
        <v>-0.114255580615018</v>
      </c>
      <c r="Z33" s="34">
        <v>-4.6544622348037301E-2</v>
      </c>
      <c r="AA33" s="16">
        <v>-7.1077852413046594E-2</v>
      </c>
      <c r="AB33" s="16"/>
      <c r="AC33" s="16">
        <v>0</v>
      </c>
      <c r="AD33" s="16">
        <v>0</v>
      </c>
      <c r="AE33" s="16">
        <v>0</v>
      </c>
      <c r="AF33" s="36">
        <v>-3.4324462284924299E-2</v>
      </c>
      <c r="AG33" s="36">
        <v>2.48154413663424E-3</v>
      </c>
      <c r="AH33" s="36">
        <v>-1.6386069287360201E-2</v>
      </c>
      <c r="AI33" s="36">
        <v>0</v>
      </c>
      <c r="AJ33" s="36"/>
      <c r="AK33" s="36"/>
      <c r="AL33" s="26">
        <v>-0.13203805659683801</v>
      </c>
      <c r="AM33" s="26">
        <v>-6.4818415811091906E-2</v>
      </c>
      <c r="AN33" s="34" t="e">
        <v>#NUM!</v>
      </c>
    </row>
    <row r="34" spans="1:40">
      <c r="A34" s="6">
        <f>RiskTab22[[#This Row],[Nr.]]</f>
        <v>33</v>
      </c>
      <c r="B34" s="6" t="str">
        <f>RiskTab22[[#This Row],[Category]]</f>
        <v>country etf</v>
      </c>
      <c r="C34" t="str">
        <f>RiskTab22[[#This Row],[ShortName]]</f>
        <v>MSCI Argentina</v>
      </c>
      <c r="D34" t="str">
        <f>RiskTab22[[#This Row],[AlphaVantage]]</f>
        <v>ARGT</v>
      </c>
      <c r="E34" s="23">
        <v>6624.5387170968597</v>
      </c>
      <c r="F34" s="32">
        <v>9.75832353937615E-2</v>
      </c>
      <c r="G34" s="19" t="s">
        <v>383</v>
      </c>
      <c r="H34" s="8">
        <v>0.74948896351660899</v>
      </c>
      <c r="I34" s="8">
        <v>0.73205726844527197</v>
      </c>
      <c r="J34" s="16">
        <v>-0.12694936597544601</v>
      </c>
      <c r="K34" s="16">
        <v>8.95792280617317E-2</v>
      </c>
      <c r="L34" s="16">
        <v>-0.16396970000387001</v>
      </c>
      <c r="M34" s="1">
        <v>9.5201834525017702E-3</v>
      </c>
      <c r="N34" s="1">
        <v>9.3918534344076994E-3</v>
      </c>
      <c r="O34" s="1"/>
      <c r="P34" s="1">
        <v>-2.2195077686649599E-2</v>
      </c>
      <c r="Q34" s="1">
        <v>-2.18830185021699E-2</v>
      </c>
      <c r="R34" s="1">
        <v>-2.7836117613077398E-2</v>
      </c>
      <c r="S34" s="26">
        <v>-2.5887902527461201E-2</v>
      </c>
      <c r="T34" s="30">
        <v>-2.4221584515096199E-2</v>
      </c>
      <c r="U34" s="26">
        <v>-2.3738182733760902E-3</v>
      </c>
      <c r="V34" s="16">
        <v>4.2136374213544998E-2</v>
      </c>
      <c r="W34" s="26">
        <v>-3.5833714236579899E-7</v>
      </c>
      <c r="X34" s="34">
        <v>0.43179931515407399</v>
      </c>
      <c r="Y34" s="34">
        <v>-3.8877188589760102E-2</v>
      </c>
      <c r="Z34" s="34">
        <v>-2.4583415710857998E-2</v>
      </c>
      <c r="AA34" s="16">
        <v>-3.18124541418041E-2</v>
      </c>
      <c r="AB34" s="16"/>
      <c r="AC34" s="16">
        <v>0</v>
      </c>
      <c r="AD34" s="16">
        <v>0</v>
      </c>
      <c r="AE34" s="16">
        <v>0</v>
      </c>
      <c r="AF34" s="36">
        <v>-3.8877188589804601E-2</v>
      </c>
      <c r="AG34" s="36">
        <v>3.9935342379390504E-3</v>
      </c>
      <c r="AH34" s="36">
        <v>-9.1337494083741002E-3</v>
      </c>
      <c r="AI34" s="36">
        <v>-8.9130081854499901E-2</v>
      </c>
      <c r="AJ34" s="36"/>
      <c r="AK34" s="36"/>
      <c r="AL34" s="26">
        <v>-3.9128127281761398E-2</v>
      </c>
      <c r="AM34" s="26">
        <v>-3.1598346199546601E-2</v>
      </c>
      <c r="AN34" s="34" t="e">
        <v>#NUM!</v>
      </c>
    </row>
    <row r="35" spans="1:40">
      <c r="A35" s="6">
        <f>RiskTab22[[#This Row],[Nr.]]</f>
        <v>34</v>
      </c>
      <c r="B35" s="6" t="str">
        <f>RiskTab22[[#This Row],[Category]]</f>
        <v>country etf</v>
      </c>
      <c r="C35" t="str">
        <f>RiskTab22[[#This Row],[ShortName]]</f>
        <v>MSCI South Korea</v>
      </c>
      <c r="D35" t="str">
        <f>RiskTab22[[#This Row],[AlphaVantage]]</f>
        <v>EWY</v>
      </c>
      <c r="E35" s="23">
        <v>2947.8660874009702</v>
      </c>
      <c r="F35" s="32">
        <v>4.34237495772688E-2</v>
      </c>
      <c r="G35" s="19" t="s">
        <v>383</v>
      </c>
      <c r="H35" s="8">
        <v>0.72113070519353495</v>
      </c>
      <c r="I35" s="8">
        <v>0.71895601193316905</v>
      </c>
      <c r="J35" s="16">
        <v>-6.2798383281149006E-2</v>
      </c>
      <c r="K35" s="16">
        <v>0.15781976009036999</v>
      </c>
      <c r="L35" s="16">
        <v>-9.0137026230192693E-2</v>
      </c>
      <c r="M35" s="1">
        <v>1.2341618066268101E-2</v>
      </c>
      <c r="N35" s="1">
        <v>1.20452100652596E-2</v>
      </c>
      <c r="O35" s="1"/>
      <c r="P35" s="1">
        <v>-2.8680011491564201E-2</v>
      </c>
      <c r="Q35" s="1">
        <v>-2.8065339452054999E-2</v>
      </c>
      <c r="R35" s="1">
        <v>-3.7969079143554602E-2</v>
      </c>
      <c r="S35" s="26">
        <v>-3.4881958180804001E-2</v>
      </c>
      <c r="T35" s="30">
        <v>-4.0026998764814602E-2</v>
      </c>
      <c r="U35" s="26">
        <v>-1.74562138865964E-3</v>
      </c>
      <c r="V35" s="16">
        <v>3.09855884473921E-2</v>
      </c>
      <c r="W35" s="26">
        <v>-5.9216441212181604E-7</v>
      </c>
      <c r="X35" s="34">
        <v>0.71356317105357203</v>
      </c>
      <c r="Y35" s="34">
        <v>-4.4166929717917497E-2</v>
      </c>
      <c r="Z35" s="34">
        <v>-3.5617195241949597E-2</v>
      </c>
      <c r="AA35" s="16">
        <v>-4.2279035111039802E-2</v>
      </c>
      <c r="AB35" s="16"/>
      <c r="AC35" s="16">
        <v>0</v>
      </c>
      <c r="AD35" s="16">
        <v>0</v>
      </c>
      <c r="AE35" s="16">
        <v>0</v>
      </c>
      <c r="AF35" s="36">
        <v>-6.4420511553544793E-2</v>
      </c>
      <c r="AG35" s="36">
        <v>8.3753473866772891E-3</v>
      </c>
      <c r="AH35" s="36">
        <v>-1.6879740277039298E-2</v>
      </c>
      <c r="AI35" s="36">
        <v>-7.3298161471949203E-2</v>
      </c>
      <c r="AJ35" s="36"/>
      <c r="AK35" s="36"/>
      <c r="AL35" s="26">
        <v>-6.4420511553588994E-2</v>
      </c>
      <c r="AM35" s="26">
        <v>-4.0532932078243503E-2</v>
      </c>
      <c r="AN35" s="34" t="e">
        <v>#NUM!</v>
      </c>
    </row>
    <row r="36" spans="1:40">
      <c r="A36" s="6">
        <f>RiskTab22[[#This Row],[Nr.]]</f>
        <v>35</v>
      </c>
      <c r="B36" s="6" t="str">
        <f>RiskTab22[[#This Row],[Category]]</f>
        <v>country etf</v>
      </c>
      <c r="C36" t="str">
        <f>RiskTab22[[#This Row],[ShortName]]</f>
        <v>MSCI Japan hedged</v>
      </c>
      <c r="D36" t="str">
        <f>RiskTab22[[#This Row],[AlphaVantage]]</f>
        <v>HEWJ</v>
      </c>
      <c r="E36" s="23">
        <v>2718.1872391174702</v>
      </c>
      <c r="F36" s="32">
        <v>4.0040449082824899E-2</v>
      </c>
      <c r="G36" s="19" t="s">
        <v>383</v>
      </c>
      <c r="H36" s="8">
        <v>0.99226736652680503</v>
      </c>
      <c r="I36" s="8">
        <v>0.98018568313671905</v>
      </c>
      <c r="J36" s="16">
        <v>-0.13620561080683399</v>
      </c>
      <c r="K36" s="16">
        <v>0.13761095537820001</v>
      </c>
      <c r="L36" s="16">
        <v>-0.25611204707438601</v>
      </c>
      <c r="M36" s="1">
        <v>1.1556838541650599E-2</v>
      </c>
      <c r="N36" s="1">
        <v>1.13412726282443E-2</v>
      </c>
      <c r="O36" s="1"/>
      <c r="P36" s="1">
        <v>-2.6653110893486699E-2</v>
      </c>
      <c r="Q36" s="1">
        <v>-2.6425165223809201E-2</v>
      </c>
      <c r="R36" s="1">
        <v>-3.3556525707943902E-2</v>
      </c>
      <c r="S36" s="26">
        <v>-3.2398258243768401E-2</v>
      </c>
      <c r="T36" s="30">
        <v>-3.97029530183131E-2</v>
      </c>
      <c r="U36" s="26">
        <v>-2.4149307860305701E-3</v>
      </c>
      <c r="V36" s="16">
        <v>4.28661403618208E-2</v>
      </c>
      <c r="W36" s="26">
        <v>-8.8843430330231301E-7</v>
      </c>
      <c r="X36" s="34">
        <v>1.07057091875146</v>
      </c>
      <c r="Y36" s="34">
        <v>-0.13390294381349299</v>
      </c>
      <c r="Z36" s="34">
        <v>-8.9311943036874702E-2</v>
      </c>
      <c r="AA36" s="16">
        <v>-0.107874841596079</v>
      </c>
      <c r="AB36" s="16"/>
      <c r="AC36" s="16">
        <v>0</v>
      </c>
      <c r="AD36" s="16">
        <v>0</v>
      </c>
      <c r="AE36" s="16">
        <v>0</v>
      </c>
      <c r="AF36" s="36">
        <v>-0.12655317516388401</v>
      </c>
      <c r="AG36" s="36">
        <v>-6.7026344729438896E-4</v>
      </c>
      <c r="AH36" s="36">
        <v>-5.7252620357178999E-2</v>
      </c>
      <c r="AI36" s="36">
        <v>-0.22924206302699299</v>
      </c>
      <c r="AJ36" s="36"/>
      <c r="AK36" s="36"/>
      <c r="AL36" s="26">
        <v>-0.14876702932064001</v>
      </c>
      <c r="AM36" s="26">
        <v>-0.100383097283019</v>
      </c>
      <c r="AN36" s="34" t="e">
        <v>#NUM!</v>
      </c>
    </row>
    <row r="37" spans="1:40">
      <c r="A37" s="6">
        <f>RiskTab22[[#This Row],[Nr.]]</f>
        <v>36</v>
      </c>
      <c r="B37" s="6" t="str">
        <f>RiskTab22[[#This Row],[Category]]</f>
        <v>country etf</v>
      </c>
      <c r="C37" t="str">
        <f>RiskTab22[[#This Row],[ShortName]]</f>
        <v>MSCI Peru</v>
      </c>
      <c r="D37" t="str">
        <f>RiskTab22[[#This Row],[AlphaVantage]]</f>
        <v>EPU</v>
      </c>
      <c r="E37" s="23">
        <v>1778.82272765994</v>
      </c>
      <c r="F37" s="32">
        <v>2.6203073809354001E-2</v>
      </c>
      <c r="G37" s="19" t="s">
        <v>383</v>
      </c>
      <c r="H37" s="8">
        <v>1.04787900155383</v>
      </c>
      <c r="I37" s="8">
        <v>1.04714283042961</v>
      </c>
      <c r="J37" s="16">
        <v>0.20611014606293801</v>
      </c>
      <c r="K37" s="16">
        <v>0.16929212364889301</v>
      </c>
      <c r="L37" s="16">
        <v>6.7217541300236897E-2</v>
      </c>
      <c r="M37" s="1">
        <v>1.33524063468795E-2</v>
      </c>
      <c r="N37" s="1">
        <v>1.3782683039000499E-2</v>
      </c>
      <c r="O37" s="1"/>
      <c r="P37" s="1">
        <v>-3.1293389326491901E-2</v>
      </c>
      <c r="Q37" s="1">
        <v>-3.21136514808711E-2</v>
      </c>
      <c r="R37" s="1">
        <v>-3.7604753084170002E-2</v>
      </c>
      <c r="S37" s="26">
        <v>-3.7150069298033397E-2</v>
      </c>
      <c r="T37" s="30">
        <v>-7.8799258654060803E-2</v>
      </c>
      <c r="U37" s="26">
        <v>-2.0736911641500801E-3</v>
      </c>
      <c r="V37" s="16">
        <v>3.6808978966902599E-2</v>
      </c>
      <c r="W37" s="26">
        <v>-1.1657660608362299E-6</v>
      </c>
      <c r="X37" s="34">
        <v>1.4047580537578901</v>
      </c>
      <c r="Y37" s="34">
        <v>-0.23778123257355599</v>
      </c>
      <c r="Z37" s="34">
        <v>-0.127819246001103</v>
      </c>
      <c r="AA37" s="16">
        <v>-0.18873909159784699</v>
      </c>
      <c r="AB37" s="16"/>
      <c r="AC37" s="16">
        <v>0</v>
      </c>
      <c r="AD37" s="16">
        <v>0</v>
      </c>
      <c r="AE37" s="16">
        <v>0</v>
      </c>
      <c r="AF37" s="36">
        <v>-0.216714674284706</v>
      </c>
      <c r="AG37" s="36">
        <v>-5.3448213301025303E-2</v>
      </c>
      <c r="AH37" s="36">
        <v>-0.10949398794895</v>
      </c>
      <c r="AI37" s="36">
        <v>-0.28690790479068501</v>
      </c>
      <c r="AJ37" s="36"/>
      <c r="AK37" s="36"/>
      <c r="AL37" s="26">
        <v>-0.23878183658594301</v>
      </c>
      <c r="AM37" s="26">
        <v>-0.17003889475825101</v>
      </c>
      <c r="AN37" s="34" t="e">
        <v>#NUM!</v>
      </c>
    </row>
    <row r="38" spans="1:40">
      <c r="A38" s="6">
        <f>RiskTab22[[#This Row],[Nr.]]</f>
        <v>37</v>
      </c>
      <c r="B38" s="6" t="str">
        <f>RiskTab22[[#This Row],[Category]]</f>
        <v>country etf</v>
      </c>
      <c r="C38" t="str">
        <f>RiskTab22[[#This Row],[ShortName]]</f>
        <v>Israel Technology</v>
      </c>
      <c r="D38" t="str">
        <f>RiskTab22[[#This Row],[AlphaVantage]]</f>
        <v>ITEQ</v>
      </c>
      <c r="E38" s="23">
        <v>0</v>
      </c>
      <c r="F38" s="32">
        <v>0</v>
      </c>
      <c r="G38" s="19" t="s">
        <v>383</v>
      </c>
      <c r="H38" s="8">
        <v>0.891889568527786</v>
      </c>
      <c r="I38" s="8">
        <v>0.86480796317577102</v>
      </c>
      <c r="J38" s="16">
        <v>-0.16929700443679199</v>
      </c>
      <c r="K38" s="16">
        <v>3.8204381670945899E-2</v>
      </c>
      <c r="L38" s="16">
        <v>-0.25493381735923998</v>
      </c>
      <c r="M38" s="1">
        <v>9.2623698120752398E-3</v>
      </c>
      <c r="N38" s="1">
        <v>9.1232167037974994E-3</v>
      </c>
      <c r="O38" s="1"/>
      <c r="P38" s="1">
        <v>-2.1358230030723499E-2</v>
      </c>
      <c r="Q38" s="1">
        <v>-2.1257094919848198E-2</v>
      </c>
      <c r="R38" s="1">
        <v>-2.5428169454481599E-2</v>
      </c>
      <c r="S38" s="26">
        <v>-2.5035440458922299E-2</v>
      </c>
      <c r="T38" s="30">
        <v>-5.4318790514513798E-2</v>
      </c>
      <c r="U38" s="26">
        <v>0</v>
      </c>
      <c r="V38" s="16">
        <v>0</v>
      </c>
      <c r="W38" s="26" t="e">
        <v>#NUM!</v>
      </c>
      <c r="X38" s="34" t="e">
        <v>#NUM!</v>
      </c>
      <c r="Y38" s="34">
        <v>-0.18433597198739299</v>
      </c>
      <c r="Z38" s="34">
        <v>-8.4359917967907802E-2</v>
      </c>
      <c r="AA38" s="16">
        <v>-0.120110594651026</v>
      </c>
      <c r="AB38" s="16"/>
      <c r="AC38" s="16">
        <v>0</v>
      </c>
      <c r="AD38" s="16">
        <v>0</v>
      </c>
      <c r="AE38" s="16">
        <v>0</v>
      </c>
      <c r="AF38" s="36">
        <v>-8.4359917968003906E-2</v>
      </c>
      <c r="AG38" s="36">
        <v>-2.2863487403033001E-3</v>
      </c>
      <c r="AH38" s="36">
        <v>-2.0983988966469001E-2</v>
      </c>
      <c r="AI38" s="36">
        <v>0</v>
      </c>
      <c r="AJ38" s="36"/>
      <c r="AK38" s="36"/>
      <c r="AL38" s="26">
        <v>-0.21146168435950499</v>
      </c>
      <c r="AM38" s="26">
        <v>-0.10518986979452299</v>
      </c>
      <c r="AN38" s="34" t="e">
        <v>#NUM!</v>
      </c>
    </row>
    <row r="39" spans="1:40">
      <c r="A39" s="6">
        <f>RiskTab22[[#This Row],[Nr.]]</f>
        <v>38</v>
      </c>
      <c r="B39" s="6" t="str">
        <f>RiskTab22[[#This Row],[Category]]</f>
        <v>themetic etf</v>
      </c>
      <c r="C39" t="str">
        <f>RiskTab22[[#This Row],[ShortName]]</f>
        <v>Global X Robotics &amp; AI</v>
      </c>
      <c r="D39" t="str">
        <f>RiskTab22[[#This Row],[AlphaVantage]]</f>
        <v>BOTZ</v>
      </c>
      <c r="E39" s="23">
        <v>2758.49731663685</v>
      </c>
      <c r="F39" s="32">
        <v>4.0634239526401397E-2</v>
      </c>
      <c r="G39" s="19" t="s">
        <v>383</v>
      </c>
      <c r="H39" s="8">
        <v>0.97164603019500595</v>
      </c>
      <c r="I39" s="8">
        <v>0.95210454048159099</v>
      </c>
      <c r="J39" s="16">
        <v>-0.19522194619827901</v>
      </c>
      <c r="K39" s="16">
        <v>3.0148210186088799E-2</v>
      </c>
      <c r="L39" s="16">
        <v>-0.308088126123783</v>
      </c>
      <c r="M39" s="1">
        <v>9.8929790803354394E-3</v>
      </c>
      <c r="N39" s="1">
        <v>9.8264421440197799E-3</v>
      </c>
      <c r="O39" s="1"/>
      <c r="P39" s="1">
        <v>-2.2700445572005901E-2</v>
      </c>
      <c r="Q39" s="1">
        <v>-2.2895610195566098E-2</v>
      </c>
      <c r="R39" s="1">
        <v>-2.8391660523818502E-2</v>
      </c>
      <c r="S39" s="26">
        <v>-2.7437766142771599E-2</v>
      </c>
      <c r="T39" s="30">
        <v>-1.8799516343808401E-2</v>
      </c>
      <c r="U39" s="26">
        <v>-7.67199865319673E-4</v>
      </c>
      <c r="V39" s="16">
        <v>1.3618153076105101E-2</v>
      </c>
      <c r="W39" s="26">
        <v>-2.7812238956789699E-7</v>
      </c>
      <c r="X39" s="34">
        <v>0.33513985335586199</v>
      </c>
      <c r="Y39" s="34">
        <v>-4.79665535540683E-2</v>
      </c>
      <c r="Z39" s="34">
        <v>-3.3043264413363603E-2</v>
      </c>
      <c r="AA39" s="16">
        <v>-3.7968526769718298E-2</v>
      </c>
      <c r="AB39" s="16"/>
      <c r="AC39" s="16">
        <v>0</v>
      </c>
      <c r="AD39" s="16">
        <v>0</v>
      </c>
      <c r="AE39" s="16">
        <v>0</v>
      </c>
      <c r="AF39" s="36">
        <v>-2.7768294744189501E-2</v>
      </c>
      <c r="AG39" s="36">
        <v>1.32161322594746E-2</v>
      </c>
      <c r="AH39" s="36">
        <v>-2.6948256244073801E-3</v>
      </c>
      <c r="AI39" s="36">
        <v>-1.0950218990405399E-2</v>
      </c>
      <c r="AJ39" s="36"/>
      <c r="AK39" s="36"/>
      <c r="AL39" s="26">
        <v>-5.1307705102197503E-2</v>
      </c>
      <c r="AM39" s="26">
        <v>-3.6031922370022597E-2</v>
      </c>
      <c r="AN39" s="34" t="e">
        <v>#NUM!</v>
      </c>
    </row>
    <row r="40" spans="1:40">
      <c r="A40" s="6">
        <f>RiskTab22[[#This Row],[Nr.]]</f>
        <v>39</v>
      </c>
      <c r="B40" s="6" t="str">
        <f>RiskTab22[[#This Row],[Category]]</f>
        <v>themetic etf</v>
      </c>
      <c r="C40" t="str">
        <f>RiskTab22[[#This Row],[ShortName]]</f>
        <v>Glb X FUNDS/FINTECH</v>
      </c>
      <c r="D40" t="str">
        <f>RiskTab22[[#This Row],[AlphaVantage]]</f>
        <v>FINX</v>
      </c>
      <c r="E40" s="23">
        <v>981.693500298152</v>
      </c>
      <c r="F40" s="32">
        <v>1.44609054328393E-2</v>
      </c>
      <c r="G40" s="19" t="s">
        <v>383</v>
      </c>
      <c r="H40" s="8">
        <v>0.99391592339630197</v>
      </c>
      <c r="I40" s="8">
        <v>0.99881783239781496</v>
      </c>
      <c r="J40" s="16">
        <v>8.2633367964422E-3</v>
      </c>
      <c r="K40" s="16">
        <v>0.32055243172075698</v>
      </c>
      <c r="L40" s="16">
        <v>-0.112205927348458</v>
      </c>
      <c r="M40" s="1">
        <v>2.1782881463354099E-2</v>
      </c>
      <c r="N40" s="1">
        <v>2.1561373161625499E-2</v>
      </c>
      <c r="O40" s="1"/>
      <c r="P40" s="1">
        <v>-4.9713074582359802E-2</v>
      </c>
      <c r="Q40" s="1">
        <v>-5.0237999466587302E-2</v>
      </c>
      <c r="R40" s="1">
        <v>-5.9500536928070301E-2</v>
      </c>
      <c r="S40" s="26">
        <v>-5.9634452923783297E-2</v>
      </c>
      <c r="T40" s="30">
        <v>-7.9356489605799899E-2</v>
      </c>
      <c r="U40" s="26">
        <v>-1.1525177948877999E-3</v>
      </c>
      <c r="V40" s="16">
        <v>2.0457724855279202E-2</v>
      </c>
      <c r="W40" s="26">
        <v>-1.17400980503362E-6</v>
      </c>
      <c r="X40" s="34">
        <v>1.41469183588061</v>
      </c>
      <c r="Y40" s="34">
        <v>-6.5218518440383996E-2</v>
      </c>
      <c r="Z40" s="34">
        <v>-5.3751358726129697E-2</v>
      </c>
      <c r="AA40" s="16">
        <v>-6.3268420432927297E-2</v>
      </c>
      <c r="AB40" s="16"/>
      <c r="AC40" s="16">
        <v>0</v>
      </c>
      <c r="AD40" s="16">
        <v>0</v>
      </c>
      <c r="AE40" s="16">
        <v>0</v>
      </c>
      <c r="AF40" s="36">
        <v>-0.125058345094329</v>
      </c>
      <c r="AG40" s="36">
        <v>1.34456622356851E-2</v>
      </c>
      <c r="AH40" s="36">
        <v>-3.1273239664160297E-2</v>
      </c>
      <c r="AI40" s="36">
        <v>-4.5223936136194097E-2</v>
      </c>
      <c r="AJ40" s="36"/>
      <c r="AK40" s="36"/>
      <c r="AL40" s="26">
        <v>-0.125058345094303</v>
      </c>
      <c r="AM40" s="26">
        <v>-6.0087738622177901E-2</v>
      </c>
      <c r="AN40" s="34" t="e">
        <v>#NUM!</v>
      </c>
    </row>
    <row r="41" spans="1:40">
      <c r="A41" s="6">
        <f>RiskTab22[[#This Row],[Nr.]]</f>
        <v>40</v>
      </c>
      <c r="B41" s="6" t="str">
        <f>RiskTab22[[#This Row],[Category]]</f>
        <v>themetic etf</v>
      </c>
      <c r="C41" t="str">
        <f>RiskTab22[[#This Row],[ShortName]]</f>
        <v>Global X Lithium &amp; Battery</v>
      </c>
      <c r="D41" t="str">
        <f>RiskTab22[[#This Row],[AlphaVantage]]</f>
        <v>LIT</v>
      </c>
      <c r="E41" s="23">
        <v>1384.4961240310099</v>
      </c>
      <c r="F41" s="32">
        <v>2.0394417927453199E-2</v>
      </c>
      <c r="G41" s="19" t="s">
        <v>383</v>
      </c>
      <c r="H41" s="8">
        <v>1.11950793481483</v>
      </c>
      <c r="I41" s="8">
        <v>1.1240662500041201</v>
      </c>
      <c r="J41" s="16">
        <v>2.98942300370744E-2</v>
      </c>
      <c r="K41" s="16">
        <v>0.35464051131810098</v>
      </c>
      <c r="L41" s="16">
        <v>-0.13345295145872399</v>
      </c>
      <c r="M41" s="1">
        <v>2.2108685211862399E-2</v>
      </c>
      <c r="N41" s="1">
        <v>2.2025875716595401E-2</v>
      </c>
      <c r="O41" s="1"/>
      <c r="P41" s="1">
        <v>-5.1273760121024498E-2</v>
      </c>
      <c r="Q41" s="1">
        <v>-5.1320290419667201E-2</v>
      </c>
      <c r="R41" s="1">
        <v>-6.56245576512276E-2</v>
      </c>
      <c r="S41" s="26">
        <v>-6.1755634218874499E-2</v>
      </c>
      <c r="T41" s="30">
        <v>-2.5111411598656801E-2</v>
      </c>
      <c r="U41" s="26">
        <v>-5.1434218639634399E-4</v>
      </c>
      <c r="V41" s="16">
        <v>9.1298121186784102E-3</v>
      </c>
      <c r="W41" s="26">
        <v>-3.71501355235881E-7</v>
      </c>
      <c r="X41" s="34">
        <v>0.447662304026271</v>
      </c>
      <c r="Y41" s="34">
        <v>-4.0195171723878403E-2</v>
      </c>
      <c r="Z41" s="34">
        <v>-2.4521890433787601E-2</v>
      </c>
      <c r="AA41" s="16">
        <v>-3.3859696095409897E-2</v>
      </c>
      <c r="AB41" s="16"/>
      <c r="AC41" s="16">
        <v>-1.8899119320137301E-3</v>
      </c>
      <c r="AD41" s="16">
        <v>5.1785633821386601E-4</v>
      </c>
      <c r="AE41" s="16">
        <v>-4.9624573897599105E-4</v>
      </c>
      <c r="AF41" s="36">
        <v>-4.0195171723793201E-2</v>
      </c>
      <c r="AG41" s="36">
        <v>1.0463542916717901E-2</v>
      </c>
      <c r="AH41" s="36">
        <v>-7.5705854725267004E-3</v>
      </c>
      <c r="AI41" s="36">
        <v>-1.54397684082216E-2</v>
      </c>
      <c r="AJ41" s="36"/>
      <c r="AK41" s="36"/>
      <c r="AL41" s="26">
        <v>-5.4352491744792203E-2</v>
      </c>
      <c r="AM41" s="26">
        <v>-3.50111446428579E-2</v>
      </c>
      <c r="AN41" s="34" t="e">
        <v>#NUM!</v>
      </c>
    </row>
    <row r="42" spans="1:40">
      <c r="A42" s="6">
        <f>RiskTab22[[#This Row],[Nr.]]</f>
        <v>41</v>
      </c>
      <c r="B42" s="6" t="str">
        <f>RiskTab22[[#This Row],[Category]]</f>
        <v>country etf</v>
      </c>
      <c r="C42" t="str">
        <f>RiskTab22[[#This Row],[ShortName]]</f>
        <v>Global X - Next Emerging &amp; Frontier</v>
      </c>
      <c r="D42" t="str">
        <f>RiskTab22[[#This Row],[AlphaVantage]]</f>
        <v>EMFM</v>
      </c>
      <c r="E42" s="23">
        <v>1056.0354374307899</v>
      </c>
      <c r="F42" s="32">
        <v>1.5556004587761499E-2</v>
      </c>
      <c r="G42" s="19" t="s">
        <v>383</v>
      </c>
      <c r="H42" s="8">
        <v>0.893742288737711</v>
      </c>
      <c r="I42" s="8">
        <v>0.88557745087579598</v>
      </c>
      <c r="J42" s="16">
        <v>-0.739965504746114</v>
      </c>
      <c r="K42" s="16">
        <v>0.128887973994678</v>
      </c>
      <c r="L42" s="16">
        <v>-0.826234848218382</v>
      </c>
      <c r="M42" s="1">
        <v>1.15371606141114E-2</v>
      </c>
      <c r="N42" s="1">
        <v>1.1335468272064201E-2</v>
      </c>
      <c r="O42" s="1"/>
      <c r="P42" s="1">
        <v>-2.67297141350516E-2</v>
      </c>
      <c r="Q42" s="1">
        <v>-2.64116410739096E-2</v>
      </c>
      <c r="R42" s="1">
        <v>-2.97669129506806E-2</v>
      </c>
      <c r="S42" s="26">
        <v>-2.94094247544191E-2</v>
      </c>
      <c r="T42" s="30">
        <v>-9.2320753913624504E-3</v>
      </c>
      <c r="U42" s="26">
        <v>-1.44233821459963E-4</v>
      </c>
      <c r="V42" s="16">
        <v>2.5602171587646998E-3</v>
      </c>
      <c r="W42" s="26">
        <v>-1.3658047480950801E-7</v>
      </c>
      <c r="X42" s="34">
        <v>0.16458063793442901</v>
      </c>
      <c r="Y42" s="34">
        <v>-3.1393387558970302E-2</v>
      </c>
      <c r="Z42" s="34">
        <v>-2.1140873472567701E-2</v>
      </c>
      <c r="AA42" s="16">
        <v>-2.7072584828667499E-2</v>
      </c>
      <c r="AB42" s="16"/>
      <c r="AC42" s="16">
        <v>0</v>
      </c>
      <c r="AD42" s="16">
        <v>0</v>
      </c>
      <c r="AE42" s="16">
        <v>0</v>
      </c>
      <c r="AF42" s="36">
        <v>-2.33773236912183E-2</v>
      </c>
      <c r="AG42" s="36">
        <v>1.29100204997738E-2</v>
      </c>
      <c r="AH42" s="36">
        <v>-1.4226174251605701E-3</v>
      </c>
      <c r="AI42" s="36">
        <v>-2.21302431924272E-3</v>
      </c>
      <c r="AJ42" s="36"/>
      <c r="AK42" s="36"/>
      <c r="AL42" s="26">
        <v>-3.8857490715942702E-2</v>
      </c>
      <c r="AM42" s="26">
        <v>-2.58035425334231E-2</v>
      </c>
      <c r="AN42" s="34" t="e">
        <v>#NUM!</v>
      </c>
    </row>
    <row r="43" spans="1:40">
      <c r="A43" s="6">
        <f>RiskTab22[[#This Row],[Nr.]]</f>
        <v>42</v>
      </c>
      <c r="B43" s="6" t="str">
        <f>RiskTab22[[#This Row],[Category]]</f>
        <v>country etf</v>
      </c>
      <c r="C43" t="str">
        <f>RiskTab22[[#This Row],[ShortName]]</f>
        <v>MSCI Spain</v>
      </c>
      <c r="D43" t="str">
        <f>RiskTab22[[#This Row],[AlphaVantage]]</f>
        <v>EWP</v>
      </c>
      <c r="E43" s="23">
        <v>834.93483260925098</v>
      </c>
      <c r="F43" s="32">
        <v>1.2299066514425199E-2</v>
      </c>
      <c r="G43" s="19" t="s">
        <v>383</v>
      </c>
      <c r="H43" s="8">
        <v>1.14576632807677</v>
      </c>
      <c r="I43" s="8">
        <v>1.14814278734955</v>
      </c>
      <c r="J43" s="16">
        <v>0.11883626457266799</v>
      </c>
      <c r="K43" s="16">
        <v>0.34846524136286899</v>
      </c>
      <c r="L43" s="16">
        <v>-5.34757006170586E-2</v>
      </c>
      <c r="M43" s="1">
        <v>2.4461865114529201E-2</v>
      </c>
      <c r="N43" s="1">
        <v>2.4293479518561398E-2</v>
      </c>
      <c r="O43" s="1"/>
      <c r="P43" s="1">
        <v>-5.5889156989866497E-2</v>
      </c>
      <c r="Q43" s="1">
        <v>-5.6603807278248097E-2</v>
      </c>
      <c r="R43" s="1">
        <v>-6.0968562190584802E-2</v>
      </c>
      <c r="S43" s="26">
        <v>-6.0826545938794899E-2</v>
      </c>
      <c r="T43" s="30">
        <v>-3.9464815974210497E-2</v>
      </c>
      <c r="U43" s="26">
        <v>-4.8747453937872398E-4</v>
      </c>
      <c r="V43" s="16">
        <v>8.6528989355299096E-3</v>
      </c>
      <c r="W43" s="26">
        <v>-5.8384740980960103E-7</v>
      </c>
      <c r="X43" s="34">
        <v>0.70354111227719296</v>
      </c>
      <c r="Y43" s="34">
        <v>-8.5205705970873805E-2</v>
      </c>
      <c r="Z43" s="34">
        <v>-4.1748177305046603E-2</v>
      </c>
      <c r="AA43" s="16">
        <v>-5.8792580583039503E-2</v>
      </c>
      <c r="AB43" s="16"/>
      <c r="AC43" s="16">
        <v>0</v>
      </c>
      <c r="AD43" s="16">
        <v>0</v>
      </c>
      <c r="AE43" s="16">
        <v>0</v>
      </c>
      <c r="AF43" s="36">
        <v>-6.0509249059302897E-2</v>
      </c>
      <c r="AG43" s="36">
        <v>6.4282783169664097E-3</v>
      </c>
      <c r="AH43" s="36">
        <v>-2.6284462178824901E-2</v>
      </c>
      <c r="AI43" s="36">
        <v>-3.2327434863326197E-2</v>
      </c>
      <c r="AJ43" s="36"/>
      <c r="AK43" s="36"/>
      <c r="AL43" s="26">
        <v>-9.7973466758260103E-2</v>
      </c>
      <c r="AM43" s="26">
        <v>-5.6803259272514998E-2</v>
      </c>
      <c r="AN43" s="34" t="e">
        <v>#NUM!</v>
      </c>
    </row>
    <row r="44" spans="1:40">
      <c r="A44" s="6">
        <f>RiskTab22[[#This Row],[Nr.]]</f>
        <v>43</v>
      </c>
      <c r="B44" s="6" t="str">
        <f>RiskTab22[[#This Row],[Category]]</f>
        <v>china tech</v>
      </c>
      <c r="C44" t="str">
        <f>RiskTab22[[#This Row],[ShortName]]</f>
        <v>Alibaba Group</v>
      </c>
      <c r="D44" t="str">
        <f>RiskTab22[[#This Row],[AlphaVantage]]</f>
        <v>BABA</v>
      </c>
      <c r="E44" s="23">
        <v>0</v>
      </c>
      <c r="F44" s="32"/>
      <c r="G44" s="19" t="s">
        <v>383</v>
      </c>
      <c r="H44" s="8">
        <v>0.745714291714623</v>
      </c>
      <c r="I44" s="8">
        <v>0.74398443387577995</v>
      </c>
      <c r="J44" s="16">
        <v>0.14274658078722499</v>
      </c>
      <c r="K44" s="16">
        <v>3.6443894793864999E-2</v>
      </c>
      <c r="L44" s="16">
        <v>0.107014943895859</v>
      </c>
      <c r="M44" s="1">
        <v>1.26312200501476E-2</v>
      </c>
      <c r="N44" s="1">
        <v>1.2549410360151199E-2</v>
      </c>
      <c r="O44" s="1"/>
      <c r="P44" s="1">
        <v>-2.9430742716844E-2</v>
      </c>
      <c r="Q44" s="1">
        <v>-2.92401261391524E-2</v>
      </c>
      <c r="R44" s="1">
        <v>-3.0831330241122001E-2</v>
      </c>
      <c r="S44" s="26">
        <v>-3.11172339119111E-2</v>
      </c>
      <c r="T44" s="30">
        <v>-2.1867152910949199E-2</v>
      </c>
      <c r="U44" s="26">
        <v>0</v>
      </c>
      <c r="V44" s="16">
        <v>0</v>
      </c>
      <c r="W44" s="26"/>
      <c r="X44" s="34"/>
      <c r="Y44" s="34">
        <v>-3.8875504533400301E-2</v>
      </c>
      <c r="Z44" s="34">
        <v>-3.2636394181139297E-2</v>
      </c>
      <c r="AA44" s="16">
        <v>-3.6454002374907098E-2</v>
      </c>
      <c r="AB44" s="16"/>
      <c r="AC44" s="16">
        <v>0</v>
      </c>
      <c r="AD44" s="16">
        <v>0</v>
      </c>
      <c r="AE44" s="16">
        <v>0</v>
      </c>
      <c r="AF44" s="36">
        <v>-3.7403981131992801E-2</v>
      </c>
      <c r="AG44" s="36">
        <v>-3.8257936564067702E-3</v>
      </c>
      <c r="AH44" s="36">
        <v>-2.0854308936208401E-2</v>
      </c>
      <c r="AI44" s="36"/>
      <c r="AJ44" s="36"/>
      <c r="AK44" s="36"/>
      <c r="AL44" s="26"/>
      <c r="AM44" s="26"/>
      <c r="AN44" s="34"/>
    </row>
    <row r="45" spans="1:40">
      <c r="A45" s="6">
        <f>RiskTab22[[#This Row],[Nr.]]</f>
        <v>44</v>
      </c>
      <c r="B45" s="6" t="str">
        <f>RiskTab22[[#This Row],[Category]]</f>
        <v>china tech</v>
      </c>
      <c r="C45" t="str">
        <f>RiskTab22[[#This Row],[ShortName]]</f>
        <v>Tencent</v>
      </c>
      <c r="D45" t="str">
        <f>RiskTab22[[#This Row],[AlphaVantage]]</f>
        <v>TCEHY</v>
      </c>
      <c r="E45" s="23">
        <v>0</v>
      </c>
      <c r="F45" s="32"/>
      <c r="G45" s="19" t="s">
        <v>383</v>
      </c>
      <c r="H45" s="8">
        <v>0.79996196147574405</v>
      </c>
      <c r="I45" s="8">
        <v>0.79764365346668198</v>
      </c>
      <c r="J45" s="16">
        <v>-0.13103041922432801</v>
      </c>
      <c r="K45" s="16">
        <v>0.24659552788320899</v>
      </c>
      <c r="L45" s="16">
        <v>-0.185282558130307</v>
      </c>
      <c r="M45" s="1">
        <v>2.0777588952494298E-2</v>
      </c>
      <c r="N45" s="1">
        <v>2.04702274522113E-2</v>
      </c>
      <c r="O45" s="1"/>
      <c r="P45" s="1">
        <v>-4.8063273910588698E-2</v>
      </c>
      <c r="Q45" s="1">
        <v>-4.7695629963652397E-2</v>
      </c>
      <c r="R45" s="1">
        <v>-4.9464207229440102E-2</v>
      </c>
      <c r="S45" s="26">
        <v>-4.9042433602500698E-2</v>
      </c>
      <c r="T45" s="30">
        <v>-2.8777442524319402E-3</v>
      </c>
      <c r="U45" s="26">
        <v>0</v>
      </c>
      <c r="V45" s="16">
        <v>0</v>
      </c>
      <c r="W45" s="26" t="e">
        <v>#NUM!</v>
      </c>
      <c r="X45" s="34"/>
      <c r="Y45" s="34">
        <v>-8.4723511489800701E-2</v>
      </c>
      <c r="Z45" s="34">
        <v>-4.0400026128847299E-2</v>
      </c>
      <c r="AA45" s="16">
        <v>-6.2196958823706003E-2</v>
      </c>
      <c r="AB45" s="16"/>
      <c r="AC45" s="16">
        <v>0</v>
      </c>
      <c r="AD45" s="16">
        <v>0</v>
      </c>
      <c r="AE45" s="16">
        <v>0</v>
      </c>
      <c r="AF45" s="36">
        <v>-5.9171953699995103E-2</v>
      </c>
      <c r="AG45" s="36">
        <v>6.9167466408031296E-4</v>
      </c>
      <c r="AH45" s="36">
        <v>-7.2339458228267497E-3</v>
      </c>
      <c r="AI45" s="36"/>
      <c r="AJ45" s="36"/>
      <c r="AK45" s="36"/>
      <c r="AL45" s="26">
        <v>-9.6896103169485895E-2</v>
      </c>
      <c r="AM45" s="26">
        <v>-5.7959095243286102E-2</v>
      </c>
      <c r="AN45" s="34" t="e">
        <v>#NUM!</v>
      </c>
    </row>
    <row r="46" spans="1:40">
      <c r="A46" s="6">
        <f>RiskTab22[[#This Row],[Nr.]]</f>
        <v>45</v>
      </c>
      <c r="B46" s="6" t="str">
        <f>RiskTab22[[#This Row],[Category]]</f>
        <v>e-car</v>
      </c>
      <c r="C46" t="str">
        <f>RiskTab22[[#This Row],[ShortName]]</f>
        <v>Amphenol</v>
      </c>
      <c r="D46" t="str">
        <f>RiskTab22[[#This Row],[AlphaVantage]]</f>
        <v>APH</v>
      </c>
      <c r="E46" s="23">
        <v>0</v>
      </c>
      <c r="F46" s="32"/>
      <c r="G46" s="19" t="s">
        <v>383</v>
      </c>
      <c r="H46" s="8">
        <v>0.89861458008893902</v>
      </c>
      <c r="I46" s="8">
        <v>0.89175763571855005</v>
      </c>
      <c r="J46" s="16">
        <v>-0.111341332370893</v>
      </c>
      <c r="K46" s="16">
        <v>0.186416089265595</v>
      </c>
      <c r="L46" s="16">
        <v>-0.199274107326643</v>
      </c>
      <c r="M46" s="1">
        <v>2.02765232509871E-2</v>
      </c>
      <c r="N46" s="1">
        <v>1.99008338150732E-2</v>
      </c>
      <c r="O46" s="1"/>
      <c r="P46" s="1">
        <v>-4.7030912261275301E-2</v>
      </c>
      <c r="Q46" s="1">
        <v>-4.6368942789120501E-2</v>
      </c>
      <c r="R46" s="1">
        <v>-6.1029040996818898E-2</v>
      </c>
      <c r="S46" s="26">
        <v>-6.0051450924394303E-2</v>
      </c>
      <c r="T46" s="30">
        <v>-2.06357931657494E-2</v>
      </c>
      <c r="U46" s="26">
        <v>0</v>
      </c>
      <c r="V46" s="16">
        <v>0</v>
      </c>
      <c r="W46" s="26" t="e">
        <v>#NUM!</v>
      </c>
      <c r="X46" s="34"/>
      <c r="Y46" s="34">
        <v>-0.104130789417644</v>
      </c>
      <c r="Z46" s="34">
        <v>-4.83081482941915E-2</v>
      </c>
      <c r="AA46" s="16">
        <v>-7.4661884495180797E-2</v>
      </c>
      <c r="AB46" s="16"/>
      <c r="AC46" s="16">
        <v>0</v>
      </c>
      <c r="AD46" s="16">
        <v>0</v>
      </c>
      <c r="AE46" s="16">
        <v>0</v>
      </c>
      <c r="AF46" s="36">
        <v>-3.3305371926163299E-2</v>
      </c>
      <c r="AG46" s="36">
        <v>-8.1927253958413596E-4</v>
      </c>
      <c r="AH46" s="36">
        <v>-1.23531666835215E-2</v>
      </c>
      <c r="AI46" s="36"/>
      <c r="AJ46" s="36"/>
      <c r="AK46" s="36"/>
      <c r="AL46" s="26">
        <v>-0.12179386036301799</v>
      </c>
      <c r="AM46" s="26">
        <v>-6.5089802480464906E-2</v>
      </c>
      <c r="AN46" s="34" t="e">
        <v>#NUM!</v>
      </c>
    </row>
    <row r="47" spans="1:40">
      <c r="A47" s="6">
        <f>RiskTab22[[#This Row],[Nr.]]</f>
        <v>46</v>
      </c>
      <c r="B47" s="6" t="str">
        <f>RiskTab22[[#This Row],[Category]]</f>
        <v>china tech</v>
      </c>
      <c r="C47" t="str">
        <f>RiskTab22[[#This Row],[ShortName]]</f>
        <v>JD.com</v>
      </c>
      <c r="D47" t="str">
        <f>RiskTab22[[#This Row],[AlphaVantage]]</f>
        <v>JD</v>
      </c>
      <c r="E47" s="23">
        <v>0</v>
      </c>
      <c r="F47" s="32"/>
      <c r="G47" s="19" t="s">
        <v>383</v>
      </c>
      <c r="H47" s="8">
        <v>0.65930991203202705</v>
      </c>
      <c r="I47" s="8">
        <v>0.64976198681908504</v>
      </c>
      <c r="J47" s="16">
        <v>-2.24026583197641E-2</v>
      </c>
      <c r="K47" s="16">
        <v>0.38284657348375001</v>
      </c>
      <c r="L47" s="16">
        <v>-2.8635286405230401E-2</v>
      </c>
      <c r="M47" s="1">
        <v>2.4245393951834001E-2</v>
      </c>
      <c r="N47" s="1">
        <v>2.4089263924136801E-2</v>
      </c>
      <c r="O47" s="1"/>
      <c r="P47" s="1">
        <v>-5.7134780635457599E-2</v>
      </c>
      <c r="Q47" s="1">
        <v>-5.6127984943238798E-2</v>
      </c>
      <c r="R47" s="1">
        <v>-7.4897598120654399E-2</v>
      </c>
      <c r="S47" s="26">
        <v>-7.1219585756473497E-2</v>
      </c>
      <c r="T47" s="30">
        <v>-4.6695143337940101E-2</v>
      </c>
      <c r="U47" s="26">
        <v>0</v>
      </c>
      <c r="V47" s="16">
        <v>0</v>
      </c>
      <c r="W47" s="26" t="e">
        <v>#NUM!</v>
      </c>
      <c r="X47" s="34"/>
      <c r="Y47" s="34">
        <v>-0.30200362502060601</v>
      </c>
      <c r="Z47" s="34">
        <v>-0.16425977171779599</v>
      </c>
      <c r="AA47" s="16">
        <v>-0.21329756593466501</v>
      </c>
      <c r="AB47" s="16"/>
      <c r="AC47" s="16">
        <v>0</v>
      </c>
      <c r="AD47" s="16">
        <v>0</v>
      </c>
      <c r="AE47" s="16">
        <v>0</v>
      </c>
      <c r="AF47" s="36">
        <v>-0.17855297550693999</v>
      </c>
      <c r="AG47" s="36">
        <v>0.15954403005443399</v>
      </c>
      <c r="AH47" s="36">
        <v>1.4481369521493599E-2</v>
      </c>
      <c r="AI47" s="36"/>
      <c r="AJ47" s="36"/>
      <c r="AK47" s="36"/>
      <c r="AL47" s="26">
        <v>-0.31677846731360199</v>
      </c>
      <c r="AM47" s="26">
        <v>-0.203545805030664</v>
      </c>
      <c r="AN47" s="34" t="e">
        <v>#NUM!</v>
      </c>
    </row>
    <row r="48" spans="1:40">
      <c r="A48" s="6">
        <f>RiskTab22[[#This Row],[Nr.]]</f>
        <v>47</v>
      </c>
      <c r="B48" s="6" t="str">
        <f>RiskTab22[[#This Row],[Category]]</f>
        <v>china tech</v>
      </c>
      <c r="C48" t="str">
        <f>RiskTab22[[#This Row],[ShortName]]</f>
        <v>Softbank</v>
      </c>
      <c r="D48" t="str">
        <f>RiskTab22[[#This Row],[AlphaVantage]]</f>
        <v>SFBTF</v>
      </c>
      <c r="E48" s="23">
        <v>0</v>
      </c>
      <c r="F48" s="32"/>
      <c r="G48" s="19" t="s">
        <v>383</v>
      </c>
      <c r="H48" s="8">
        <v>0.68469966482162203</v>
      </c>
      <c r="I48" s="8">
        <v>0.68342915777239399</v>
      </c>
      <c r="J48" s="16">
        <v>8.07234740669385E-2</v>
      </c>
      <c r="K48" s="16">
        <v>9.16115502163697E-2</v>
      </c>
      <c r="L48" s="16">
        <v>6.5822621710072804E-2</v>
      </c>
      <c r="M48" s="1">
        <v>1.11874205444423E-2</v>
      </c>
      <c r="N48" s="1">
        <v>1.1010421840220099E-2</v>
      </c>
      <c r="O48" s="1"/>
      <c r="P48" s="1">
        <v>-2.5936835028424601E-2</v>
      </c>
      <c r="Q48" s="1">
        <v>-2.56542828877128E-2</v>
      </c>
      <c r="R48" s="1">
        <v>-3.1141520519771801E-2</v>
      </c>
      <c r="S48" s="26">
        <v>-3.1313996221419303E-2</v>
      </c>
      <c r="T48" s="30">
        <v>-1.36085337126185E-2</v>
      </c>
      <c r="U48" s="26">
        <v>0</v>
      </c>
      <c r="V48" s="16">
        <v>0</v>
      </c>
      <c r="W48" s="26" t="e">
        <v>#NUM!</v>
      </c>
      <c r="X48" s="34"/>
      <c r="Y48" s="34">
        <v>-2.5266448869876602E-2</v>
      </c>
      <c r="Z48" s="34">
        <v>-1.71873041648384E-2</v>
      </c>
      <c r="AA48" s="16">
        <v>-2.21615934552205E-2</v>
      </c>
      <c r="AB48" s="16"/>
      <c r="AC48" s="16">
        <v>0</v>
      </c>
      <c r="AD48" s="16">
        <v>0</v>
      </c>
      <c r="AE48" s="16">
        <v>0</v>
      </c>
      <c r="AF48" s="36">
        <v>-2.4214143675181501E-2</v>
      </c>
      <c r="AG48" s="36">
        <v>5.7105521818232403E-3</v>
      </c>
      <c r="AH48" s="36">
        <v>-4.5965296028569504E-3</v>
      </c>
      <c r="AI48" s="36"/>
      <c r="AJ48" s="36"/>
      <c r="AK48" s="36"/>
      <c r="AL48" s="26">
        <v>-4.2002628152343999E-2</v>
      </c>
      <c r="AM48" s="26">
        <v>-2.1024331412601301E-2</v>
      </c>
      <c r="AN48" s="34" t="e">
        <v>#NUM!</v>
      </c>
    </row>
    <row r="49" spans="1:40">
      <c r="A49" s="6">
        <f>RiskTab22[[#This Row],[Nr.]]</f>
        <v>48</v>
      </c>
      <c r="B49" s="6" t="str">
        <f>RiskTab22[[#This Row],[Category]]</f>
        <v>other</v>
      </c>
      <c r="C49" t="str">
        <f>RiskTab22[[#This Row],[ShortName]]</f>
        <v>Activision Blizzard</v>
      </c>
      <c r="D49" t="str">
        <f>RiskTab22[[#This Row],[AlphaVantage]]</f>
        <v>ATVI</v>
      </c>
      <c r="E49" s="23">
        <v>0</v>
      </c>
      <c r="F49" s="32"/>
      <c r="G49" s="19" t="s">
        <v>383</v>
      </c>
      <c r="H49" s="8">
        <v>0.54150330634313804</v>
      </c>
      <c r="I49" s="8">
        <v>0.53573564233999904</v>
      </c>
      <c r="J49" s="16">
        <v>-5.5928563674345601E-2</v>
      </c>
      <c r="K49" s="16">
        <v>0.27552787323477301</v>
      </c>
      <c r="L49" s="16">
        <v>-2.1941261805153298E-2</v>
      </c>
      <c r="M49" s="1">
        <v>2.4567918914410899E-2</v>
      </c>
      <c r="N49" s="1">
        <v>2.3899854360228599E-2</v>
      </c>
      <c r="O49" s="1"/>
      <c r="P49" s="1">
        <v>-5.6930006604691601E-2</v>
      </c>
      <c r="Q49" s="1">
        <v>-5.5686660659332601E-2</v>
      </c>
      <c r="R49" s="1">
        <v>-7.6750215901951899E-2</v>
      </c>
      <c r="S49" s="26">
        <v>-6.9475444036035505E-2</v>
      </c>
      <c r="T49" s="30">
        <v>-8.1569184300364396E-3</v>
      </c>
      <c r="U49" s="26">
        <v>0</v>
      </c>
      <c r="V49" s="16">
        <v>0</v>
      </c>
      <c r="W49" s="26" t="e">
        <v>#NUM!</v>
      </c>
      <c r="X49" s="34"/>
      <c r="Y49" s="34">
        <v>-8.6522409868374298E-2</v>
      </c>
      <c r="Z49" s="34">
        <v>-3.57080588871782E-2</v>
      </c>
      <c r="AA49" s="16">
        <v>-5.0768682039733802E-2</v>
      </c>
      <c r="AB49" s="16"/>
      <c r="AC49" s="16">
        <v>0</v>
      </c>
      <c r="AD49" s="16">
        <v>0</v>
      </c>
      <c r="AE49" s="16">
        <v>0</v>
      </c>
      <c r="AF49" s="36">
        <v>-3.1918693407336697E-2</v>
      </c>
      <c r="AG49" s="36">
        <v>2.9008934740565401E-2</v>
      </c>
      <c r="AH49" s="36">
        <v>-3.61828158877029E-3</v>
      </c>
      <c r="AI49" s="36"/>
      <c r="AJ49" s="36"/>
      <c r="AK49" s="36"/>
      <c r="AL49" s="26">
        <v>-0.109669817064093</v>
      </c>
      <c r="AM49" s="26">
        <v>-4.4877451540351103E-2</v>
      </c>
      <c r="AN49" s="34" t="e">
        <v>#NUM!</v>
      </c>
    </row>
    <row r="50" spans="1:40">
      <c r="A50" s="6">
        <f>RiskTab22[[#This Row],[Nr.]]</f>
        <v>49</v>
      </c>
      <c r="B50" s="6" t="str">
        <f>RiskTab22[[#This Row],[Category]]</f>
        <v>other</v>
      </c>
      <c r="C50" t="str">
        <f>RiskTab22[[#This Row],[ShortName]]</f>
        <v>Electronic Arts</v>
      </c>
      <c r="D50" t="str">
        <f>RiskTab22[[#This Row],[AlphaVantage]]</f>
        <v>EA</v>
      </c>
      <c r="E50" s="23">
        <v>0</v>
      </c>
      <c r="F50" s="32"/>
      <c r="G50" s="19" t="s">
        <v>383</v>
      </c>
      <c r="H50" s="8">
        <v>0.79363886306440201</v>
      </c>
      <c r="I50" s="8">
        <v>0.77344659215596201</v>
      </c>
      <c r="J50" s="16">
        <v>0.112182067752934</v>
      </c>
      <c r="K50" s="16">
        <v>0.23190909732454801</v>
      </c>
      <c r="L50" s="16">
        <v>6.0088675155903E-2</v>
      </c>
      <c r="M50" s="1">
        <v>1.75850095559562E-2</v>
      </c>
      <c r="N50" s="1">
        <v>1.7111420096909299E-2</v>
      </c>
      <c r="O50" s="1"/>
      <c r="P50" s="1">
        <v>-4.04053810648939E-2</v>
      </c>
      <c r="Q50" s="1">
        <v>-3.9869608825798597E-2</v>
      </c>
      <c r="R50" s="1">
        <v>-4.0399455453967399E-2</v>
      </c>
      <c r="S50" s="26">
        <v>-4.0887020854109501E-2</v>
      </c>
      <c r="T50" s="30">
        <v>-1.3691400199563801E-2</v>
      </c>
      <c r="U50" s="26">
        <v>0</v>
      </c>
      <c r="V50" s="16">
        <v>0</v>
      </c>
      <c r="W50" s="26" t="e">
        <v>#NUM!</v>
      </c>
      <c r="X50" s="34"/>
      <c r="Y50" s="34">
        <v>-9.5641300438939397E-2</v>
      </c>
      <c r="Z50" s="34">
        <v>-5.08487275342384E-2</v>
      </c>
      <c r="AA50" s="16">
        <v>-6.3529258335257105E-2</v>
      </c>
      <c r="AB50" s="16"/>
      <c r="AC50" s="16">
        <v>0</v>
      </c>
      <c r="AD50" s="16">
        <v>0</v>
      </c>
      <c r="AE50" s="16">
        <v>0</v>
      </c>
      <c r="AF50" s="36">
        <v>-2.44781237440241E-2</v>
      </c>
      <c r="AG50" s="36">
        <v>4.5718491586995503E-3</v>
      </c>
      <c r="AH50" s="36">
        <v>-9.3108306863989299E-3</v>
      </c>
      <c r="AI50" s="36"/>
      <c r="AJ50" s="36"/>
      <c r="AK50" s="36"/>
      <c r="AL50" s="26">
        <v>-0.11623180641436399</v>
      </c>
      <c r="AM50" s="26">
        <v>-6.1217977698030099E-2</v>
      </c>
      <c r="AN50" s="34" t="e">
        <v>#NUM!</v>
      </c>
    </row>
    <row r="51" spans="1:40">
      <c r="A51" s="6">
        <f>RiskTab22[[#This Row],[Nr.]]</f>
        <v>50</v>
      </c>
      <c r="B51" s="6" t="str">
        <f>RiskTab22[[#This Row],[Category]]</f>
        <v>other</v>
      </c>
      <c r="C51" t="str">
        <f>RiskTab22[[#This Row],[ShortName]]</f>
        <v>NVIDIA</v>
      </c>
      <c r="D51" t="str">
        <f>RiskTab22[[#This Row],[AlphaVantage]]</f>
        <v>NVDA</v>
      </c>
      <c r="E51" s="23">
        <v>0</v>
      </c>
      <c r="F51" s="32"/>
      <c r="G51" s="19" t="s">
        <v>383</v>
      </c>
      <c r="H51" s="8">
        <v>0.90556270632206104</v>
      </c>
      <c r="I51" s="8">
        <v>0.90689069051829196</v>
      </c>
      <c r="J51" s="16">
        <v>0.218416438106811</v>
      </c>
      <c r="K51" s="16">
        <v>0.169577243676998</v>
      </c>
      <c r="L51" s="16">
        <v>0.12811152833928099</v>
      </c>
      <c r="M51" s="1">
        <v>1.2880833201075199E-2</v>
      </c>
      <c r="N51" s="1">
        <v>1.2744121996387201E-2</v>
      </c>
      <c r="O51" s="1"/>
      <c r="P51" s="1">
        <v>-2.9450034530087901E-2</v>
      </c>
      <c r="Q51" s="1">
        <v>-2.96938042515822E-2</v>
      </c>
      <c r="R51" s="1">
        <v>-3.2951369394037602E-2</v>
      </c>
      <c r="S51" s="26">
        <v>-3.3440923174888899E-2</v>
      </c>
      <c r="T51" s="30">
        <v>-1.3278323327732299E-2</v>
      </c>
      <c r="U51" s="26">
        <v>0</v>
      </c>
      <c r="V51" s="16">
        <v>0</v>
      </c>
      <c r="W51" s="26" t="e">
        <v>#NUM!</v>
      </c>
      <c r="X51" s="34"/>
      <c r="Y51" s="34">
        <v>-3.9652825943972098E-2</v>
      </c>
      <c r="Z51" s="34">
        <v>-3.41052188026758E-2</v>
      </c>
      <c r="AA51" s="16">
        <v>-3.7222306379579101E-2</v>
      </c>
      <c r="AB51" s="16"/>
      <c r="AC51" s="16">
        <v>-2.9315047080851401E-3</v>
      </c>
      <c r="AD51" s="16">
        <v>5.6344465876063997E-4</v>
      </c>
      <c r="AE51" s="16">
        <v>-1.17899456087812E-3</v>
      </c>
      <c r="AF51" s="36">
        <v>-3.4107481043259197E-2</v>
      </c>
      <c r="AG51" s="36">
        <v>4.7699854672187498E-3</v>
      </c>
      <c r="AH51" s="36">
        <v>-8.0052999860449597E-3</v>
      </c>
      <c r="AI51" s="36"/>
      <c r="AJ51" s="36"/>
      <c r="AK51" s="36"/>
      <c r="AL51" s="26">
        <v>-4.01175004489902E-2</v>
      </c>
      <c r="AM51" s="26">
        <v>-3.6471990710497101E-2</v>
      </c>
      <c r="AN51" s="34" t="e">
        <v>#NUM!</v>
      </c>
    </row>
    <row r="52" spans="1:40">
      <c r="A52" s="6">
        <f>RiskTab22[[#This Row],[Nr.]]</f>
        <v>51</v>
      </c>
      <c r="B52" s="6" t="str">
        <f>RiskTab22[[#This Row],[Category]]</f>
        <v>other</v>
      </c>
      <c r="C52" t="str">
        <f>RiskTab22[[#This Row],[ShortName]]</f>
        <v>Gaming ETF</v>
      </c>
      <c r="D52" t="str">
        <f>RiskTab22[[#This Row],[AlphaVantage]]</f>
        <v>BJK</v>
      </c>
      <c r="E52" s="23">
        <v>0</v>
      </c>
      <c r="F52" s="32"/>
      <c r="G52" s="19" t="s">
        <v>383</v>
      </c>
      <c r="H52" s="8">
        <v>1.1010858007500099</v>
      </c>
      <c r="I52" s="8">
        <v>1.0919635954720901</v>
      </c>
      <c r="J52" s="16">
        <v>0.10060000611831001</v>
      </c>
      <c r="K52" s="16">
        <v>0.239794009222878</v>
      </c>
      <c r="L52" s="16">
        <v>-5.6457740779404901E-2</v>
      </c>
      <c r="M52" s="1">
        <v>1.7137226100011001E-2</v>
      </c>
      <c r="N52" s="1">
        <v>1.6783216471803499E-2</v>
      </c>
      <c r="O52" s="1"/>
      <c r="P52" s="1">
        <v>-3.9350265783001E-2</v>
      </c>
      <c r="Q52" s="1">
        <v>-3.9104894379302098E-2</v>
      </c>
      <c r="R52" s="1">
        <v>-4.3131857229645798E-2</v>
      </c>
      <c r="S52" s="26">
        <v>-4.25286739326892E-2</v>
      </c>
      <c r="T52" s="30">
        <v>-1.8716520510479801E-2</v>
      </c>
      <c r="U52" s="26">
        <v>0</v>
      </c>
      <c r="V52" s="16">
        <v>0</v>
      </c>
      <c r="W52" s="26" t="e">
        <v>#NUM!</v>
      </c>
      <c r="X52" s="34"/>
      <c r="Y52" s="34">
        <v>-3.9004811400041403E-2</v>
      </c>
      <c r="Z52" s="34">
        <v>-2.75279079684305E-2</v>
      </c>
      <c r="AA52" s="16">
        <v>-3.2358665744281499E-2</v>
      </c>
      <c r="AB52" s="16"/>
      <c r="AC52" s="16">
        <v>-1.71236665883625E-3</v>
      </c>
      <c r="AD52" s="16">
        <v>1.55726173274445E-4</v>
      </c>
      <c r="AE52" s="16">
        <v>-7.4774970682556501E-4</v>
      </c>
      <c r="AF52" s="36">
        <v>-3.2750216718647598E-2</v>
      </c>
      <c r="AG52" s="36">
        <v>2.9626155154224201E-3</v>
      </c>
      <c r="AH52" s="36">
        <v>-1.16675221213897E-2</v>
      </c>
      <c r="AI52" s="36"/>
      <c r="AJ52" s="36"/>
      <c r="AK52" s="36"/>
      <c r="AL52" s="26">
        <v>-3.9482427560348497E-2</v>
      </c>
      <c r="AM52" s="26">
        <v>-2.9996689439540598E-2</v>
      </c>
      <c r="AN52" s="34" t="e">
        <v>#NUM!</v>
      </c>
    </row>
    <row r="53" spans="1:40">
      <c r="A53" s="6">
        <f>RiskTab22[[#This Row],[Nr.]]</f>
        <v>52</v>
      </c>
      <c r="B53" s="6" t="str">
        <f>RiskTab22[[#This Row],[Category]]</f>
        <v>other</v>
      </c>
      <c r="C53" t="str">
        <f>RiskTab22[[#This Row],[ShortName]]</f>
        <v>Take-Two Interactive Software</v>
      </c>
      <c r="D53" t="str">
        <f>RiskTab22[[#This Row],[AlphaVantage]]</f>
        <v>TTWO</v>
      </c>
      <c r="E53" s="23">
        <v>0</v>
      </c>
      <c r="F53" s="32"/>
      <c r="G53" s="19" t="s">
        <v>383</v>
      </c>
      <c r="H53" s="8">
        <v>1.02908414421475</v>
      </c>
      <c r="I53" s="8">
        <v>1.0346826419100801</v>
      </c>
      <c r="J53" s="16">
        <v>0.37704313742401102</v>
      </c>
      <c r="K53" s="16">
        <v>0.13324223565514501</v>
      </c>
      <c r="L53" s="16">
        <v>0.24456721737321499</v>
      </c>
      <c r="M53" s="1">
        <v>1.1471417149338799E-2</v>
      </c>
      <c r="N53" s="1">
        <v>1.14116966970986E-2</v>
      </c>
      <c r="O53" s="1"/>
      <c r="P53" s="1">
        <v>-2.6728401957959402E-2</v>
      </c>
      <c r="Q53" s="1">
        <v>-2.65892533042397E-2</v>
      </c>
      <c r="R53" s="1">
        <v>-3.3610161176098503E-2</v>
      </c>
      <c r="S53" s="26">
        <v>-3.4214051952706999E-2</v>
      </c>
      <c r="T53" s="30">
        <v>4.0429019916424598E-3</v>
      </c>
      <c r="U53" s="26">
        <v>1.78066557781575E-4</v>
      </c>
      <c r="V53" s="16">
        <v>-3.9382857657754003E-3</v>
      </c>
      <c r="W53" s="26">
        <v>6.5125986303678596E-8</v>
      </c>
      <c r="X53" s="34">
        <v>-8.9840821270599794E-2</v>
      </c>
      <c r="Y53" s="34">
        <v>-0.13421297793279599</v>
      </c>
      <c r="Z53" s="34">
        <v>-8.9780434510159796E-2</v>
      </c>
      <c r="AA53" s="16">
        <v>-0.10714089730243299</v>
      </c>
      <c r="AB53" s="16"/>
      <c r="AC53" s="16">
        <v>-4.5456328441412404E-3</v>
      </c>
      <c r="AD53" s="16">
        <v>-1.09370902602142E-3</v>
      </c>
      <c r="AE53" s="16">
        <v>-2.8468248087285901E-3</v>
      </c>
      <c r="AF53" s="36">
        <v>-0.12655317516362799</v>
      </c>
      <c r="AG53" s="36">
        <v>-2.7197760875086401E-2</v>
      </c>
      <c r="AH53" s="36">
        <v>-7.0241831352244599E-2</v>
      </c>
      <c r="AI53" s="36"/>
      <c r="AJ53" s="36"/>
      <c r="AK53" s="36"/>
      <c r="AL53" s="26">
        <v>-0.14876702932064001</v>
      </c>
      <c r="AM53" s="26">
        <v>-0.10017487673853601</v>
      </c>
      <c r="AN53" s="34"/>
    </row>
    <row r="54" spans="1:40">
      <c r="A54" s="6">
        <f>RiskTab22[[#This Row],[Nr.]]</f>
        <v>53</v>
      </c>
      <c r="B54" s="6" t="str">
        <f>RiskTab22[[#This Row],[Category]]</f>
        <v>other</v>
      </c>
      <c r="C54" t="str">
        <f>RiskTab22[[#This Row],[ShortName]]</f>
        <v>Aptiv</v>
      </c>
      <c r="D54" t="str">
        <f>RiskTab22[[#This Row],[AlphaVantage]]</f>
        <v>APTV</v>
      </c>
      <c r="E54" s="23">
        <v>0</v>
      </c>
      <c r="F54" s="32"/>
      <c r="G54" s="19" t="s">
        <v>383</v>
      </c>
      <c r="H54" s="8">
        <v>1.18070895548345</v>
      </c>
      <c r="I54" s="8">
        <v>1.18345449958982</v>
      </c>
      <c r="J54" s="16">
        <v>-3.0062130913195002E-2</v>
      </c>
      <c r="K54" s="16">
        <v>0.185036842719806</v>
      </c>
      <c r="L54" s="16">
        <v>-0.21430373297269001</v>
      </c>
      <c r="M54" s="1">
        <v>1.4107073240454101E-2</v>
      </c>
      <c r="N54" s="1">
        <v>1.40236816518965E-2</v>
      </c>
      <c r="O54" s="1"/>
      <c r="P54" s="1">
        <v>-3.2869480650258E-2</v>
      </c>
      <c r="Q54" s="1">
        <v>-3.2675178248918899E-2</v>
      </c>
      <c r="R54" s="1">
        <v>-3.76135298999953E-2</v>
      </c>
      <c r="S54" s="26">
        <v>-3.7160190053855298E-2</v>
      </c>
      <c r="T54" s="30">
        <v>-9.2695710103863002E-3</v>
      </c>
      <c r="U54" s="26">
        <v>-1.24267209876648E-4</v>
      </c>
      <c r="V54" s="16">
        <v>2.7484093021562599E-3</v>
      </c>
      <c r="W54" s="26">
        <v>-7.4867248000404807E-8</v>
      </c>
      <c r="X54" s="34">
        <v>0.10327882045828</v>
      </c>
      <c r="Y54" s="34">
        <v>-0.23621618527213001</v>
      </c>
      <c r="Z54" s="34">
        <v>-0.126706839933587</v>
      </c>
      <c r="AA54" s="16">
        <v>-0.18675865190055299</v>
      </c>
      <c r="AB54" s="16"/>
      <c r="AC54" s="16">
        <v>-5.2339405961463999E-3</v>
      </c>
      <c r="AD54" s="16">
        <v>-1.60811642376064E-3</v>
      </c>
      <c r="AE54" s="16">
        <v>-2.92920663691453E-3</v>
      </c>
      <c r="AF54" s="36">
        <v>-0.19888720458739001</v>
      </c>
      <c r="AG54" s="36">
        <v>-6.1107644287800501E-2</v>
      </c>
      <c r="AH54" s="36">
        <v>-0.112386215969469</v>
      </c>
      <c r="AI54" s="36"/>
      <c r="AJ54" s="36"/>
      <c r="AK54" s="36"/>
      <c r="AL54" s="26">
        <v>-0.23878183658594301</v>
      </c>
      <c r="AM54" s="26">
        <v>-0.17764310019719601</v>
      </c>
      <c r="AN54" s="34"/>
    </row>
    <row r="55" spans="1:40">
      <c r="A55" s="6">
        <f>RiskTab22[[#This Row],[Nr.]]</f>
        <v>54</v>
      </c>
      <c r="B55" s="6" t="str">
        <f>RiskTab22[[#This Row],[Category]]</f>
        <v>other</v>
      </c>
      <c r="C55" t="str">
        <f>RiskTab22[[#This Row],[ShortName]]</f>
        <v>TE Connectivity</v>
      </c>
      <c r="D55" t="str">
        <f>RiskTab22[[#This Row],[AlphaVantage]]</f>
        <v>TEL</v>
      </c>
      <c r="E55" s="23">
        <v>0</v>
      </c>
      <c r="F55" s="32"/>
      <c r="G55" s="19" t="s">
        <v>383</v>
      </c>
      <c r="H55" s="8">
        <v>1.0646858904615899</v>
      </c>
      <c r="I55" s="8">
        <v>1.0378595212231301</v>
      </c>
      <c r="J55" s="16">
        <v>-0.234213604216712</v>
      </c>
      <c r="K55" s="16">
        <v>0.14540369156886801</v>
      </c>
      <c r="L55" s="16">
        <v>-0.37884418853219998</v>
      </c>
      <c r="M55" s="1">
        <v>1.56607712712581E-2</v>
      </c>
      <c r="N55" s="1">
        <v>1.5462883461896001E-2</v>
      </c>
      <c r="O55" s="1"/>
      <c r="P55" s="1">
        <v>-3.6489597062031302E-2</v>
      </c>
      <c r="Q55" s="1">
        <v>-3.6028518466217699E-2</v>
      </c>
      <c r="R55" s="1">
        <v>-4.5678066407845802E-2</v>
      </c>
      <c r="S55" s="26">
        <v>-4.4941876021549698E-2</v>
      </c>
      <c r="T55" s="30">
        <v>2.0723879209861899E-2</v>
      </c>
      <c r="U55" s="26">
        <v>0</v>
      </c>
      <c r="V55" s="16">
        <v>0</v>
      </c>
      <c r="W55" s="26"/>
      <c r="X55" s="34"/>
      <c r="Y55" s="34">
        <v>-2.59872894306491E-2</v>
      </c>
      <c r="Z55" s="34">
        <v>-2.0178740953651599E-2</v>
      </c>
      <c r="AA55" s="16">
        <v>-2.2187177318294799E-2</v>
      </c>
      <c r="AB55" s="16"/>
      <c r="AC55" s="16">
        <v>0</v>
      </c>
      <c r="AD55" s="16">
        <v>0</v>
      </c>
      <c r="AE55" s="16">
        <v>0</v>
      </c>
      <c r="AF55" s="36">
        <v>-2.2216611447441099E-2</v>
      </c>
      <c r="AG55" s="36">
        <v>3.1843527376281502E-2</v>
      </c>
      <c r="AH55" s="36">
        <v>8.5727473454238296E-4</v>
      </c>
      <c r="AI55" s="36"/>
      <c r="AJ55" s="36"/>
      <c r="AK55" s="36"/>
      <c r="AL55" s="26"/>
      <c r="AM55" s="26"/>
      <c r="AN55" s="34"/>
    </row>
    <row r="56" spans="1:40">
      <c r="A56" s="6">
        <f>RiskTab22[[#This Row],[Nr.]]</f>
        <v>55</v>
      </c>
      <c r="B56" s="6" t="str">
        <f>RiskTab22[[#This Row],[Category]]</f>
        <v>china tech</v>
      </c>
      <c r="C56" t="str">
        <f>RiskTab22[[#This Row],[ShortName]]</f>
        <v>Global X- NASDAQ CHINA</v>
      </c>
      <c r="D56" t="str">
        <f>RiskTab22[[#This Row],[AlphaVantage]]</f>
        <v>QQQC</v>
      </c>
      <c r="E56" s="23">
        <v>0</v>
      </c>
      <c r="F56" s="32"/>
      <c r="G56" s="19" t="s">
        <v>383</v>
      </c>
      <c r="H56" s="8">
        <v>0.73697624882004897</v>
      </c>
      <c r="I56" s="8">
        <v>0.726601584263041</v>
      </c>
      <c r="J56" s="16">
        <v>-6.7736636137920095E-2</v>
      </c>
      <c r="K56" s="16">
        <v>3.3459004033232299E-2</v>
      </c>
      <c r="L56" s="16">
        <v>-0.10048504920151</v>
      </c>
      <c r="M56" s="1">
        <v>9.2209303198424498E-3</v>
      </c>
      <c r="N56" s="1">
        <v>9.0937708134504192E-3</v>
      </c>
      <c r="O56" s="1"/>
      <c r="P56" s="1">
        <v>-2.14847676452329E-2</v>
      </c>
      <c r="Q56" s="1">
        <v>-2.1188485995339498E-2</v>
      </c>
      <c r="R56" s="1">
        <v>-2.54325871352181E-2</v>
      </c>
      <c r="S56" s="26">
        <v>-2.5118260960366501E-2</v>
      </c>
      <c r="T56" s="30">
        <v>6.6702722809212703E-3</v>
      </c>
      <c r="U56" s="26">
        <v>0</v>
      </c>
      <c r="V56" s="16">
        <v>0</v>
      </c>
      <c r="W56" s="26"/>
      <c r="X56" s="34"/>
      <c r="Y56" s="34">
        <v>-0.141908575713065</v>
      </c>
      <c r="Z56" s="34">
        <v>-9.0446782176339294E-2</v>
      </c>
      <c r="AA56" s="16">
        <v>-0.120162554193546</v>
      </c>
      <c r="AB56" s="16"/>
      <c r="AC56" s="16">
        <v>0</v>
      </c>
      <c r="AD56" s="16">
        <v>0</v>
      </c>
      <c r="AE56" s="16">
        <v>0</v>
      </c>
      <c r="AF56" s="36">
        <v>-8.4359917968119605E-2</v>
      </c>
      <c r="AG56" s="36">
        <v>-2.8222812789725901E-3</v>
      </c>
      <c r="AH56" s="36">
        <v>-2.7763851024236601E-2</v>
      </c>
      <c r="AI56" s="36"/>
      <c r="AJ56" s="36"/>
      <c r="AK56" s="36"/>
      <c r="AL56" s="26">
        <v>-0.21146168435950499</v>
      </c>
      <c r="AM56" s="26">
        <v>-0.11389346930507201</v>
      </c>
      <c r="AN56" s="34"/>
    </row>
    <row r="57" spans="1:40">
      <c r="A57" s="6">
        <f>RiskTab22[[#This Row],[Nr.]]</f>
        <v>56</v>
      </c>
      <c r="B57" s="6" t="str">
        <f>RiskTab22[[#This Row],[Category]]</f>
        <v>themetic etf</v>
      </c>
      <c r="C57" t="str">
        <f>RiskTab22[[#This Row],[ShortName]]</f>
        <v>Global X - Copper Miners</v>
      </c>
      <c r="D57" t="str">
        <f>RiskTab22[[#This Row],[AlphaVantage]]</f>
        <v>COPX</v>
      </c>
      <c r="E57" s="23">
        <v>0</v>
      </c>
      <c r="F57" s="32"/>
      <c r="G57" s="19" t="s">
        <v>383</v>
      </c>
      <c r="H57" s="8">
        <v>0.97373209388793203</v>
      </c>
      <c r="I57" s="8">
        <v>0.969008956592458</v>
      </c>
      <c r="J57" s="16">
        <v>-1.2954219105791901E-2</v>
      </c>
      <c r="K57" s="16">
        <v>0.114334131678546</v>
      </c>
      <c r="L57" s="16">
        <v>-0.12653259454121499</v>
      </c>
      <c r="M57" s="1">
        <v>9.3461217059561206E-3</v>
      </c>
      <c r="N57" s="1">
        <v>9.3403747721912192E-3</v>
      </c>
      <c r="O57" s="1"/>
      <c r="P57" s="1">
        <v>-2.1776463574877801E-2</v>
      </c>
      <c r="Q57" s="1">
        <v>-2.1763073219205599E-2</v>
      </c>
      <c r="R57" s="1">
        <v>-2.7119357807928901E-2</v>
      </c>
      <c r="S57" s="26">
        <v>-2.6045010683022601E-2</v>
      </c>
      <c r="T57" s="30">
        <v>-1.8600394944776901E-3</v>
      </c>
      <c r="U57" s="26">
        <v>0</v>
      </c>
      <c r="V57" s="16">
        <v>0</v>
      </c>
      <c r="W57" s="26"/>
      <c r="X57" s="34"/>
      <c r="Y57" s="34">
        <v>-2.98200662210872E-2</v>
      </c>
      <c r="Z57" s="34">
        <v>-1.9519820341070401E-2</v>
      </c>
      <c r="AA57" s="16">
        <v>-2.6839675432336101E-2</v>
      </c>
      <c r="AB57" s="16"/>
      <c r="AC57" s="16">
        <v>0</v>
      </c>
      <c r="AD57" s="16">
        <v>0</v>
      </c>
      <c r="AE57" s="16">
        <v>0</v>
      </c>
      <c r="AF57" s="36">
        <v>-3.4257875031450301E-2</v>
      </c>
      <c r="AG57" s="36">
        <v>9.3728019370434203E-3</v>
      </c>
      <c r="AH57" s="36">
        <v>-9.2474486033880098E-3</v>
      </c>
      <c r="AI57" s="36"/>
      <c r="AJ57" s="36"/>
      <c r="AK57" s="36"/>
      <c r="AL57" s="26"/>
      <c r="AM57" s="26"/>
      <c r="AN57" s="34"/>
    </row>
    <row r="58" spans="1:40">
      <c r="A58" s="6">
        <f>RiskTab22[[#This Row],[Nr.]]</f>
        <v>57</v>
      </c>
      <c r="B58" s="6" t="str">
        <f>RiskTab22[[#This Row],[Category]]</f>
        <v>country etf</v>
      </c>
      <c r="C58" t="str">
        <f>RiskTab22[[#This Row],[ShortName]]</f>
        <v>MSCI Germany</v>
      </c>
      <c r="D58" t="str">
        <f>RiskTab22[[#This Row],[AlphaVantage]]</f>
        <v>EWG</v>
      </c>
      <c r="E58" s="23">
        <v>0</v>
      </c>
      <c r="F58" s="32"/>
      <c r="G58" s="19" t="s">
        <v>383</v>
      </c>
      <c r="H58" s="8">
        <v>0.82348543292182497</v>
      </c>
      <c r="I58" s="8">
        <v>0.82506133108192303</v>
      </c>
      <c r="J58" s="16">
        <v>4.1967766698436798E-2</v>
      </c>
      <c r="K58" s="16">
        <v>6.3010296862843498E-2</v>
      </c>
      <c r="L58" s="16">
        <v>-2.0315436071230299E-2</v>
      </c>
      <c r="M58" s="1">
        <v>7.9461210337394492E-3</v>
      </c>
      <c r="N58" s="1">
        <v>7.9100497217094706E-3</v>
      </c>
      <c r="O58" s="1"/>
      <c r="P58" s="1">
        <v>-1.8514462008612901E-2</v>
      </c>
      <c r="Q58" s="1">
        <v>-1.8430415851583101E-2</v>
      </c>
      <c r="R58" s="1">
        <v>-2.0824253846896599E-2</v>
      </c>
      <c r="S58" s="26">
        <v>-2.0375718335291601E-2</v>
      </c>
      <c r="T58" s="30">
        <v>-4.2523687160411199E-3</v>
      </c>
      <c r="U58" s="26">
        <v>0</v>
      </c>
      <c r="V58" s="16">
        <v>0</v>
      </c>
      <c r="W58" s="26"/>
      <c r="X58" s="34"/>
      <c r="Y58" s="34">
        <v>-2.8115456525830099E-2</v>
      </c>
      <c r="Z58" s="34">
        <v>-1.3649070386713201E-2</v>
      </c>
      <c r="AA58" s="16">
        <v>-1.8312025299731399E-2</v>
      </c>
      <c r="AB58" s="16"/>
      <c r="AC58" s="16">
        <v>0</v>
      </c>
      <c r="AD58" s="16">
        <v>0</v>
      </c>
      <c r="AE58" s="16">
        <v>0</v>
      </c>
      <c r="AF58" s="36">
        <v>-2.1222160657926401E-2</v>
      </c>
      <c r="AG58" s="36">
        <v>6.7375442070094901E-3</v>
      </c>
      <c r="AH58" s="36">
        <v>-3.48866896630581E-3</v>
      </c>
      <c r="AI58" s="36"/>
      <c r="AJ58" s="36"/>
      <c r="AK58" s="36"/>
      <c r="AL58" s="26"/>
      <c r="AM58" s="26"/>
      <c r="AN58" s="34"/>
    </row>
    <row r="59" spans="1:40">
      <c r="A59" s="6">
        <f>RiskTab22[[#This Row],[Nr.]]</f>
        <v>58</v>
      </c>
      <c r="B59" s="6" t="str">
        <f>RiskTab22[[#This Row],[Category]]</f>
        <v>country etf</v>
      </c>
      <c r="C59" t="str">
        <f>RiskTab22[[#This Row],[ShortName]]</f>
        <v>MSCI United Kingdom</v>
      </c>
      <c r="D59" t="str">
        <f>RiskTab22[[#This Row],[AlphaVantage]]</f>
        <v>EWU</v>
      </c>
      <c r="E59" s="23">
        <v>0</v>
      </c>
      <c r="F59" s="32"/>
      <c r="G59" s="19" t="s">
        <v>383</v>
      </c>
      <c r="H59" s="8">
        <v>0.71044739526491196</v>
      </c>
      <c r="I59" s="8">
        <v>0.713832685796148</v>
      </c>
      <c r="J59" s="16">
        <v>5.39855975568799E-2</v>
      </c>
      <c r="K59" s="16">
        <v>2.43968226246155E-2</v>
      </c>
      <c r="L59" s="16">
        <v>3.0294305064124401E-2</v>
      </c>
      <c r="M59" s="1">
        <v>6.9461244330536803E-3</v>
      </c>
      <c r="N59" s="1">
        <v>6.9436502986266104E-3</v>
      </c>
      <c r="O59" s="1"/>
      <c r="P59" s="1">
        <v>-1.6184469929015101E-2</v>
      </c>
      <c r="Q59" s="1">
        <v>-1.6178705195799999E-2</v>
      </c>
      <c r="R59" s="1">
        <v>-1.8276413664812401E-2</v>
      </c>
      <c r="S59" s="26">
        <v>-1.8409326155730099E-2</v>
      </c>
      <c r="T59" s="30">
        <v>8.2548272931156703E-5</v>
      </c>
      <c r="U59" s="26">
        <v>0</v>
      </c>
      <c r="V59" s="16">
        <v>0</v>
      </c>
      <c r="W59" s="26"/>
      <c r="X59" s="34"/>
      <c r="Y59" s="34">
        <v>-2.8843712062653501E-2</v>
      </c>
      <c r="Z59" s="34">
        <v>-1.93230252620794E-2</v>
      </c>
      <c r="AA59" s="16">
        <v>-2.5684918746071699E-2</v>
      </c>
      <c r="AB59" s="16"/>
      <c r="AC59" s="16">
        <v>0</v>
      </c>
      <c r="AD59" s="16">
        <v>0</v>
      </c>
      <c r="AE59" s="16">
        <v>0</v>
      </c>
      <c r="AF59" s="36">
        <v>-2.6896527845448302E-2</v>
      </c>
      <c r="AG59" s="36">
        <v>1.0062255770968301E-3</v>
      </c>
      <c r="AH59" s="36">
        <v>-7.7752720863984897E-3</v>
      </c>
      <c r="AI59" s="36"/>
      <c r="AJ59" s="36"/>
      <c r="AK59" s="36"/>
      <c r="AL59" s="26"/>
      <c r="AM59" s="26"/>
      <c r="AN59" s="34"/>
    </row>
    <row r="60" spans="1:40">
      <c r="A60" s="6">
        <f>RiskTab22[[#This Row],[Nr.]]</f>
        <v>59</v>
      </c>
      <c r="B60" s="6" t="str">
        <f>RiskTab22[[#This Row],[Category]]</f>
        <v>country etf</v>
      </c>
      <c r="C60" t="str">
        <f>RiskTab22[[#This Row],[ShortName]]</f>
        <v>MSCI Switzerland</v>
      </c>
      <c r="D60" t="str">
        <f>RiskTab22[[#This Row],[AlphaVantage]]</f>
        <v>EWL</v>
      </c>
      <c r="E60" s="23">
        <v>0</v>
      </c>
      <c r="F60" s="32"/>
      <c r="G60" s="19" t="s">
        <v>383</v>
      </c>
      <c r="H60" s="8">
        <v>0.88280500150088503</v>
      </c>
      <c r="I60" s="8">
        <v>0.87745181474940304</v>
      </c>
      <c r="J60" s="16">
        <v>-5.4968867713847999E-2</v>
      </c>
      <c r="K60" s="16">
        <v>8.3273693862908602E-2</v>
      </c>
      <c r="L60" s="16">
        <v>-0.13750415124960599</v>
      </c>
      <c r="M60" s="1">
        <v>1.07896017406741E-2</v>
      </c>
      <c r="N60" s="1">
        <v>1.07017637385465E-2</v>
      </c>
      <c r="O60" s="1"/>
      <c r="P60" s="1">
        <v>-2.5139772055770501E-2</v>
      </c>
      <c r="Q60" s="1">
        <v>-2.4935109510813298E-2</v>
      </c>
      <c r="R60" s="1">
        <v>-2.6929520894851899E-2</v>
      </c>
      <c r="S60" s="26">
        <v>-2.6672549674725099E-2</v>
      </c>
      <c r="T60" s="30">
        <v>-8.7468214373324204E-3</v>
      </c>
      <c r="U60" s="26">
        <v>0</v>
      </c>
      <c r="V60" s="16">
        <v>0</v>
      </c>
      <c r="W60" s="26"/>
      <c r="X60" s="34"/>
      <c r="Y60" s="34">
        <v>-2.9722973568040101E-2</v>
      </c>
      <c r="Z60" s="34">
        <v>-1.9280173330120699E-2</v>
      </c>
      <c r="AA60" s="16">
        <v>-2.3078408366398299E-2</v>
      </c>
      <c r="AB60" s="16"/>
      <c r="AC60" s="16">
        <v>0</v>
      </c>
      <c r="AD60" s="16">
        <v>0</v>
      </c>
      <c r="AE60" s="16">
        <v>0</v>
      </c>
      <c r="AF60" s="36">
        <v>-1.8844997475765301E-2</v>
      </c>
      <c r="AG60" s="36">
        <v>-3.0913516427189601E-3</v>
      </c>
      <c r="AH60" s="36">
        <v>-1.08457881826495E-2</v>
      </c>
      <c r="AI60" s="36"/>
      <c r="AJ60" s="36"/>
      <c r="AK60" s="36"/>
      <c r="AL60" s="26"/>
      <c r="AM60" s="26"/>
      <c r="AN60" s="34"/>
    </row>
    <row r="61" spans="1:40">
      <c r="A61" s="6">
        <f>RiskTab22[[#This Row],[Nr.]]</f>
        <v>60</v>
      </c>
      <c r="B61" s="6" t="str">
        <f>RiskTab22[[#This Row],[Category]]</f>
        <v>country etf</v>
      </c>
      <c r="C61" t="str">
        <f>RiskTab22[[#This Row],[ShortName]]</f>
        <v>MSCI Italy</v>
      </c>
      <c r="D61" t="str">
        <f>RiskTab22[[#This Row],[AlphaVantage]]</f>
        <v>EWI</v>
      </c>
      <c r="E61" s="23">
        <v>0</v>
      </c>
      <c r="F61" s="32"/>
      <c r="G61" s="19" t="s">
        <v>383</v>
      </c>
      <c r="H61" s="8">
        <v>0.94992351408624698</v>
      </c>
      <c r="I61" s="8">
        <v>0.94927625195259202</v>
      </c>
      <c r="J61" s="16">
        <v>-1.37229355413813E-2</v>
      </c>
      <c r="K61" s="16">
        <v>0.106201188097099</v>
      </c>
      <c r="L61" s="16">
        <v>-0.119172909293859</v>
      </c>
      <c r="M61" s="1">
        <v>9.7648190805069701E-3</v>
      </c>
      <c r="N61" s="1">
        <v>9.7169227525024608E-3</v>
      </c>
      <c r="O61" s="1"/>
      <c r="P61" s="1">
        <v>-2.2752028457581199E-2</v>
      </c>
      <c r="Q61" s="1">
        <v>-2.2640430013330701E-2</v>
      </c>
      <c r="R61" s="1">
        <v>-2.57786425880311E-2</v>
      </c>
      <c r="S61" s="26">
        <v>-2.5860176066871798E-2</v>
      </c>
      <c r="T61" s="30">
        <v>-6.7840142622189398E-3</v>
      </c>
      <c r="U61" s="26">
        <v>0</v>
      </c>
      <c r="V61" s="16">
        <v>0</v>
      </c>
      <c r="W61" s="26"/>
      <c r="X61" s="34"/>
      <c r="Y61" s="34">
        <v>-6.6166720048136105E-2</v>
      </c>
      <c r="Z61" s="34">
        <v>-3.74773204728234E-2</v>
      </c>
      <c r="AA61" s="16">
        <v>-5.0637274773412698E-2</v>
      </c>
      <c r="AB61" s="16"/>
      <c r="AC61" s="16">
        <v>0</v>
      </c>
      <c r="AD61" s="16">
        <v>0</v>
      </c>
      <c r="AE61" s="16">
        <v>0</v>
      </c>
      <c r="AF61" s="36">
        <v>-3.4945179576090397E-2</v>
      </c>
      <c r="AG61" s="36">
        <v>1.55534005269651E-2</v>
      </c>
      <c r="AH61" s="36">
        <v>-1.120166126027E-2</v>
      </c>
      <c r="AI61" s="36"/>
      <c r="AJ61" s="36"/>
      <c r="AK61" s="36"/>
      <c r="AL61" s="26"/>
      <c r="AM61" s="26"/>
      <c r="AN61" s="34"/>
    </row>
    <row r="62" spans="1:40">
      <c r="A62" s="6">
        <f>RiskTab22[[#This Row],[Nr.]]</f>
        <v>61</v>
      </c>
      <c r="B62" s="6" t="str">
        <f>RiskTab22[[#This Row],[Category]]</f>
        <v>country etf</v>
      </c>
      <c r="C62" t="str">
        <f>RiskTab22[[#This Row],[ShortName]]</f>
        <v>MSCI Sweden</v>
      </c>
      <c r="D62" t="str">
        <f>RiskTab22[[#This Row],[AlphaVantage]]</f>
        <v>EWD</v>
      </c>
      <c r="E62" s="23">
        <v>0</v>
      </c>
      <c r="F62" s="32"/>
      <c r="G62" s="19" t="s">
        <v>383</v>
      </c>
      <c r="H62" s="8">
        <v>0.74384723319058799</v>
      </c>
      <c r="I62" s="8">
        <v>0.75111441203436602</v>
      </c>
      <c r="J62" s="16">
        <v>3.7910718793416898E-2</v>
      </c>
      <c r="K62" s="16">
        <v>3.5806112878029699E-2</v>
      </c>
      <c r="L62" s="16">
        <v>2.8165076441710201E-3</v>
      </c>
      <c r="M62" s="1">
        <v>9.4970221365346004E-3</v>
      </c>
      <c r="N62" s="1">
        <v>9.5059048154745793E-3</v>
      </c>
      <c r="O62" s="1"/>
      <c r="P62" s="1">
        <v>-2.21280615781256E-2</v>
      </c>
      <c r="Q62" s="1">
        <v>-2.2148758220055801E-2</v>
      </c>
      <c r="R62" s="1">
        <v>-2.46629561922765E-2</v>
      </c>
      <c r="S62" s="26">
        <v>-2.4749785453043099E-2</v>
      </c>
      <c r="T62" s="30">
        <v>3.7605300929098901E-3</v>
      </c>
      <c r="U62" s="26">
        <v>0</v>
      </c>
      <c r="V62" s="16">
        <v>0</v>
      </c>
      <c r="W62" s="26"/>
      <c r="X62" s="34"/>
      <c r="Y62" s="34">
        <v>-3.1393387558970302E-2</v>
      </c>
      <c r="Z62" s="34">
        <v>-2.11866353710208E-2</v>
      </c>
      <c r="AA62" s="16">
        <v>-2.72432733761514E-2</v>
      </c>
      <c r="AB62" s="16"/>
      <c r="AC62" s="16">
        <v>0</v>
      </c>
      <c r="AD62" s="16">
        <v>0</v>
      </c>
      <c r="AE62" s="16">
        <v>0</v>
      </c>
      <c r="AF62" s="36">
        <v>-2.6583586527677099E-2</v>
      </c>
      <c r="AG62" s="36">
        <v>2.0412492474519199E-2</v>
      </c>
      <c r="AH62" s="36">
        <v>-1.13304641299026E-3</v>
      </c>
      <c r="AI62" s="36"/>
      <c r="AJ62" s="36"/>
      <c r="AK62" s="36"/>
      <c r="AL62" s="26"/>
      <c r="AM62" s="26"/>
      <c r="AN62" s="34"/>
    </row>
    <row r="63" spans="1:40">
      <c r="A63" s="6">
        <f>RiskTab22[[#This Row],[Nr.]]</f>
        <v>62</v>
      </c>
      <c r="B63" s="6" t="str">
        <f>RiskTab22[[#This Row],[Category]]</f>
        <v>country etf</v>
      </c>
      <c r="C63" t="str">
        <f>RiskTab22[[#This Row],[ShortName]]</f>
        <v>MSCI Austria</v>
      </c>
      <c r="D63" t="str">
        <f>RiskTab22[[#This Row],[AlphaVantage]]</f>
        <v>EWO</v>
      </c>
      <c r="E63" s="23">
        <v>0</v>
      </c>
      <c r="F63" s="32"/>
      <c r="G63" s="19" t="s">
        <v>383</v>
      </c>
      <c r="H63" s="8">
        <v>0.79549928087643396</v>
      </c>
      <c r="I63" s="8">
        <v>0.80006563427237698</v>
      </c>
      <c r="J63" s="16">
        <v>2.7570255951395901E-2</v>
      </c>
      <c r="K63" s="16">
        <v>5.3450306408022001E-2</v>
      </c>
      <c r="L63" s="16">
        <v>-2.5158295206131401E-2</v>
      </c>
      <c r="M63" s="1">
        <v>7.5810099878039E-3</v>
      </c>
      <c r="N63" s="1">
        <v>7.58379358838728E-3</v>
      </c>
      <c r="O63" s="1"/>
      <c r="P63" s="1">
        <v>-1.7663753271583101E-2</v>
      </c>
      <c r="Q63" s="1">
        <v>-1.7670239060942401E-2</v>
      </c>
      <c r="R63" s="1">
        <v>-1.89499416065394E-2</v>
      </c>
      <c r="S63" s="26">
        <v>-1.89939728414668E-2</v>
      </c>
      <c r="T63" s="30">
        <v>-7.4729594555609902E-2</v>
      </c>
      <c r="U63" s="26">
        <v>0</v>
      </c>
      <c r="V63" s="16">
        <v>0</v>
      </c>
      <c r="W63" s="26"/>
      <c r="X63" s="34"/>
      <c r="Y63" s="34">
        <v>-8.8479490788152301E-2</v>
      </c>
      <c r="Z63" s="34">
        <v>-3.7735371836140202E-2</v>
      </c>
      <c r="AA63" s="16">
        <v>-5.7452976084984703E-2</v>
      </c>
      <c r="AB63" s="16"/>
      <c r="AC63" s="16">
        <v>0</v>
      </c>
      <c r="AD63" s="16">
        <v>0</v>
      </c>
      <c r="AE63" s="16">
        <v>0</v>
      </c>
      <c r="AF63" s="36">
        <v>-9.7973466758069297E-2</v>
      </c>
      <c r="AG63" s="36">
        <v>6.4282783170055103E-3</v>
      </c>
      <c r="AH63" s="36">
        <v>-4.6306243092743497E-2</v>
      </c>
      <c r="AI63" s="36"/>
      <c r="AJ63" s="36"/>
      <c r="AK63" s="36"/>
      <c r="AL63" s="26"/>
      <c r="AM63" s="26"/>
      <c r="AN63" s="34"/>
    </row>
    <row r="64" spans="1:40">
      <c r="A64" s="6">
        <f>RiskTab22[[#This Row],[Nr.]]</f>
        <v>63</v>
      </c>
      <c r="B64" s="6" t="str">
        <f>RiskTab22[[#This Row],[Category]]</f>
        <v>country etf</v>
      </c>
      <c r="C64" t="str">
        <f>RiskTab22[[#This Row],[ShortName]]</f>
        <v>MSCI Netherlands</v>
      </c>
      <c r="D64" t="str">
        <f>RiskTab22[[#This Row],[AlphaVantage]]</f>
        <v>EWN</v>
      </c>
      <c r="E64" s="23">
        <v>0</v>
      </c>
      <c r="F64" s="32"/>
      <c r="G64" s="19" t="s">
        <v>383</v>
      </c>
      <c r="H64" s="8">
        <v>0.918336577872919</v>
      </c>
      <c r="I64" s="8">
        <v>0.92807184707621004</v>
      </c>
      <c r="J64" s="16">
        <v>0.19001947867810101</v>
      </c>
      <c r="K64" s="16">
        <v>9.5411179945685196E-2</v>
      </c>
      <c r="L64" s="16">
        <v>9.5353487322479696E-2</v>
      </c>
      <c r="M64" s="1">
        <v>1.01755126435883E-2</v>
      </c>
      <c r="N64" s="1">
        <v>1.01744528863456E-2</v>
      </c>
      <c r="O64" s="1"/>
      <c r="P64" s="1">
        <v>-2.3708944459560701E-2</v>
      </c>
      <c r="Q64" s="1">
        <v>-2.3706475225185202E-2</v>
      </c>
      <c r="R64" s="1">
        <v>-2.7908959904174899E-2</v>
      </c>
      <c r="S64" s="26">
        <v>-2.6902050449462901E-2</v>
      </c>
      <c r="T64" s="30">
        <v>-4.0527464794144499E-2</v>
      </c>
      <c r="U64" s="26">
        <v>0</v>
      </c>
      <c r="V64" s="16">
        <v>0</v>
      </c>
      <c r="W64" s="26"/>
      <c r="X64" s="34"/>
      <c r="Y64" s="34">
        <v>-8.6511314028625094E-2</v>
      </c>
      <c r="Z64" s="34">
        <v>-3.7156295450820803E-2</v>
      </c>
      <c r="AA64" s="16">
        <v>-6.2158999851161897E-2</v>
      </c>
      <c r="AB64" s="16"/>
      <c r="AC64" s="16">
        <v>0</v>
      </c>
      <c r="AD64" s="16">
        <v>0</v>
      </c>
      <c r="AE64" s="16">
        <v>0</v>
      </c>
      <c r="AF64" s="36">
        <v>-8.0552876117095704E-2</v>
      </c>
      <c r="AG64" s="36">
        <v>1.07735853829746E-2</v>
      </c>
      <c r="AH64" s="36">
        <v>-3.6694323340006302E-2</v>
      </c>
      <c r="AI64" s="36"/>
      <c r="AJ64" s="36"/>
      <c r="AK64" s="36"/>
      <c r="AL64" s="26"/>
      <c r="AM64" s="26"/>
      <c r="AN64" s="34"/>
    </row>
    <row r="65" spans="1:41">
      <c r="A65" s="6">
        <f>RiskTab22[[#This Row],[Nr.]]</f>
        <v>64</v>
      </c>
      <c r="B65" s="6" t="str">
        <f>RiskTab22[[#This Row],[Category]]</f>
        <v>country etf</v>
      </c>
      <c r="C65" t="str">
        <f>RiskTab22[[#This Row],[ShortName]]</f>
        <v>MSCI Israel</v>
      </c>
      <c r="D65" t="str">
        <f>RiskTab22[[#This Row],[AlphaVantage]]</f>
        <v>EIS</v>
      </c>
      <c r="E65" s="23">
        <v>0</v>
      </c>
      <c r="F65" s="32"/>
      <c r="G65" s="19" t="s">
        <v>383</v>
      </c>
      <c r="H65" s="8">
        <v>0.74869115235934203</v>
      </c>
      <c r="I65" s="8">
        <v>0.74838019815002699</v>
      </c>
      <c r="J65" s="16">
        <v>-2.19614070064598E-2</v>
      </c>
      <c r="K65" s="16">
        <v>3.7460781978022703E-2</v>
      </c>
      <c r="L65" s="16">
        <v>-5.8709363194314301E-2</v>
      </c>
      <c r="M65" s="1">
        <v>7.3780954993965904E-3</v>
      </c>
      <c r="N65" s="1">
        <v>7.3579597378237403E-3</v>
      </c>
      <c r="O65" s="1"/>
      <c r="P65" s="1">
        <v>-1.7190962513594098E-2</v>
      </c>
      <c r="Q65" s="1">
        <v>-1.7144046189129299E-2</v>
      </c>
      <c r="R65" s="1">
        <v>-2.1786720632703E-2</v>
      </c>
      <c r="S65" s="26">
        <v>-2.1760382504808599E-2</v>
      </c>
      <c r="T65" s="30">
        <v>-7.3850778656909099E-3</v>
      </c>
      <c r="U65" s="26">
        <v>0</v>
      </c>
      <c r="V65" s="16">
        <v>0</v>
      </c>
      <c r="W65" s="26"/>
      <c r="X65" s="34"/>
      <c r="Y65" s="34">
        <v>-5.82140768842907E-2</v>
      </c>
      <c r="Z65" s="34">
        <v>-2.1852678129538301E-2</v>
      </c>
      <c r="AA65" s="16">
        <v>-3.3478894563388303E-2</v>
      </c>
      <c r="AB65" s="16"/>
      <c r="AC65" s="16">
        <v>0</v>
      </c>
      <c r="AD65" s="16">
        <v>0</v>
      </c>
      <c r="AE65" s="16">
        <v>0</v>
      </c>
      <c r="AF65" s="36">
        <v>-5.4850218324409103E-2</v>
      </c>
      <c r="AG65" s="36">
        <v>-1.6732230073620701E-3</v>
      </c>
      <c r="AH65" s="36">
        <v>-1.8599073915519598E-2</v>
      </c>
      <c r="AI65" s="36"/>
      <c r="AJ65" s="36"/>
      <c r="AK65" s="36"/>
      <c r="AL65" s="26"/>
      <c r="AM65" s="26"/>
      <c r="AN65" s="34"/>
    </row>
    <row r="66" spans="1:41">
      <c r="A66" s="6">
        <f>RiskTab22[[#This Row],[Nr.]]</f>
        <v>65</v>
      </c>
      <c r="B66" s="6" t="str">
        <f>RiskTab22[[#This Row],[Category]]</f>
        <v>country etf</v>
      </c>
      <c r="C66" t="str">
        <f>RiskTab22[[#This Row],[ShortName]]</f>
        <v>MSCI Belgium</v>
      </c>
      <c r="D66" t="str">
        <f>RiskTab22[[#This Row],[AlphaVantage]]</f>
        <v>EWK</v>
      </c>
      <c r="E66" s="23">
        <v>0</v>
      </c>
      <c r="F66" s="32"/>
      <c r="G66" s="19" t="s">
        <v>383</v>
      </c>
      <c r="H66" s="8">
        <v>0.81870913165802095</v>
      </c>
      <c r="I66" s="8">
        <v>0.81723021855295097</v>
      </c>
      <c r="J66" s="16">
        <v>6.5556893503612407E-2</v>
      </c>
      <c r="K66" s="16">
        <v>6.1378725848105199E-2</v>
      </c>
      <c r="L66" s="16">
        <v>4.9043505865843696E-3</v>
      </c>
      <c r="M66" s="1">
        <v>9.2854606295251201E-3</v>
      </c>
      <c r="N66" s="1">
        <v>9.2522504993306203E-3</v>
      </c>
      <c r="O66" s="1"/>
      <c r="P66" s="1">
        <v>-2.16351232667935E-2</v>
      </c>
      <c r="Q66" s="1">
        <v>-2.15577436634403E-2</v>
      </c>
      <c r="R66" s="1">
        <v>-2.0162252128237201E-2</v>
      </c>
      <c r="S66" s="26">
        <v>-2.03611992407822E-2</v>
      </c>
      <c r="T66" s="30">
        <v>-1.39737355524206E-2</v>
      </c>
      <c r="U66" s="26">
        <v>0</v>
      </c>
      <c r="V66" s="16">
        <v>0</v>
      </c>
      <c r="W66" s="26"/>
      <c r="X66" s="34"/>
      <c r="Y66" s="34">
        <v>-8.3429788288063605E-2</v>
      </c>
      <c r="Z66" s="34">
        <v>-5.13794176518712E-2</v>
      </c>
      <c r="AA66" s="16">
        <v>-6.1690374966876002E-2</v>
      </c>
      <c r="AB66" s="16"/>
      <c r="AC66" s="16">
        <v>0</v>
      </c>
      <c r="AD66" s="16">
        <v>0</v>
      </c>
      <c r="AE66" s="16">
        <v>0</v>
      </c>
      <c r="AF66" s="36">
        <v>-2.4028409380119999E-2</v>
      </c>
      <c r="AG66" s="36">
        <v>3.6618138670704001E-2</v>
      </c>
      <c r="AH66" s="36">
        <v>1.8520117050404099E-3</v>
      </c>
      <c r="AI66" s="36"/>
      <c r="AJ66" s="36"/>
      <c r="AK66" s="36"/>
      <c r="AL66" s="26"/>
      <c r="AM66" s="26"/>
      <c r="AN66" s="34"/>
    </row>
    <row r="67" spans="1:41">
      <c r="A67" s="6">
        <f>RiskTab22[[#This Row],[Nr.]]</f>
        <v>66</v>
      </c>
      <c r="B67" s="6" t="str">
        <f>RiskTab22[[#This Row],[Category]]</f>
        <v>country etf</v>
      </c>
      <c r="C67" t="str">
        <f>RiskTab22[[#This Row],[ShortName]]</f>
        <v>MSCI Ireland</v>
      </c>
      <c r="D67" t="str">
        <f>RiskTab22[[#This Row],[AlphaVantage]]</f>
        <v>EIRL</v>
      </c>
      <c r="E67" s="23">
        <v>0</v>
      </c>
      <c r="F67" s="32"/>
      <c r="G67" s="19" t="s">
        <v>383</v>
      </c>
      <c r="H67" s="8">
        <v>0.70444259758412298</v>
      </c>
      <c r="I67" s="8">
        <v>0.70842101383028599</v>
      </c>
      <c r="J67" s="16">
        <v>3.0072159777958501E-2</v>
      </c>
      <c r="K67" s="16">
        <v>2.2345600705347399E-2</v>
      </c>
      <c r="L67" s="16">
        <v>8.4309436854266093E-3</v>
      </c>
      <c r="M67" s="1">
        <v>8.7057735140992805E-3</v>
      </c>
      <c r="N67" s="1">
        <v>8.6938588071724995E-3</v>
      </c>
      <c r="O67" s="1"/>
      <c r="P67" s="1">
        <v>-2.02844522878513E-2</v>
      </c>
      <c r="Q67" s="1">
        <v>-2.0256691020711901E-2</v>
      </c>
      <c r="R67" s="1">
        <v>-2.14646518684572E-2</v>
      </c>
      <c r="S67" s="26">
        <v>-2.1411608680969699E-2</v>
      </c>
      <c r="T67" s="30">
        <v>-4.0886038863912101E-2</v>
      </c>
      <c r="U67" s="26">
        <v>0</v>
      </c>
      <c r="V67" s="16">
        <v>0</v>
      </c>
      <c r="W67" s="26"/>
      <c r="X67" s="34"/>
      <c r="Y67" s="34">
        <v>-0.10241190352792499</v>
      </c>
      <c r="Z67" s="34">
        <v>-4.64772876426576E-2</v>
      </c>
      <c r="AA67" s="16">
        <v>-6.17200150018151E-2</v>
      </c>
      <c r="AB67" s="16"/>
      <c r="AC67" s="16">
        <v>0</v>
      </c>
      <c r="AD67" s="16">
        <v>0</v>
      </c>
      <c r="AE67" s="16">
        <v>0</v>
      </c>
      <c r="AF67" s="36">
        <v>-5.3820467237998298E-2</v>
      </c>
      <c r="AG67" s="36">
        <v>8.4828948573675096E-4</v>
      </c>
      <c r="AH67" s="36">
        <v>-3.2613281778732801E-2</v>
      </c>
      <c r="AI67" s="36"/>
      <c r="AJ67" s="36"/>
      <c r="AK67" s="36"/>
      <c r="AL67" s="26"/>
      <c r="AM67" s="26"/>
      <c r="AN67" s="34"/>
    </row>
    <row r="68" spans="1:41">
      <c r="A68" s="6">
        <f>RiskTab22[[#This Row],[Nr.]]</f>
        <v>67</v>
      </c>
      <c r="B68" s="6" t="str">
        <f>RiskTab22[[#This Row],[Category]]</f>
        <v>country etf</v>
      </c>
      <c r="C68" t="str">
        <f>RiskTab22[[#This Row],[ShortName]]</f>
        <v>MSCI Denmark</v>
      </c>
      <c r="D68" t="str">
        <f>RiskTab22[[#This Row],[AlphaVantage]]</f>
        <v>EDEN</v>
      </c>
      <c r="E68" s="23">
        <v>0</v>
      </c>
      <c r="F68" s="32"/>
      <c r="G68" s="19" t="s">
        <v>383</v>
      </c>
      <c r="H68" s="8">
        <v>0.69566281573555599</v>
      </c>
      <c r="I68" s="8">
        <v>0.70441468582900901</v>
      </c>
      <c r="J68" s="16">
        <v>6.4826081242431499E-2</v>
      </c>
      <c r="K68" s="16">
        <v>1.9346452035977599E-2</v>
      </c>
      <c r="L68" s="16">
        <v>4.6182338923985801E-2</v>
      </c>
      <c r="M68" s="1">
        <v>8.6501676402206806E-3</v>
      </c>
      <c r="N68" s="1">
        <v>8.6619908497998204E-3</v>
      </c>
      <c r="O68" s="1"/>
      <c r="P68" s="1">
        <v>-2.0154890601714201E-2</v>
      </c>
      <c r="Q68" s="1">
        <v>-2.0182438680033599E-2</v>
      </c>
      <c r="R68" s="1">
        <v>-2.1073155409082001E-2</v>
      </c>
      <c r="S68" s="26">
        <v>-2.09600056841284E-2</v>
      </c>
      <c r="T68" s="30">
        <v>-4.2392768968815199E-2</v>
      </c>
      <c r="U68" s="26">
        <v>0</v>
      </c>
      <c r="V68" s="16">
        <v>0</v>
      </c>
      <c r="W68" s="26"/>
      <c r="X68" s="34"/>
      <c r="Y68" s="34">
        <v>-9.3289039504997104E-2</v>
      </c>
      <c r="Z68" s="34">
        <v>-3.5577911745898597E-2</v>
      </c>
      <c r="AA68" s="16">
        <v>-5.0767837062388403E-2</v>
      </c>
      <c r="AB68" s="16"/>
      <c r="AC68" s="16">
        <v>0</v>
      </c>
      <c r="AD68" s="16">
        <v>0</v>
      </c>
      <c r="AE68" s="16">
        <v>0</v>
      </c>
      <c r="AF68" s="36">
        <v>-0.109669817064232</v>
      </c>
      <c r="AG68" s="36">
        <v>-8.2155349040391994E-3</v>
      </c>
      <c r="AH68" s="36">
        <v>-3.7448087632306802E-2</v>
      </c>
      <c r="AI68" s="36"/>
      <c r="AJ68" s="36"/>
      <c r="AK68" s="36"/>
      <c r="AL68" s="26"/>
      <c r="AM68" s="26"/>
      <c r="AN68" s="34"/>
    </row>
    <row r="69" spans="1:41">
      <c r="A69" s="6">
        <f>RiskTab22[[#This Row],[Nr.]]</f>
        <v>68</v>
      </c>
      <c r="B69" s="6" t="str">
        <f>RiskTab22[[#This Row],[Category]]</f>
        <v>country etf</v>
      </c>
      <c r="C69" t="str">
        <f>RiskTab22[[#This Row],[ShortName]]</f>
        <v>MSCI Finland</v>
      </c>
      <c r="D69" t="str">
        <f>RiskTab22[[#This Row],[AlphaVantage]]</f>
        <v>EFNL</v>
      </c>
      <c r="E69" s="23">
        <v>0</v>
      </c>
      <c r="F69" s="32"/>
      <c r="G69" s="19" t="s">
        <v>383</v>
      </c>
      <c r="H69" s="8">
        <v>0.84215929042431903</v>
      </c>
      <c r="I69" s="8">
        <v>0.84269008415234303</v>
      </c>
      <c r="J69" s="16">
        <v>0.119606087722159</v>
      </c>
      <c r="K69" s="16">
        <v>6.9389233816698204E-2</v>
      </c>
      <c r="L69" s="16">
        <v>5.0947510360025997E-2</v>
      </c>
      <c r="M69" s="1">
        <v>1.0245239872065499E-2</v>
      </c>
      <c r="N69" s="1">
        <v>1.0215254118408099E-2</v>
      </c>
      <c r="O69" s="1"/>
      <c r="P69" s="1">
        <v>-2.38714089019126E-2</v>
      </c>
      <c r="Q69" s="1">
        <v>-2.3801542095890901E-2</v>
      </c>
      <c r="R69" s="1">
        <v>-2.6594950967782E-2</v>
      </c>
      <c r="S69" s="26">
        <v>-2.6678162892464399E-2</v>
      </c>
      <c r="T69" s="30">
        <v>-1.19471282228401E-2</v>
      </c>
      <c r="U69" s="26">
        <v>0</v>
      </c>
      <c r="V69" s="16">
        <v>0</v>
      </c>
      <c r="W69" s="26"/>
      <c r="X69" s="34"/>
      <c r="Y69" s="34">
        <v>-0.100920917355715</v>
      </c>
      <c r="Z69" s="34">
        <v>-4.79886229916529E-2</v>
      </c>
      <c r="AA69" s="16">
        <v>-6.1340349488923002E-2</v>
      </c>
      <c r="AB69" s="16"/>
      <c r="AC69" s="16">
        <v>0</v>
      </c>
      <c r="AD69" s="16">
        <v>0</v>
      </c>
      <c r="AE69" s="16">
        <v>0</v>
      </c>
      <c r="AF69" s="36">
        <v>-5.3996175812001598E-2</v>
      </c>
      <c r="AG69" s="36">
        <v>5.2278348768126301E-3</v>
      </c>
      <c r="AH69" s="36">
        <v>-2.1303657583815999E-2</v>
      </c>
      <c r="AI69" s="36"/>
      <c r="AJ69" s="36"/>
      <c r="AK69" s="36"/>
      <c r="AL69" s="26"/>
      <c r="AM69" s="26"/>
      <c r="AN69" s="34"/>
    </row>
    <row r="70" spans="1:41">
      <c r="A70" s="6">
        <f>RiskTab22[[#This Row],[Nr.]]</f>
        <v>69</v>
      </c>
      <c r="B70" s="6" t="str">
        <f>RiskTab22[[#This Row],[Category]]</f>
        <v>country etf</v>
      </c>
      <c r="C70" t="str">
        <f>RiskTab22[[#This Row],[ShortName]]</f>
        <v>MSCI Norway</v>
      </c>
      <c r="D70" t="str">
        <f>RiskTab22[[#This Row],[AlphaVantage]]</f>
        <v>ENOR</v>
      </c>
      <c r="E70" s="23">
        <v>0</v>
      </c>
      <c r="F70" s="32"/>
      <c r="G70" s="19" t="s">
        <v>383</v>
      </c>
      <c r="H70" s="8">
        <v>0.970314653413617</v>
      </c>
      <c r="I70" s="8">
        <v>0.97025004171395302</v>
      </c>
      <c r="J70" s="16">
        <v>8.5446644024622695E-2</v>
      </c>
      <c r="K70" s="16">
        <v>0.113166743669598</v>
      </c>
      <c r="L70" s="16">
        <v>-2.6964995337747301E-2</v>
      </c>
      <c r="M70" s="1">
        <v>9.3123417834361805E-3</v>
      </c>
      <c r="N70" s="1">
        <v>9.2584248965365493E-3</v>
      </c>
      <c r="O70" s="1"/>
      <c r="P70" s="1">
        <v>-2.16977563554063E-2</v>
      </c>
      <c r="Q70" s="1">
        <v>-2.1572130008930199E-2</v>
      </c>
      <c r="R70" s="1">
        <v>-2.81872795314657E-2</v>
      </c>
      <c r="S70" s="26">
        <v>-2.7795071730987098E-2</v>
      </c>
      <c r="T70" s="30">
        <v>-5.6846093616808403E-2</v>
      </c>
      <c r="U70" s="26">
        <v>0</v>
      </c>
      <c r="V70" s="16">
        <v>0</v>
      </c>
      <c r="W70" s="26"/>
      <c r="X70" s="34"/>
      <c r="Y70" s="34">
        <v>-0.118815189841125</v>
      </c>
      <c r="Z70" s="34">
        <v>-4.4883153403210301E-2</v>
      </c>
      <c r="AA70" s="16">
        <v>-7.1569375548351993E-2</v>
      </c>
      <c r="AB70" s="16"/>
      <c r="AC70" s="16">
        <v>0</v>
      </c>
      <c r="AD70" s="16">
        <v>0</v>
      </c>
      <c r="AE70" s="16">
        <v>0</v>
      </c>
      <c r="AF70" s="36">
        <v>-0.13203805659700499</v>
      </c>
      <c r="AG70" s="36">
        <v>2.4355514359757999E-3</v>
      </c>
      <c r="AH70" s="36">
        <v>-4.61004666285817E-2</v>
      </c>
      <c r="AI70" s="36"/>
      <c r="AJ70" s="36"/>
      <c r="AK70" s="36"/>
      <c r="AL70" s="26"/>
      <c r="AM70" s="26"/>
      <c r="AN70" s="34"/>
    </row>
    <row r="71" spans="1:41">
      <c r="A71" s="6">
        <f>RiskTab22[[#This Row],[Nr.]]</f>
        <v>70</v>
      </c>
      <c r="B71" s="6" t="str">
        <f>RiskTab22[[#This Row],[Category]]</f>
        <v>country etf</v>
      </c>
      <c r="C71" t="str">
        <f>RiskTab22[[#This Row],[ShortName]]</f>
        <v>MSCI Japan</v>
      </c>
      <c r="D71" t="str">
        <f>RiskTab22[[#This Row],[AlphaVantage]]</f>
        <v>EWJ</v>
      </c>
      <c r="E71" s="23">
        <v>0</v>
      </c>
      <c r="F71" s="32"/>
      <c r="G71" s="19" t="s">
        <v>383</v>
      </c>
      <c r="H71" s="8">
        <v>0.52166898605770895</v>
      </c>
      <c r="I71" s="8">
        <v>0.53299843758881904</v>
      </c>
      <c r="J71" s="16">
        <v>8.4540219369025199E-2</v>
      </c>
      <c r="K71" s="16">
        <v>-4.0089348506383397E-2</v>
      </c>
      <c r="L71" s="16">
        <v>0.12529908525972</v>
      </c>
      <c r="M71" s="1">
        <v>8.3646272655255906E-3</v>
      </c>
      <c r="N71" s="1">
        <v>8.3827090123370796E-3</v>
      </c>
      <c r="O71" s="1"/>
      <c r="P71" s="1">
        <v>-1.94895815286746E-2</v>
      </c>
      <c r="Q71" s="1">
        <v>-1.9531711998745399E-2</v>
      </c>
      <c r="R71" s="1">
        <v>-1.56130287395816E-2</v>
      </c>
      <c r="S71" s="26">
        <v>-1.77341463789406E-2</v>
      </c>
      <c r="T71" s="30">
        <v>3.2445054197775798E-3</v>
      </c>
      <c r="U71" s="26">
        <v>0</v>
      </c>
      <c r="V71" s="16">
        <v>0</v>
      </c>
      <c r="W71" s="26"/>
      <c r="X71" s="34"/>
      <c r="Y71" s="34">
        <v>-3.8877188589760102E-2</v>
      </c>
      <c r="Z71" s="34">
        <v>-2.4402389977228701E-2</v>
      </c>
      <c r="AA71" s="16">
        <v>-3.1542800635205502E-2</v>
      </c>
      <c r="AB71" s="16"/>
      <c r="AC71" s="16">
        <v>0</v>
      </c>
      <c r="AD71" s="16">
        <v>0</v>
      </c>
      <c r="AE71" s="16">
        <v>0</v>
      </c>
      <c r="AF71" s="36">
        <v>-3.53312063328148E-2</v>
      </c>
      <c r="AG71" s="36">
        <v>3.9935342377628103E-3</v>
      </c>
      <c r="AH71" s="36">
        <v>-1.02850414119449E-2</v>
      </c>
      <c r="AI71" s="36"/>
      <c r="AJ71" s="36"/>
      <c r="AK71" s="36"/>
      <c r="AL71" s="26"/>
      <c r="AM71" s="26"/>
      <c r="AN71" s="34"/>
    </row>
    <row r="72" spans="1:41">
      <c r="A72" s="6">
        <f>RiskTab22[[#This Row],[Nr.]]</f>
        <v>71</v>
      </c>
      <c r="B72" s="6" t="str">
        <f>RiskTab22[[#This Row],[Category]]</f>
        <v>country etf</v>
      </c>
      <c r="C72" t="str">
        <f>RiskTab22[[#This Row],[ShortName]]</f>
        <v>MSCI New Zealand</v>
      </c>
      <c r="D72" t="str">
        <f>RiskTab22[[#This Row],[AlphaVantage]]</f>
        <v>ENZL</v>
      </c>
      <c r="E72" s="23">
        <v>0</v>
      </c>
      <c r="F72" s="32"/>
      <c r="G72" s="19" t="s">
        <v>383</v>
      </c>
      <c r="H72" s="8">
        <v>0.84204408186342505</v>
      </c>
      <c r="I72" s="8">
        <v>0.84661352397913703</v>
      </c>
      <c r="J72" s="16">
        <v>5.8739698949499299E-3</v>
      </c>
      <c r="K72" s="16">
        <v>6.9349878897855696E-2</v>
      </c>
      <c r="L72" s="16">
        <v>-6.2745274526366704E-2</v>
      </c>
      <c r="M72" s="1">
        <v>9.4813421315184995E-3</v>
      </c>
      <c r="N72" s="1">
        <v>9.4315827906747401E-3</v>
      </c>
      <c r="O72" s="1"/>
      <c r="P72" s="1">
        <v>-2.2091527166438099E-2</v>
      </c>
      <c r="Q72" s="1">
        <v>-2.1975587902272199E-2</v>
      </c>
      <c r="R72" s="1">
        <v>-2.7877635099385699E-2</v>
      </c>
      <c r="S72" s="26">
        <v>-2.8158392959622601E-2</v>
      </c>
      <c r="T72" s="30">
        <v>1.6925171949108701E-2</v>
      </c>
      <c r="U72" s="26">
        <v>0</v>
      </c>
      <c r="V72" s="16">
        <v>0</v>
      </c>
      <c r="W72" s="26"/>
      <c r="X72" s="34"/>
      <c r="Y72" s="34">
        <v>-4.5790700290558303E-2</v>
      </c>
      <c r="Z72" s="34">
        <v>-3.7129517670864802E-2</v>
      </c>
      <c r="AA72" s="16">
        <v>-4.11865798924217E-2</v>
      </c>
      <c r="AB72" s="16"/>
      <c r="AC72" s="16">
        <v>0</v>
      </c>
      <c r="AD72" s="16">
        <v>0</v>
      </c>
      <c r="AE72" s="16">
        <v>0</v>
      </c>
      <c r="AF72" s="36">
        <v>-4.1747862397187398E-2</v>
      </c>
      <c r="AG72" s="36">
        <v>3.9734961546764799E-2</v>
      </c>
      <c r="AH72" s="36">
        <v>9.49057910462061E-4</v>
      </c>
      <c r="AI72" s="36"/>
      <c r="AJ72" s="36"/>
      <c r="AK72" s="36"/>
      <c r="AL72" s="26"/>
      <c r="AM72" s="26"/>
      <c r="AN72" s="34"/>
    </row>
    <row r="73" spans="1:41">
      <c r="A73" s="6">
        <f>RiskTab22[[#This Row],[Nr.]]</f>
        <v>72</v>
      </c>
      <c r="B73" s="6" t="str">
        <f>RiskTab22[[#This Row],[Category]]</f>
        <v>country etf</v>
      </c>
      <c r="C73" t="str">
        <f>RiskTab22[[#This Row],[ShortName]]</f>
        <v>MSCI Hong Kong</v>
      </c>
      <c r="D73" t="str">
        <f>RiskTab22[[#This Row],[AlphaVantage]]</f>
        <v>EWH</v>
      </c>
      <c r="E73" s="23">
        <v>0</v>
      </c>
      <c r="F73" s="32"/>
      <c r="G73" s="19" t="s">
        <v>383</v>
      </c>
      <c r="H73" s="8">
        <v>0.89658397455462302</v>
      </c>
      <c r="I73" s="8">
        <v>0.89628139489216896</v>
      </c>
      <c r="J73" s="16">
        <v>1.6438811034345899E-2</v>
      </c>
      <c r="K73" s="16">
        <v>8.7980552121140296E-2</v>
      </c>
      <c r="L73" s="16">
        <v>-7.0800702182148095E-2</v>
      </c>
      <c r="M73" s="1">
        <v>9.1664677719950193E-3</v>
      </c>
      <c r="N73" s="1">
        <v>9.1386352947976993E-3</v>
      </c>
      <c r="O73" s="1"/>
      <c r="P73" s="1">
        <v>-2.1357869908748401E-2</v>
      </c>
      <c r="Q73" s="1">
        <v>-2.12930202368787E-2</v>
      </c>
      <c r="R73" s="1">
        <v>-2.5740769473509902E-2</v>
      </c>
      <c r="S73" s="26">
        <v>-2.6090450237187202E-2</v>
      </c>
      <c r="T73" s="30">
        <v>1.09806817371101E-3</v>
      </c>
      <c r="U73" s="26">
        <v>0</v>
      </c>
      <c r="V73" s="16">
        <v>0</v>
      </c>
      <c r="W73" s="26"/>
      <c r="X73" s="34"/>
      <c r="Y73" s="34">
        <v>-6.0559909969000597E-2</v>
      </c>
      <c r="Z73" s="34">
        <v>-2.96279015051195E-2</v>
      </c>
      <c r="AA73" s="16">
        <v>-3.6480943583321303E-2</v>
      </c>
      <c r="AB73" s="16"/>
      <c r="AC73" s="16">
        <v>0</v>
      </c>
      <c r="AD73" s="16">
        <v>0</v>
      </c>
      <c r="AE73" s="16">
        <v>0</v>
      </c>
      <c r="AF73" s="36">
        <v>-5.7995044298423899E-2</v>
      </c>
      <c r="AG73" s="36">
        <v>7.7819820545099398E-3</v>
      </c>
      <c r="AH73" s="36">
        <v>-1.48536951700263E-2</v>
      </c>
      <c r="AI73" s="36"/>
      <c r="AJ73" s="36"/>
      <c r="AK73" s="36"/>
      <c r="AL73" s="26"/>
      <c r="AM73" s="26"/>
      <c r="AN73" s="34"/>
    </row>
    <row r="74" spans="1:41">
      <c r="A74" s="6">
        <f>RiskTab22[[#This Row],[Nr.]]</f>
        <v>73</v>
      </c>
      <c r="B74" s="6" t="str">
        <f>RiskTab22[[#This Row],[Category]]</f>
        <v>country etf</v>
      </c>
      <c r="C74" s="50" t="str">
        <f>RiskTab22[[#This Row],[ShortName]]</f>
        <v>MSCI Australia</v>
      </c>
      <c r="D74" s="50" t="str">
        <f>RiskTab22[[#This Row],[AlphaVantage]]</f>
        <v>EWA</v>
      </c>
      <c r="E74" s="23" t="str">
        <f>Table2[[#This Row],[Volume]]</f>
        <v/>
      </c>
      <c r="F74" s="32"/>
      <c r="G74" s="19"/>
      <c r="H74" s="8"/>
      <c r="I74" s="8"/>
      <c r="J74" s="16">
        <f>Table2[[#This Row],[250D.logReturn]]</f>
        <v>0</v>
      </c>
      <c r="K74" s="16"/>
      <c r="L74" s="16">
        <f>Table22[[#This Row],[250D.logReturn]]-Table22[[#This Row],[std_log_returns_1Y]]</f>
        <v>0</v>
      </c>
      <c r="M74" s="1"/>
      <c r="N74" s="1"/>
      <c r="O74" s="1"/>
      <c r="P74" s="1"/>
      <c r="Q74" s="1"/>
      <c r="R74" s="1"/>
      <c r="S74" s="26"/>
      <c r="T74" s="30"/>
      <c r="U74" s="26"/>
      <c r="V74" s="16"/>
      <c r="W74" s="26"/>
      <c r="X74" s="34"/>
      <c r="Y74" s="34"/>
      <c r="Z74" s="34"/>
      <c r="AA74" s="16"/>
      <c r="AB74" s="16"/>
      <c r="AC74" s="16"/>
      <c r="AD74" s="16"/>
      <c r="AE74" s="16"/>
      <c r="AF74" s="36"/>
      <c r="AG74" s="36"/>
      <c r="AH74" s="36"/>
      <c r="AI74" s="36"/>
      <c r="AJ74" s="36"/>
      <c r="AK74" s="36"/>
      <c r="AL74" s="26"/>
      <c r="AM74" s="26"/>
      <c r="AN74" s="34"/>
    </row>
    <row r="75" spans="1:41">
      <c r="A75" s="6">
        <f>RiskTab22[[#This Row],[Nr.]]</f>
        <v>74</v>
      </c>
      <c r="B75" s="6" t="str">
        <f>RiskTab22[[#This Row],[Category]]</f>
        <v>country etf</v>
      </c>
      <c r="C75" s="50" t="str">
        <f>RiskTab22[[#This Row],[ShortName]]</f>
        <v>MSCI Taiwan</v>
      </c>
      <c r="D75" s="50" t="str">
        <f>RiskTab22[[#This Row],[AlphaVantage]]</f>
        <v>EWT</v>
      </c>
      <c r="E75" s="23" t="str">
        <f>Table2[[#This Row],[Volume]]</f>
        <v/>
      </c>
      <c r="F75" s="32"/>
      <c r="G75" s="19"/>
      <c r="H75" s="8"/>
      <c r="I75" s="8"/>
      <c r="J75" s="16">
        <f>Table2[[#This Row],[250D.logReturn]]</f>
        <v>0</v>
      </c>
      <c r="K75" s="16"/>
      <c r="L75" s="16">
        <f>Table22[[#This Row],[250D.logReturn]]-Table22[[#This Row],[std_log_returns_1Y]]</f>
        <v>0</v>
      </c>
      <c r="M75" s="1"/>
      <c r="N75" s="1"/>
      <c r="O75" s="1"/>
      <c r="P75" s="1"/>
      <c r="Q75" s="1"/>
      <c r="R75" s="1"/>
      <c r="S75" s="26"/>
      <c r="T75" s="30"/>
      <c r="U75" s="26"/>
      <c r="V75" s="16"/>
      <c r="W75" s="26"/>
      <c r="X75" s="34"/>
      <c r="Y75" s="34"/>
      <c r="Z75" s="34"/>
      <c r="AA75" s="16"/>
      <c r="AB75" s="16"/>
      <c r="AC75" s="16"/>
      <c r="AD75" s="16"/>
      <c r="AE75" s="16"/>
      <c r="AF75" s="36"/>
      <c r="AG75" s="36"/>
      <c r="AH75" s="36"/>
      <c r="AI75" s="36"/>
      <c r="AJ75" s="36"/>
      <c r="AK75" s="36"/>
      <c r="AL75" s="26"/>
      <c r="AM75" s="26"/>
      <c r="AN75" s="34"/>
    </row>
    <row r="76" spans="1:41">
      <c r="A76" s="6">
        <f>RiskTab22[[#This Row],[Nr.]]</f>
        <v>75</v>
      </c>
      <c r="B76" s="53" t="str">
        <f>RiskTab22[[#This Row],[Category]]</f>
        <v>country etf</v>
      </c>
      <c r="C76" s="50" t="str">
        <f>RiskTab22[[#This Row],[ShortName]]</f>
        <v>MSCI South Africa</v>
      </c>
      <c r="D76" s="50" t="str">
        <f>RiskTab22[[#This Row],[AlphaVantage]]</f>
        <v>EZA</v>
      </c>
      <c r="E76" s="23" t="str">
        <f>Table2[[#This Row],[Volume]]</f>
        <v/>
      </c>
      <c r="F76" s="32"/>
      <c r="G76" s="19"/>
      <c r="H76" s="8"/>
      <c r="I76" s="8"/>
      <c r="J76" s="16">
        <f>Table2[[#This Row],[250D.logReturn]]</f>
        <v>0</v>
      </c>
      <c r="K76" s="16"/>
      <c r="L76" s="16">
        <f>Table22[[#This Row],[250D.logReturn]]-Table22[[#This Row],[std_log_returns_1Y]]</f>
        <v>0</v>
      </c>
      <c r="M76" s="1"/>
      <c r="N76" s="1"/>
      <c r="O76" s="1"/>
      <c r="P76" s="1"/>
      <c r="Q76" s="1"/>
      <c r="R76" s="1"/>
      <c r="S76" s="26"/>
      <c r="T76" s="30"/>
      <c r="U76" s="26"/>
      <c r="V76" s="16"/>
      <c r="W76" s="26"/>
      <c r="X76" s="34"/>
      <c r="Y76" s="34"/>
      <c r="Z76" s="34"/>
      <c r="AA76" s="16"/>
      <c r="AB76" s="16"/>
      <c r="AC76" s="16"/>
      <c r="AD76" s="16"/>
      <c r="AE76" s="16"/>
      <c r="AF76" s="36"/>
      <c r="AG76" s="36"/>
      <c r="AH76" s="36"/>
      <c r="AI76" s="36"/>
      <c r="AJ76" s="36"/>
      <c r="AK76" s="36"/>
      <c r="AL76" s="26"/>
      <c r="AM76" s="26"/>
      <c r="AN76" s="34"/>
    </row>
    <row r="77" spans="1:41">
      <c r="A77" s="6">
        <f>RiskTab22[[#This Row],[Nr.]]</f>
        <v>76</v>
      </c>
      <c r="B77" s="53" t="str">
        <f>RiskTab22[[#This Row],[Category]]</f>
        <v>country etf</v>
      </c>
      <c r="C77" s="50" t="str">
        <f>RiskTab22[[#This Row],[ShortName]]</f>
        <v>BorgWarner</v>
      </c>
      <c r="D77" s="50" t="str">
        <f>RiskTab22[[#This Row],[AlphaVantage]]</f>
        <v>BWA</v>
      </c>
      <c r="E77" s="23" t="str">
        <f>Table2[[#This Row],[Volume]]</f>
        <v/>
      </c>
      <c r="F77" s="32"/>
      <c r="G77" s="19"/>
      <c r="H77" s="8"/>
      <c r="I77" s="8"/>
      <c r="J77" s="16">
        <f>Table2[[#This Row],[250D.logReturn]]</f>
        <v>0</v>
      </c>
      <c r="K77" s="16"/>
      <c r="L77" s="16">
        <f>Table22[[#This Row],[250D.logReturn]]-Table22[[#This Row],[std_log_returns_1Y]]</f>
        <v>0</v>
      </c>
      <c r="M77" s="1"/>
      <c r="N77" s="1"/>
      <c r="O77" s="1"/>
      <c r="P77" s="1"/>
      <c r="Q77" s="1"/>
      <c r="R77" s="1"/>
      <c r="S77" s="26"/>
      <c r="T77" s="30"/>
      <c r="U77" s="26"/>
      <c r="V77" s="16"/>
      <c r="W77" s="26"/>
      <c r="X77" s="34"/>
      <c r="Y77" s="34"/>
      <c r="Z77" s="34"/>
      <c r="AA77" s="16"/>
      <c r="AB77" s="16"/>
      <c r="AC77" s="16"/>
      <c r="AD77" s="16"/>
      <c r="AE77" s="16"/>
      <c r="AF77" s="36"/>
      <c r="AG77" s="36"/>
      <c r="AH77" s="36"/>
      <c r="AI77" s="36"/>
      <c r="AJ77" s="36"/>
      <c r="AK77" s="36"/>
      <c r="AL77" s="26"/>
      <c r="AM77" s="26"/>
      <c r="AN77" s="34"/>
    </row>
    <row r="78" spans="1:41">
      <c r="A78" s="6">
        <f>RiskTab22[[#This Row],[Nr.]]</f>
        <v>77</v>
      </c>
      <c r="B78" s="6" t="str">
        <f>RiskTab22[[#This Row],[Category]]</f>
        <v>e-car</v>
      </c>
      <c r="C78" t="str">
        <f>RiskTab22[[#This Row],[ShortName]]</f>
        <v>Magna International</v>
      </c>
      <c r="D78" t="str">
        <f>RiskTab22[[#This Row],[AlphaVantage]]</f>
        <v>MAG</v>
      </c>
      <c r="E78" s="23">
        <v>0</v>
      </c>
      <c r="F78" s="32"/>
      <c r="G78" s="19" t="s">
        <v>383</v>
      </c>
      <c r="H78" s="8">
        <v>0.90728925397264404</v>
      </c>
      <c r="I78" s="8">
        <v>0.90667472454617504</v>
      </c>
      <c r="J78" s="16">
        <v>4.9540482873547703E-2</v>
      </c>
      <c r="K78" s="16">
        <v>9.1637445319122199E-2</v>
      </c>
      <c r="L78" s="16">
        <v>-4.1353881323670801E-2</v>
      </c>
      <c r="M78" s="1">
        <v>9.87393728408692E-3</v>
      </c>
      <c r="N78" s="1">
        <v>9.8009828503539606E-3</v>
      </c>
      <c r="O78" s="1"/>
      <c r="P78" s="1">
        <v>-2.30062738719225E-2</v>
      </c>
      <c r="Q78" s="1">
        <v>-2.2836290041324699E-2</v>
      </c>
      <c r="R78" s="1">
        <v>-2.2849322870302401E-2</v>
      </c>
      <c r="S78" s="26">
        <v>-2.2897741556137201E-2</v>
      </c>
      <c r="T78" s="30">
        <v>-2.9343231465756601E-2</v>
      </c>
      <c r="U78" s="26">
        <v>0</v>
      </c>
      <c r="V78" s="16">
        <v>0</v>
      </c>
      <c r="W78" s="26"/>
      <c r="X78" s="34"/>
      <c r="Y78" s="34">
        <v>-5.85469728212442E-2</v>
      </c>
      <c r="Z78" s="34">
        <v>-3.20788510114755E-2</v>
      </c>
      <c r="AA78" s="16">
        <v>-4.2437666030680499E-2</v>
      </c>
      <c r="AB78" s="16"/>
      <c r="AC78" s="16">
        <v>0</v>
      </c>
      <c r="AD78" s="16">
        <v>0</v>
      </c>
      <c r="AE78" s="16">
        <v>0</v>
      </c>
      <c r="AF78" s="36">
        <v>-5.2961742595217999E-2</v>
      </c>
      <c r="AG78" s="36">
        <v>8.3753473866476896E-3</v>
      </c>
      <c r="AH78" s="36">
        <v>-2.5895476361658201E-2</v>
      </c>
      <c r="AI78" s="36"/>
      <c r="AJ78" s="36"/>
      <c r="AK78" s="36"/>
      <c r="AL78" s="26"/>
      <c r="AM78" s="26"/>
      <c r="AN78" s="34"/>
    </row>
    <row r="79" spans="1:41">
      <c r="B79" t="s">
        <v>24</v>
      </c>
      <c r="C79" t="s">
        <v>24</v>
      </c>
      <c r="D79" t="s">
        <v>191</v>
      </c>
      <c r="E79">
        <v>67886.032783868606</v>
      </c>
      <c r="G79" s="18"/>
      <c r="H79" s="18"/>
      <c r="I79" s="18"/>
      <c r="J79" s="16">
        <v>0.55110331338949503</v>
      </c>
      <c r="K79" s="18"/>
      <c r="L79" s="18"/>
      <c r="M79" s="18"/>
      <c r="N79" s="23"/>
      <c r="O79" s="23"/>
      <c r="Q79" s="16">
        <v>1.3354217318620101E-3</v>
      </c>
      <c r="R79" s="1">
        <v>-5.6336557610431701E-2</v>
      </c>
      <c r="Y79">
        <v>-5.9217116694911302E-2</v>
      </c>
      <c r="Z79">
        <v>-4.4277518659525998E-2</v>
      </c>
      <c r="AA79" s="35">
        <v>-4.4585538270702801E-2</v>
      </c>
      <c r="AB79" s="35"/>
      <c r="AF79" s="37"/>
      <c r="AG79" s="37"/>
      <c r="AH79" s="37"/>
      <c r="AI79" s="37"/>
      <c r="AJ79" s="37"/>
      <c r="AK79" s="37"/>
      <c r="AL79" s="35">
        <v>-6.4514020996561006E-2</v>
      </c>
      <c r="AM79" s="35">
        <v>-4.9519025494633398E-2</v>
      </c>
      <c r="AN79" s="35">
        <v>-5.6125117922182097E-2</v>
      </c>
      <c r="AO79">
        <v>-6.2674350059403194E-2</v>
      </c>
    </row>
    <row r="80" spans="1:41">
      <c r="AF80" s="37"/>
      <c r="AG80" s="37"/>
      <c r="AH80" s="37"/>
      <c r="AI80" s="37"/>
      <c r="AJ80" s="37"/>
      <c r="AK80" s="37"/>
    </row>
    <row r="81" spans="32:37">
      <c r="AF81" s="37"/>
      <c r="AG81" s="37"/>
      <c r="AH81" s="37"/>
      <c r="AI81" s="37"/>
      <c r="AJ81" s="37"/>
      <c r="AK81" s="37"/>
    </row>
  </sheetData>
  <conditionalFormatting sqref="T1:T1048576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{D67F0BD7-0884-5947-AB75-B25881E557C0}</x14:id>
        </ext>
      </extLst>
    </cfRule>
  </conditionalFormatting>
  <conditionalFormatting sqref="AE1:AG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{F8DF88AB-CD84-9449-9779-B75363AFFBF5}</x14:id>
        </ext>
      </extLst>
    </cfRule>
  </conditionalFormatting>
  <conditionalFormatting sqref="AA1:AD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{891549BE-35D4-E341-87AF-9B62359B6DB5}</x14:id>
        </ext>
      </extLst>
    </cfRule>
  </conditionalFormatting>
  <conditionalFormatting sqref="X2:AG1048576 X1:Z1">
    <cfRule type="dataBar" priority="2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{CE99A8DA-B16C-404A-A626-8EBB831EFA38}</x14:id>
        </ext>
      </extLst>
    </cfRule>
  </conditionalFormatting>
  <conditionalFormatting sqref="Q2:Q78">
    <cfRule type="dataBar" priority="2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{01C99C54-6324-6F44-9406-266BBAA703CF}</x14:id>
        </ext>
      </extLst>
    </cfRule>
    <cfRule type="colorScale" priority="259">
      <colorScale>
        <cfvo type="min"/>
        <cfvo type="max"/>
        <color rgb="FFF8696B"/>
        <color rgb="FFFCFCFF"/>
      </colorScale>
    </cfRule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78">
    <cfRule type="colorScale" priority="261">
      <colorScale>
        <cfvo type="min"/>
        <cfvo type="max"/>
        <color rgb="FFF8696B"/>
        <color rgb="FFFCFCFF"/>
      </colorScale>
    </cfRule>
  </conditionalFormatting>
  <conditionalFormatting sqref="R2:R78">
    <cfRule type="dataBar" priority="2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{76A33C2D-0D4E-BD4A-88B2-5CADEC7DA0F6}</x14:id>
        </ext>
      </extLst>
    </cfRule>
    <cfRule type="colorScale" priority="263">
      <colorScale>
        <cfvo type="min"/>
        <cfvo type="max"/>
        <color rgb="FFF8696B"/>
        <color rgb="FFFCFCFF"/>
      </colorScale>
    </cfRule>
  </conditionalFormatting>
  <conditionalFormatting sqref="P2:P78">
    <cfRule type="dataBar" priority="2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{BBA4DEB2-38A5-6C48-B4D9-2A946689E8AB}</x14:id>
        </ext>
      </extLst>
    </cfRule>
    <cfRule type="colorScale" priority="265">
      <colorScale>
        <cfvo type="min"/>
        <cfvo type="max"/>
        <color rgb="FFF8696B"/>
        <color rgb="FFFCFCFF"/>
      </colorScale>
    </cfRule>
  </conditionalFormatting>
  <conditionalFormatting sqref="N2:O78">
    <cfRule type="dataBar" priority="2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{B6FCCB0D-7E44-A845-AFFA-0EC0043D5344}</x14:id>
        </ext>
      </extLst>
    </cfRule>
    <cfRule type="colorScale" priority="267">
      <colorScale>
        <cfvo type="min"/>
        <cfvo type="max"/>
        <color rgb="FFFCFCFF"/>
        <color rgb="FFF8696B"/>
      </colorScale>
    </cfRule>
  </conditionalFormatting>
  <conditionalFormatting sqref="M2:M78">
    <cfRule type="dataBar" priority="2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{9A63E363-FD2A-CE44-87E0-A683832F68E9}</x14:id>
        </ext>
      </extLst>
    </cfRule>
    <cfRule type="colorScale" priority="269">
      <colorScale>
        <cfvo type="min"/>
        <cfvo type="max"/>
        <color rgb="FFFCFCFF"/>
        <color rgb="FFF8696B"/>
      </colorScale>
    </cfRule>
  </conditionalFormatting>
  <conditionalFormatting sqref="L2:L78">
    <cfRule type="dataBar" priority="270">
      <dataBar>
        <cfvo type="min"/>
        <cfvo type="max"/>
        <color rgb="FF008000"/>
      </dataBar>
      <extLst>
        <ext xmlns:x14="http://schemas.microsoft.com/office/spreadsheetml/2009/9/main" uri="{B025F937-C7B1-47D3-B67F-A62EFF666E3E}">
          <x14:id>{25D5B502-6233-FF45-A2DA-2DE77C1B4B6C}</x14:id>
        </ext>
      </extLst>
    </cfRule>
    <cfRule type="colorScale" priority="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:S78">
    <cfRule type="dataBar" priority="2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{7A34D4BD-97C9-D441-B06E-88A959E5D9C5}</x14:id>
        </ext>
      </extLst>
    </cfRule>
  </conditionalFormatting>
  <conditionalFormatting sqref="U2:U78">
    <cfRule type="dataBar" priority="2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{616B73C2-2917-634B-B70F-DA1ECAEB9ED7}</x14:id>
        </ext>
      </extLst>
    </cfRule>
  </conditionalFormatting>
  <conditionalFormatting sqref="J2:J78">
    <cfRule type="dataBar" priority="274">
      <dataBar>
        <cfvo type="min"/>
        <cfvo type="max"/>
        <color rgb="FF008000"/>
      </dataBar>
      <extLst>
        <ext xmlns:x14="http://schemas.microsoft.com/office/spreadsheetml/2009/9/main" uri="{B025F937-C7B1-47D3-B67F-A62EFF666E3E}">
          <x14:id>{A5020249-3882-6E47-A710-0D4D09B5187B}</x14:id>
        </ext>
      </extLst>
    </cfRule>
  </conditionalFormatting>
  <conditionalFormatting sqref="V2:V78">
    <cfRule type="dataBar" priority="27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{024633CE-4398-F349-B97B-EC623F0C15FF}</x14:id>
        </ext>
      </extLst>
    </cfRule>
  </conditionalFormatting>
  <conditionalFormatting sqref="AE2:AE78">
    <cfRule type="dataBar" priority="27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{3FF8BC1E-F04E-3540-B626-ACFDFBFD15E3}</x14:id>
        </ext>
      </extLst>
    </cfRule>
  </conditionalFormatting>
  <conditionalFormatting sqref="AH1:AN1">
    <cfRule type="dataBar" priority="2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{8182C1BE-9C44-3B4E-9763-3460494E91BE}</x14:id>
        </ext>
      </extLst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7F0BD7-0884-5947-AB75-B25881E557C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T1:T1048576</xm:sqref>
        </x14:conditionalFormatting>
        <x14:conditionalFormatting xmlns:xm="http://schemas.microsoft.com/office/excel/2006/main">
          <x14:cfRule type="dataBar" id="{F8DF88AB-CD84-9449-9779-B75363AFFBF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AE1:AG1</xm:sqref>
        </x14:conditionalFormatting>
        <x14:conditionalFormatting xmlns:xm="http://schemas.microsoft.com/office/excel/2006/main">
          <x14:cfRule type="dataBar" id="{891549BE-35D4-E341-87AF-9B62359B6DB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AA1:AD1</xm:sqref>
        </x14:conditionalFormatting>
        <x14:conditionalFormatting xmlns:xm="http://schemas.microsoft.com/office/excel/2006/main">
          <x14:cfRule type="dataBar" id="{CE99A8DA-B16C-404A-A626-8EBB831EFA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X2:AG1048576 X1:Z1</xm:sqref>
        </x14:conditionalFormatting>
        <x14:conditionalFormatting xmlns:xm="http://schemas.microsoft.com/office/excel/2006/main">
          <x14:cfRule type="dataBar" id="{01C99C54-6324-6F44-9406-266BBAA703C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Q2:Q78</xm:sqref>
        </x14:conditionalFormatting>
        <x14:conditionalFormatting xmlns:xm="http://schemas.microsoft.com/office/excel/2006/main">
          <x14:cfRule type="dataBar" id="{76A33C2D-0D4E-BD4A-88B2-5CADEC7DA0F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R2:R78</xm:sqref>
        </x14:conditionalFormatting>
        <x14:conditionalFormatting xmlns:xm="http://schemas.microsoft.com/office/excel/2006/main">
          <x14:cfRule type="dataBar" id="{BBA4DEB2-38A5-6C48-B4D9-2A946689E8A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P2:P78</xm:sqref>
        </x14:conditionalFormatting>
        <x14:conditionalFormatting xmlns:xm="http://schemas.microsoft.com/office/excel/2006/main">
          <x14:cfRule type="dataBar" id="{B6FCCB0D-7E44-A845-AFFA-0EC0043D534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N2:O78</xm:sqref>
        </x14:conditionalFormatting>
        <x14:conditionalFormatting xmlns:xm="http://schemas.microsoft.com/office/excel/2006/main">
          <x14:cfRule type="dataBar" id="{9A63E363-FD2A-CE44-87E0-A683832F68E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M2:M78</xm:sqref>
        </x14:conditionalFormatting>
        <x14:conditionalFormatting xmlns:xm="http://schemas.microsoft.com/office/excel/2006/main">
          <x14:cfRule type="dataBar" id="{25D5B502-6233-FF45-A2DA-2DE77C1B4B6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L2:L78</xm:sqref>
        </x14:conditionalFormatting>
        <x14:conditionalFormatting xmlns:xm="http://schemas.microsoft.com/office/excel/2006/main">
          <x14:cfRule type="dataBar" id="{7A34D4BD-97C9-D441-B06E-88A959E5D9C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S3:S78</xm:sqref>
        </x14:conditionalFormatting>
        <x14:conditionalFormatting xmlns:xm="http://schemas.microsoft.com/office/excel/2006/main">
          <x14:cfRule type="dataBar" id="{616B73C2-2917-634B-B70F-DA1ECAEB9ED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U2:U78</xm:sqref>
        </x14:conditionalFormatting>
        <x14:conditionalFormatting xmlns:xm="http://schemas.microsoft.com/office/excel/2006/main">
          <x14:cfRule type="dataBar" id="{A5020249-3882-6E47-A710-0D4D09B518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J2:J78</xm:sqref>
        </x14:conditionalFormatting>
        <x14:conditionalFormatting xmlns:xm="http://schemas.microsoft.com/office/excel/2006/main">
          <x14:cfRule type="dataBar" id="{024633CE-4398-F349-B97B-EC623F0C15F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V2:V78</xm:sqref>
        </x14:conditionalFormatting>
        <x14:conditionalFormatting xmlns:xm="http://schemas.microsoft.com/office/excel/2006/main">
          <x14:cfRule type="dataBar" id="{3FF8BC1E-F04E-3540-B626-ACFDFBFD15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AE2:AE78</xm:sqref>
        </x14:conditionalFormatting>
        <x14:conditionalFormatting xmlns:xm="http://schemas.microsoft.com/office/excel/2006/main">
          <x14:cfRule type="dataBar" id="{8182C1BE-9C44-3B4E-9763-3460494E91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AH1:AN1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5" zoomScale="200" zoomScaleNormal="200" zoomScalePageLayoutView="200" workbookViewId="0">
      <selection activeCell="F31" sqref="F31"/>
    </sheetView>
  </sheetViews>
  <sheetFormatPr baseColWidth="10" defaultColWidth="8.83203125" defaultRowHeight="14" x14ac:dyDescent="0"/>
  <cols>
    <col min="1" max="1" width="33" customWidth="1"/>
    <col min="2" max="2" width="11.1640625" customWidth="1"/>
    <col min="3" max="3" width="10.33203125" customWidth="1"/>
    <col min="4" max="4" width="11.1640625" customWidth="1"/>
    <col min="5" max="5" width="10.33203125" customWidth="1"/>
  </cols>
  <sheetData>
    <row r="1" spans="1:6">
      <c r="A1" s="39" t="s">
        <v>0</v>
      </c>
      <c r="B1" s="39" t="s">
        <v>53</v>
      </c>
      <c r="C1" s="39" t="s">
        <v>66</v>
      </c>
      <c r="D1" s="39" t="s">
        <v>118</v>
      </c>
      <c r="E1" s="39" t="s">
        <v>119</v>
      </c>
      <c r="F1" s="40" t="s">
        <v>1</v>
      </c>
    </row>
    <row r="2" spans="1:6">
      <c r="A2" s="41" t="s">
        <v>49</v>
      </c>
      <c r="B2" t="s">
        <v>407</v>
      </c>
      <c r="C2" s="41" t="s">
        <v>77</v>
      </c>
      <c r="D2" s="41"/>
      <c r="E2" s="41"/>
      <c r="F2" s="42">
        <v>1670</v>
      </c>
    </row>
    <row r="3" spans="1:6">
      <c r="A3" s="41" t="s">
        <v>99</v>
      </c>
      <c r="B3" s="46" t="s">
        <v>98</v>
      </c>
      <c r="C3" s="41" t="s">
        <v>77</v>
      </c>
      <c r="D3" s="41"/>
      <c r="E3" s="41">
        <v>4.9260000000000002</v>
      </c>
      <c r="F3" s="42">
        <v>1130</v>
      </c>
    </row>
    <row r="4" spans="1:6">
      <c r="A4" s="4" t="s">
        <v>116</v>
      </c>
      <c r="B4" s="1" t="s">
        <v>117</v>
      </c>
      <c r="C4" s="41" t="s">
        <v>77</v>
      </c>
      <c r="D4" s="47">
        <v>43354</v>
      </c>
      <c r="E4" s="41">
        <v>2.13</v>
      </c>
      <c r="F4" s="42">
        <f>1450+340</f>
        <v>1790</v>
      </c>
    </row>
    <row r="5" spans="1:6">
      <c r="A5" s="43" t="s">
        <v>48</v>
      </c>
      <c r="B5" s="45" t="s">
        <v>20</v>
      </c>
      <c r="C5" s="41" t="s">
        <v>77</v>
      </c>
      <c r="D5" s="41"/>
      <c r="E5" s="41"/>
      <c r="F5" s="44">
        <v>0</v>
      </c>
    </row>
    <row r="6" spans="1:6">
      <c r="A6" t="str">
        <f>RiskTab22[[#This Row],[ShortName]]</f>
        <v>iAnthus Capital</v>
      </c>
      <c r="B6" s="6" t="str">
        <f>RiskTab22[[#This Row],[AlphaVantage]]</f>
        <v>ITHUF</v>
      </c>
      <c r="C6" s="41" t="s">
        <v>77</v>
      </c>
      <c r="D6" s="41"/>
      <c r="E6" s="41"/>
      <c r="F6" s="44">
        <v>810</v>
      </c>
    </row>
    <row r="7" spans="1:6">
      <c r="A7" s="51" t="s">
        <v>393</v>
      </c>
      <c r="B7" s="52" t="s">
        <v>392</v>
      </c>
      <c r="C7" s="41" t="s">
        <v>77</v>
      </c>
      <c r="D7" s="47">
        <v>43391</v>
      </c>
      <c r="E7" s="41">
        <v>119.39</v>
      </c>
      <c r="F7" s="44">
        <v>17</v>
      </c>
    </row>
    <row r="8" spans="1:6">
      <c r="A8" s="51" t="s">
        <v>420</v>
      </c>
      <c r="B8" s="52" t="s">
        <v>414</v>
      </c>
      <c r="C8" s="54" t="s">
        <v>77</v>
      </c>
      <c r="D8" s="47">
        <v>43410</v>
      </c>
      <c r="E8" s="41">
        <f>6.24/1.137</f>
        <v>5.4881266490765173</v>
      </c>
      <c r="F8" s="44">
        <v>240</v>
      </c>
    </row>
    <row r="9" spans="1:6">
      <c r="A9" s="43" t="s">
        <v>47</v>
      </c>
      <c r="B9" s="45" t="s">
        <v>78</v>
      </c>
      <c r="C9" s="41" t="s">
        <v>77</v>
      </c>
      <c r="D9" s="41"/>
      <c r="E9" s="41"/>
      <c r="F9" s="44">
        <v>54</v>
      </c>
    </row>
    <row r="10" spans="1:6">
      <c r="A10" s="4" t="s">
        <v>114</v>
      </c>
      <c r="B10" s="1" t="s">
        <v>115</v>
      </c>
      <c r="C10" s="41" t="s">
        <v>77</v>
      </c>
      <c r="D10" s="41"/>
      <c r="E10" s="41"/>
      <c r="F10" s="44">
        <v>400</v>
      </c>
    </row>
    <row r="11" spans="1:6">
      <c r="A11" s="41" t="s">
        <v>46</v>
      </c>
      <c r="B11" s="46" t="s">
        <v>10</v>
      </c>
      <c r="C11" s="41" t="s">
        <v>77</v>
      </c>
      <c r="D11" s="41"/>
      <c r="E11" s="41"/>
      <c r="F11" s="42">
        <f>173+65</f>
        <v>238</v>
      </c>
    </row>
    <row r="12" spans="1:6">
      <c r="A12" t="s">
        <v>110</v>
      </c>
      <c r="B12" s="46" t="s">
        <v>111</v>
      </c>
      <c r="C12" s="41" t="s">
        <v>77</v>
      </c>
      <c r="D12" s="41"/>
      <c r="E12" s="41"/>
      <c r="F12" s="42">
        <v>270</v>
      </c>
    </row>
    <row r="13" spans="1:6">
      <c r="A13" s="43" t="s">
        <v>45</v>
      </c>
      <c r="B13" s="45" t="s">
        <v>11</v>
      </c>
      <c r="C13" s="41" t="s">
        <v>77</v>
      </c>
      <c r="D13" s="41"/>
      <c r="E13" s="41"/>
      <c r="F13" s="44">
        <v>3140</v>
      </c>
    </row>
    <row r="14" spans="1:6">
      <c r="A14" s="41" t="s">
        <v>44</v>
      </c>
      <c r="B14" s="46" t="s">
        <v>12</v>
      </c>
      <c r="C14" s="41" t="s">
        <v>77</v>
      </c>
      <c r="D14" s="41"/>
      <c r="E14" s="41"/>
      <c r="F14" s="42">
        <v>3246</v>
      </c>
    </row>
    <row r="15" spans="1:6">
      <c r="A15" s="43" t="s">
        <v>43</v>
      </c>
      <c r="B15" s="45" t="s">
        <v>13</v>
      </c>
      <c r="C15" s="41" t="s">
        <v>77</v>
      </c>
      <c r="D15" s="41"/>
      <c r="E15" s="41"/>
      <c r="F15" s="44">
        <v>10</v>
      </c>
    </row>
    <row r="16" spans="1:6">
      <c r="A16" s="41" t="s">
        <v>42</v>
      </c>
      <c r="B16" s="46" t="s">
        <v>28</v>
      </c>
      <c r="C16" s="41" t="s">
        <v>77</v>
      </c>
      <c r="D16" s="41"/>
      <c r="E16" s="41"/>
      <c r="F16" s="42">
        <v>58</v>
      </c>
    </row>
    <row r="17" spans="1:6">
      <c r="A17" s="43" t="s">
        <v>41</v>
      </c>
      <c r="B17" s="45" t="s">
        <v>7</v>
      </c>
      <c r="C17" s="41" t="s">
        <v>77</v>
      </c>
      <c r="D17" s="43"/>
      <c r="E17" s="43"/>
      <c r="F17" s="44">
        <v>13</v>
      </c>
    </row>
    <row r="18" spans="1:6">
      <c r="A18" s="41" t="s">
        <v>40</v>
      </c>
      <c r="B18" s="46"/>
      <c r="C18" s="41" t="s">
        <v>77</v>
      </c>
      <c r="D18" s="41"/>
      <c r="E18" s="41"/>
      <c r="F18" s="42">
        <v>104</v>
      </c>
    </row>
    <row r="19" spans="1:6">
      <c r="A19" s="43" t="s">
        <v>39</v>
      </c>
      <c r="B19" s="45" t="s">
        <v>96</v>
      </c>
      <c r="C19" s="41" t="s">
        <v>77</v>
      </c>
      <c r="D19" s="41"/>
      <c r="E19" s="41"/>
      <c r="F19" s="44">
        <v>2270</v>
      </c>
    </row>
    <row r="20" spans="1:6">
      <c r="A20" s="41" t="s">
        <v>38</v>
      </c>
      <c r="B20" s="46" t="s">
        <v>26</v>
      </c>
      <c r="C20" s="41" t="s">
        <v>77</v>
      </c>
      <c r="D20" s="47">
        <v>43201</v>
      </c>
      <c r="E20" s="41">
        <v>6.52</v>
      </c>
      <c r="F20" s="42">
        <v>155</v>
      </c>
    </row>
    <row r="21" spans="1:6">
      <c r="A21" s="43" t="s">
        <v>37</v>
      </c>
      <c r="B21" s="45" t="s">
        <v>25</v>
      </c>
      <c r="C21" s="41" t="s">
        <v>77</v>
      </c>
      <c r="D21" s="47">
        <v>43196</v>
      </c>
      <c r="E21" s="41">
        <v>2.38</v>
      </c>
      <c r="F21" s="44">
        <v>260</v>
      </c>
    </row>
    <row r="22" spans="1:6">
      <c r="A22" s="41" t="s">
        <v>36</v>
      </c>
      <c r="B22" s="46" t="s">
        <v>5</v>
      </c>
      <c r="C22" s="41" t="s">
        <v>77</v>
      </c>
      <c r="D22" s="41"/>
      <c r="E22" s="41"/>
      <c r="F22" s="42">
        <v>0</v>
      </c>
    </row>
    <row r="23" spans="1:6">
      <c r="A23" s="41" t="s">
        <v>73</v>
      </c>
      <c r="B23" s="46" t="s">
        <v>74</v>
      </c>
      <c r="C23" s="41" t="s">
        <v>77</v>
      </c>
      <c r="D23" s="41"/>
      <c r="E23" s="41"/>
      <c r="F23" s="42">
        <v>165</v>
      </c>
    </row>
    <row r="24" spans="1:6">
      <c r="A24" s="43" t="s">
        <v>52</v>
      </c>
      <c r="B24" s="45" t="s">
        <v>14</v>
      </c>
      <c r="C24" s="41" t="s">
        <v>77</v>
      </c>
      <c r="D24" s="41"/>
      <c r="E24" s="41"/>
      <c r="F24" s="44">
        <v>48</v>
      </c>
    </row>
    <row r="25" spans="1:6">
      <c r="A25" s="43" t="s">
        <v>51</v>
      </c>
      <c r="B25" s="45" t="s">
        <v>50</v>
      </c>
      <c r="C25" s="41" t="s">
        <v>77</v>
      </c>
      <c r="D25" s="43"/>
      <c r="E25" s="43"/>
      <c r="F25" s="45">
        <v>0</v>
      </c>
    </row>
    <row r="26" spans="1:6">
      <c r="A26" s="43" t="s">
        <v>30</v>
      </c>
      <c r="B26" s="45" t="s">
        <v>15</v>
      </c>
      <c r="C26" s="41" t="s">
        <v>77</v>
      </c>
      <c r="D26" s="43"/>
      <c r="E26" s="43"/>
      <c r="F26" s="44">
        <v>0</v>
      </c>
    </row>
    <row r="27" spans="1:6">
      <c r="A27" s="43" t="s">
        <v>31</v>
      </c>
      <c r="B27" s="45" t="s">
        <v>27</v>
      </c>
      <c r="C27" s="41" t="s">
        <v>77</v>
      </c>
      <c r="D27" s="43"/>
      <c r="E27" s="43"/>
      <c r="F27" s="45">
        <v>214</v>
      </c>
    </row>
    <row r="28" spans="1:6">
      <c r="A28" s="41" t="s">
        <v>32</v>
      </c>
      <c r="B28" s="46" t="s">
        <v>4</v>
      </c>
      <c r="C28" s="41" t="s">
        <v>77</v>
      </c>
      <c r="D28" s="41"/>
      <c r="E28" s="41"/>
      <c r="F28" s="46">
        <v>150</v>
      </c>
    </row>
    <row r="29" spans="1:6">
      <c r="A29" s="43" t="s">
        <v>33</v>
      </c>
      <c r="B29" s="45" t="s">
        <v>6</v>
      </c>
      <c r="C29" s="41" t="s">
        <v>77</v>
      </c>
      <c r="D29" s="41"/>
      <c r="E29" s="41"/>
      <c r="F29" s="44">
        <v>0</v>
      </c>
    </row>
    <row r="30" spans="1:6">
      <c r="A30" s="41" t="s">
        <v>34</v>
      </c>
      <c r="B30" s="46" t="s">
        <v>3</v>
      </c>
      <c r="C30" s="41" t="s">
        <v>77</v>
      </c>
      <c r="D30" s="41"/>
      <c r="E30" s="41"/>
      <c r="F30" s="42">
        <v>0</v>
      </c>
    </row>
    <row r="31" spans="1:6">
      <c r="A31" s="41" t="s">
        <v>35</v>
      </c>
      <c r="B31" s="46" t="s">
        <v>16</v>
      </c>
      <c r="C31" s="41" t="s">
        <v>77</v>
      </c>
      <c r="D31" s="41"/>
      <c r="E31" s="41"/>
      <c r="F31" s="42">
        <v>0</v>
      </c>
    </row>
    <row r="32" spans="1:6">
      <c r="A32" s="41" t="s">
        <v>79</v>
      </c>
      <c r="B32" s="46" t="s">
        <v>80</v>
      </c>
      <c r="C32" s="41" t="s">
        <v>77</v>
      </c>
      <c r="D32" s="41"/>
      <c r="E32" s="41">
        <v>121.73699999999999</v>
      </c>
      <c r="F32" s="42">
        <v>19</v>
      </c>
    </row>
    <row r="33" spans="1:6">
      <c r="A33" s="41" t="s">
        <v>86</v>
      </c>
      <c r="B33" s="46" t="s">
        <v>87</v>
      </c>
      <c r="C33" s="41" t="s">
        <v>77</v>
      </c>
      <c r="D33" s="41"/>
      <c r="E33" s="41"/>
      <c r="F33" s="42">
        <v>13</v>
      </c>
    </row>
    <row r="34" spans="1:6">
      <c r="A34" s="41" t="s">
        <v>84</v>
      </c>
      <c r="B34" s="46" t="s">
        <v>85</v>
      </c>
      <c r="C34" s="41" t="s">
        <v>77</v>
      </c>
      <c r="D34" s="47">
        <v>43335</v>
      </c>
      <c r="E34" s="41">
        <v>153.88999999999999</v>
      </c>
      <c r="F34" s="42">
        <v>7</v>
      </c>
    </row>
    <row r="35" spans="1:6">
      <c r="A35" s="41" t="s">
        <v>93</v>
      </c>
      <c r="B35" s="46" t="s">
        <v>94</v>
      </c>
      <c r="C35" s="41" t="s">
        <v>77</v>
      </c>
      <c r="D35" s="41"/>
      <c r="E35" s="41"/>
      <c r="F35" s="42">
        <v>37</v>
      </c>
    </row>
    <row r="36" spans="1:6">
      <c r="A36" s="41" t="s">
        <v>91</v>
      </c>
      <c r="B36" s="46" t="s">
        <v>92</v>
      </c>
      <c r="C36" s="41" t="s">
        <v>77</v>
      </c>
      <c r="D36" s="41"/>
      <c r="E36" s="48">
        <v>39.76</v>
      </c>
      <c r="F36" s="42">
        <v>38</v>
      </c>
    </row>
    <row r="37" spans="1:6">
      <c r="A37" s="41" t="s">
        <v>62</v>
      </c>
      <c r="B37" s="46" t="s">
        <v>61</v>
      </c>
      <c r="C37" s="41" t="s">
        <v>77</v>
      </c>
      <c r="D37" s="41"/>
      <c r="E37" s="41"/>
      <c r="F37" s="42">
        <v>105</v>
      </c>
    </row>
  </sheetData>
  <conditionalFormatting sqref="A10">
    <cfRule type="expression" dxfId="1" priority="2">
      <formula>#REF!=0</formula>
    </cfRule>
  </conditionalFormatting>
  <conditionalFormatting sqref="A4">
    <cfRule type="expression" dxfId="0" priority="1">
      <formula>#REF!=0</formula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72" sqref="F72"/>
    </sheetView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72" sqref="G72"/>
    </sheetView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H66" sqref="H66"/>
    </sheetView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Id</vt:lpstr>
      <vt:lpstr>Position</vt:lpstr>
      <vt:lpstr>Risk</vt:lpstr>
      <vt:lpstr>DepPositions</vt:lpstr>
      <vt:lpstr>Risk-MSGARCH</vt:lpstr>
      <vt:lpstr>Risk-Backtest</vt:lpstr>
      <vt:lpstr>Performance</vt:lpstr>
      <vt:lpstr>PerformanceBench</vt:lpstr>
      <vt:lpstr>Summary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ml ml</cp:lastModifiedBy>
  <dcterms:created xsi:type="dcterms:W3CDTF">2014-03-07T16:08:25Z</dcterms:created>
  <dcterms:modified xsi:type="dcterms:W3CDTF">2018-11-17T14:27:41Z</dcterms:modified>
</cp:coreProperties>
</file>