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0" windowWidth="38400" windowHeight="23540" activeTab="3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9" l="1"/>
  <c r="F2" i="39"/>
  <c r="F3" i="39"/>
  <c r="A76" i="37"/>
  <c r="B76" i="37"/>
  <c r="C76" i="37"/>
  <c r="D76" i="37"/>
  <c r="E76" i="34"/>
  <c r="E76" i="37"/>
  <c r="J76" i="37"/>
  <c r="L76" i="37"/>
  <c r="A77" i="37"/>
  <c r="B77" i="37"/>
  <c r="C77" i="37"/>
  <c r="D77" i="37"/>
  <c r="E77" i="34"/>
  <c r="E77" i="37"/>
  <c r="J77" i="37"/>
  <c r="L77" i="37"/>
  <c r="A78" i="37"/>
  <c r="B78" i="37"/>
  <c r="C78" i="37"/>
  <c r="D78" i="37"/>
  <c r="E78" i="34"/>
  <c r="E78" i="37"/>
  <c r="J78" i="37"/>
  <c r="L78" i="37"/>
  <c r="A79" i="37"/>
  <c r="B79" i="37"/>
  <c r="C79" i="37"/>
  <c r="D79" i="37"/>
  <c r="E79" i="34"/>
  <c r="E79" i="37"/>
  <c r="J79" i="37"/>
  <c r="L79" i="37"/>
  <c r="A74" i="34"/>
  <c r="B74" i="34"/>
  <c r="C74" i="34"/>
  <c r="D74" i="34"/>
  <c r="E74" i="34"/>
  <c r="K74" i="34"/>
  <c r="A75" i="34"/>
  <c r="B75" i="34"/>
  <c r="C75" i="34"/>
  <c r="D75" i="34"/>
  <c r="E75" i="34"/>
  <c r="K75" i="34"/>
  <c r="A76" i="34"/>
  <c r="B76" i="34"/>
  <c r="C76" i="34"/>
  <c r="D76" i="34"/>
  <c r="K76" i="34"/>
  <c r="A77" i="34"/>
  <c r="B77" i="34"/>
  <c r="C77" i="34"/>
  <c r="D77" i="34"/>
  <c r="K77" i="34"/>
  <c r="A83" i="37"/>
  <c r="B83" i="37"/>
  <c r="C83" i="37"/>
  <c r="D83" i="37"/>
  <c r="D83" i="34"/>
  <c r="E83" i="34"/>
  <c r="D82" i="34"/>
  <c r="E82" i="34"/>
  <c r="D81" i="34"/>
  <c r="E81" i="34"/>
  <c r="D80" i="34"/>
  <c r="E80" i="34"/>
  <c r="D79" i="34"/>
  <c r="D78" i="34"/>
  <c r="E83" i="37"/>
  <c r="J83" i="37"/>
  <c r="L83" i="37"/>
  <c r="A84" i="37"/>
  <c r="B84" i="37"/>
  <c r="C84" i="37"/>
  <c r="D84" i="37"/>
  <c r="D84" i="34"/>
  <c r="E84" i="34"/>
  <c r="E84" i="37"/>
  <c r="J84" i="37"/>
  <c r="L84" i="37"/>
  <c r="A82" i="37"/>
  <c r="B82" i="37"/>
  <c r="C82" i="37"/>
  <c r="D82" i="37"/>
  <c r="E82" i="37"/>
  <c r="J82" i="37"/>
  <c r="L82" i="37"/>
  <c r="A81" i="37"/>
  <c r="B81" i="37"/>
  <c r="C81" i="37"/>
  <c r="D81" i="37"/>
  <c r="E81" i="37"/>
  <c r="J81" i="37"/>
  <c r="L81" i="37"/>
  <c r="A81" i="34"/>
  <c r="B81" i="34"/>
  <c r="C81" i="34"/>
  <c r="K81" i="34"/>
  <c r="A83" i="34"/>
  <c r="B83" i="34"/>
  <c r="C83" i="34"/>
  <c r="K83" i="34"/>
  <c r="A84" i="34"/>
  <c r="B84" i="34"/>
  <c r="C84" i="34"/>
  <c r="K84" i="34"/>
  <c r="A85" i="34"/>
  <c r="B85" i="34"/>
  <c r="C85" i="34"/>
  <c r="D85" i="34"/>
  <c r="E85" i="34"/>
  <c r="K85" i="34"/>
  <c r="A85" i="37"/>
  <c r="B85" i="37"/>
  <c r="C85" i="37"/>
  <c r="D85" i="37"/>
  <c r="E85" i="37"/>
  <c r="J85" i="37"/>
  <c r="L85" i="37"/>
  <c r="A86" i="34"/>
  <c r="B86" i="34"/>
  <c r="C86" i="34"/>
  <c r="D86" i="34"/>
  <c r="E86" i="34"/>
  <c r="K86" i="34"/>
  <c r="E39" i="39"/>
  <c r="F26" i="39"/>
  <c r="E7" i="39"/>
  <c r="A80" i="37"/>
  <c r="B80" i="37"/>
  <c r="C80" i="37"/>
  <c r="D80" i="37"/>
  <c r="E80" i="37"/>
  <c r="J80" i="37"/>
  <c r="L80" i="37"/>
  <c r="A82" i="34"/>
  <c r="B82" i="34"/>
  <c r="C82" i="34"/>
  <c r="K82" i="34"/>
  <c r="A80" i="34"/>
  <c r="B80" i="34"/>
  <c r="C80" i="34"/>
  <c r="K80" i="34"/>
  <c r="A86" i="37"/>
  <c r="B86" i="37"/>
  <c r="C86" i="37"/>
  <c r="D86" i="37"/>
  <c r="E86" i="37"/>
  <c r="J86" i="37"/>
  <c r="L86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8" i="34"/>
  <c r="B79" i="34"/>
  <c r="A74" i="37"/>
  <c r="C74" i="37"/>
  <c r="D74" i="37"/>
  <c r="E74" i="37"/>
  <c r="J74" i="37"/>
  <c r="L74" i="37"/>
  <c r="A75" i="37"/>
  <c r="C75" i="37"/>
  <c r="D75" i="37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8" i="34"/>
  <c r="A79" i="34"/>
  <c r="C78" i="34"/>
  <c r="K78" i="34"/>
  <c r="C79" i="34"/>
  <c r="K79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F4" i="39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2" i="34"/>
  <c r="E2" i="34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<sst xmlns="http://schemas.openxmlformats.org/spreadsheetml/2006/main" count="697" uniqueCount="455">
  <si>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</si>
  <si>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</si>
  <si>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</si>
  <si>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</si>
  <si>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</si>
  <si>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</si>
  <si>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</si>
  <si>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</si>
  <si>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</si>
  <si>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</si>
  <si>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</si>
  <si>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</si>
  <si>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</si>
  <si>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</si>
  <si>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</si>
  <si>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</si>
  <si>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</si>
  <si>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</si>
  <si>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</si>
  <si>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</si>
  <si>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</si>
  <si>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</si>
  <si>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</si>
  <si>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</si>
  <si>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</si>
  <si>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</si>
  <si>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</si>
  <si>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</si>
  <si>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</si>
  <si>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</si>
  <si>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</si>
  <si>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</si>
  <si>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</si>
  <si>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</si>
  <si>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</si>
  <si>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</si>
  <si>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</si>
  <si>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</si>
  <si>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</si>
  <si>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</si>
  <si>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</si>
  <si>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</si>
  <si>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</si>
  <si>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</si>
  <si>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</si>
  <si>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</si>
  <si>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</si>
  <si>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</si>
  <si>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</si>
  <si>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</si>
  <si>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</si>
  <si>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</si>
  <si>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</si>
  <si>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</si>
  <si>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</si>
  <si>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</si>
  <si>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</si>
  <si>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</si>
  <si>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</si>
  <si>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</si>
  <si>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</si>
  <si>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</si>
  <si>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</si>
  <si>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</si>
  <si>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</si>
  <si>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</si>
  <si>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</si>
  <si>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</si>
  <si>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</si>
  <si>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</si>
  <si>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</si>
  <si>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</si>
  <si>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</si>
  <si>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</si>
  <si>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</si>
  <si>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</si>
  <si>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</si>
  <si>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</si>
  <si>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</si>
  <si>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</si>
  <si>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</si>
  <si>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</si>
  <si>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</si>
  <si>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</si>
  <si>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</si>
  <si>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</si>
  <si>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</si>
  <si>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</si>
  <si>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</si>
  <si>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</si>
  <si>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</si>
  <si>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</si>
  <si>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</si>
  <si>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</si>
  <si>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</si>
  <si>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</si>
  <si>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</si>
  <si>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</si>
  <si>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</si>
  <si>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</si>
  <si>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</si>
  <si>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</si>
  <si>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</si>
  <si>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</si>
  <si>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</si>
  <si>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</si>
  <si>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</si>
  <si>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</si>
  <si>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</si>
  <si>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</si>
  <si>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</si>
  <si>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</si>
  <si>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</si>
  <si>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</si>
  <si>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</si>
  <si>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</si>
  <si>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</si>
  <si>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</si>
  <si>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</si>
  <si>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</si>
  <si>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</si>
  <si>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</si>
  <si>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</si>
  <si>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</si>
  <si>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</si>
  <si>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</si>
  <si>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</si>
  <si>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</si>
  <si>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</si>
  <si>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</si>
  <si>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</si>
  <si>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</si>
  <si>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</si>
  <si>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</si>
  <si>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</si>
  <si>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</si>
  <si>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</si>
  <si>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</si>
  <si>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</si>
  <si>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</si>
  <si>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</si>
  <si>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</si>
  <si>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</si>
  <si>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</si>
  <si>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</si>
  <si>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</si>
  <si>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</si>
  <si>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</si>
  <si>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</si>
  <si>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</si>
  <si>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</si>
  <si>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</si>
  <si>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</si>
  <si>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</si>
  <si>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</si>
  <si>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</si>
  <si>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</si>
  <si>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</si>
  <si>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</si>
  <si>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</si>
  <si>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</si>
  <si>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</si>
  <si>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</si>
  <si>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</si>
  <si>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</si>
  <si>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</si>
  <si>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</si>
  <si>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</si>
  <si>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</si>
  <si>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</si>
  <si>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</si>
  <si>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</si>
  <si>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</si>
  <si>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</si>
  <si>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</si>
  <si>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</si>
  <si>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</si>
  <si>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</si>
  <si>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</si>
  <si>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</si>
  <si>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</si>
  <si>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</si>
  <si>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</si>
  <si>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</si>
  <si>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</si>
  <si>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</si>
  <si>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</si>
  <si>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</si>
  <si>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</si>
  <si>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</si>
  <si>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</si>
  <si>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</si>
  <si>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</si>
  <si>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</si>
  <si>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</si>
  <si>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</si>
  <si>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</si>
  <si>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</si>
  <si>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</si>
  <si>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</si>
  <si>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</si>
  <si>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</si>
  <si>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</si>
  <si>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</si>
  <si>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</si>
  <si>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</si>
  <si>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</si>
  <si>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</si>
  <si>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</si>
  <si>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</si>
  <si>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</si>
  <si>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</si>
  <si>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</si>
  <si>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</si>
  <si>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</si>
  <si>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</si>
  <si>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</si>
  <si>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</si>
  <si>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</si>
  <si>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</si>
  <si>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</si>
  <si>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</si>
  <si>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</si>
  <si>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</si>
  <si>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</si>
  <si>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</si>
  <si>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</si>
  <si>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</si>
  <si>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</si>
  <si>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</si>
  <si>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</si>
  <si>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</si>
  <si>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</si>
  <si>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</si>
  <si>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</si>
  <si>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</si>
  <si>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</si>
  <si>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</si>
  <si>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</si>
  <si>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</si>
  <si>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</si>
  <si>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</si>
  <si>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</si>
  <si>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</si>
  <si>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</si>
  <si>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</si>
  <si>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</si>
  <si>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</si>
  <si>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</si>
  <si>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</si>
  <si>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</si>
  <si>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</si>
  <si>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</si>
  <si>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</si>
  <si>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</si>
  <si>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</si>
  <si>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</si>
  <si>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</si>
  <si>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</si>
  <si>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</si>
  <si>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</si>
  <si>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</si>
  <si>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</si>
  <si>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</si>
  <si>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</si>
  <si>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</si>
  <si>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</si>
  <si>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</si>
  <si>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</si>
  <si>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</si>
  <si>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</si>
  <si>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</si>
  <si>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</si>
  <si>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</si>
  <si>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</si>
  <si>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</si>
  <si>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</si>
  <si>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</si>
  <si>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</si>
  <si>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</si>
  <si>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</si>
  <si>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</si>
  <si>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</si>
  <si>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</si>
  <si>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</si>
  <si>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</si>
  <si>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</si>
  <si>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</si>
  <si>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</si>
  <si>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</si>
  <si>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</si>
  <si>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</si>
  <si>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</si>
  <si>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</si>
  <si>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</si>
  <si>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</si>
  <si>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</si>
  <si>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</si>
  <si>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</si>
  <si>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</si>
  <si>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</si>
  <si>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</si>
  <si>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</si>
  <si>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</si>
  <si>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</si>
  <si>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</si>
  <si>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</si>
  <si>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</si>
  <si>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</si>
  <si>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</si>
  <si>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</si>
  <si>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</si>
  <si>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</si>
  <si>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</si>
  <si>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</si>
  <si>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</si>
  <si>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</si>
  <si>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</si>
  <si>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</si>
  <si>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</si>
  <si>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</si>
  <si>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</si>
  <si>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</si>
  <si>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</si>
  <si>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</si>
  <si>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</si>
  <si>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</si>
  <si>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</si>
  <si>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</si>
  <si>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</si>
  <si>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</si>
  <si>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</si>
  <si>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</si>
  <si>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</si>
  <si>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</si>
  <si>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</si>
  <si>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</si>
  <si>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</si>
  <si>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</si>
  <si>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</si>
  <si>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</si>
  <si>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</si>
  <si>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</si>
  <si>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</si>
  <si>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</si>
  <si>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</si>
  <si>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</si>
  <si>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</si>
  <si>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</si>
  <si>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</si>
  <si>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</si>
  <si>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</si>
  <si>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</si>
  <si>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</si>
  <si>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</si>
  <si>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</si>
  <si>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</si>
  <si>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</si>
  <si>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</si>
  <si>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</si>
  <si>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</si>
  <si>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</si>
  <si>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</si>
  <si>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</si>
  <si>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</si>
  <si>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</si>
  <si>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</si>
  <si>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</si>
  <si>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</si>
  <si>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</si>
  <si>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</si>
  <si>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</si>
  <si>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</si>
  <si>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</si>
  <si>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</si>
  <si>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</si>
  <si>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</si>
  <si>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2018-09-07</t>
  </si>
  <si>
    <t>2018-07-26</t>
  </si>
  <si>
    <t>2018-08-22</t>
  </si>
  <si>
    <t>VaR_bootstrap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</si>
  <si>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</si>
  <si>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</si>
  <si>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</si>
  <si>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</si>
  <si>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</si>
  <si>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</si>
  <si>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</si>
  <si>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</si>
  <si>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</si>
  <si>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</si>
  <si>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</si>
  <si>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</si>
  <si>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</si>
  <si>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</si>
  <si>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</si>
  <si>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</si>
  <si>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</si>
  <si>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</si>
  <si>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</si>
  <si>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</si>
  <si>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</si>
  <si>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</si>
  <si>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</si>
  <si>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</si>
  <si>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</si>
  <si>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</si>
  <si>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</si>
  <si>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</si>
  <si>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</si>
  <si>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</si>
  <si>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</si>
  <si>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</si>
  <si>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</si>
  <si>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</si>
  <si>
    <t>ACB</t>
  </si>
  <si>
    <t>APHA</t>
  </si>
  <si>
    <t>MLCPF</t>
  </si>
  <si>
    <t>Medipharm Labs</t>
  </si>
  <si>
    <t>Medipharm Labs Corp</t>
  </si>
  <si>
    <t>Cannabis AU</t>
  </si>
  <si>
    <t>Auscann Group Holdings Ltd</t>
  </si>
  <si>
    <t>Auscann</t>
  </si>
  <si>
    <t>ACNNF</t>
  </si>
  <si>
    <t>CNGGF</t>
  </si>
  <si>
    <t>Cann Group</t>
  </si>
  <si>
    <t>Cann Group Ltd</t>
  </si>
  <si>
    <t>MMJ Group Holdings Ltd</t>
  </si>
  <si>
    <t>MMJ Group</t>
  </si>
  <si>
    <t>MMJJF</t>
  </si>
  <si>
    <t>Zelda Therapeutics Ltd</t>
  </si>
  <si>
    <t>Zelda Therapeutics</t>
  </si>
  <si>
    <t>ZLDAF</t>
  </si>
  <si>
    <t>FT</t>
  </si>
  <si>
    <t>CannaRoyalty Corp</t>
  </si>
  <si>
    <t>Newstrike Brands Ltd</t>
  </si>
  <si>
    <t>Canopy Growth Corp</t>
  </si>
  <si>
    <t>Spectra7 Microsystems Inc</t>
  </si>
  <si>
    <t>AeroVironment Inc</t>
  </si>
  <si>
    <t>Magforce AG</t>
  </si>
  <si>
    <t>Heliospectra AB (publ)</t>
  </si>
  <si>
    <t>BYD Co Ltd</t>
  </si>
  <si>
    <t>Global X MSCI Argentina ETF</t>
  </si>
  <si>
    <t>iShares MSCI Korea UCITS ETF USD (Dist)</t>
  </si>
  <si>
    <t>Global X Next Emerging &amp; Frontier ETF</t>
  </si>
  <si>
    <t>JD.com Inc</t>
  </si>
  <si>
    <t>3,19 </t>
  </si>
  <si>
    <t>Global X E-commerce ETF</t>
  </si>
  <si>
    <t>EBIZ</t>
  </si>
  <si>
    <t>Global X Future Analytics Tech ETF</t>
  </si>
  <si>
    <t>AIQ</t>
  </si>
  <si>
    <t>EFFE</t>
  </si>
  <si>
    <t>Global X/JPMorgan Efficiente Index ETF</t>
  </si>
  <si>
    <t>Global X/JPMorgan US Sector Rotator Index ETF</t>
  </si>
  <si>
    <t>SCTO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</si>
</sst>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2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9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  <xf numFmtId="0" fontId="0" fillId="0" borderId="0" xfId="0" applyAlignment="1"/>
    <xf numFmtId="0" fontId="12" fillId="2" borderId="2" xfId="0" applyFont="1" applyFill="1" applyBorder="1" applyAlignment="1">
      <alignment horizontal="center" vertical="center"/>
    </xf>
    <xf numFmtId="0" fontId="13" fillId="0" borderId="0" xfId="0" applyFont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11" fillId="4" borderId="0" xfId="0" applyFont="1" applyFill="1"/>
    <xf numFmtId="0" fontId="0" fillId="5" borderId="0" xfId="0" applyFill="1"/>
    <xf numFmtId="170" fontId="4" fillId="3" borderId="0" xfId="0" applyNumberFormat="1" applyFont="1" applyFill="1" applyAlignment="1">
      <alignment horizontal="left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86" totalsRowShown="0" headerRowDxfId="103" dataDxfId="101" headerRowBorderDxfId="102">
  <tableColumns count="14">
    <tableColumn id="1" name="Nr." dataDxfId="100" totalsRowDxfId="99"/>
    <tableColumn id="12" name="Category" totalsRowDxfId="98"/>
    <tableColumn id="9" name="ShortName" totalsRowDxfId="97"/>
    <tableColumn id="24" name="Name" dataDxfId="96" totalsRowDxfId="95"/>
    <tableColumn id="32" name="AlphaVantage" dataDxfId="94" totalsRowDxfId="93"/>
    <tableColumn id="6" name="AV.length" dataDxfId="92" totalsRowDxfId="91"/>
    <tableColumn id="10" name="AV.time" dataDxfId="90" totalsRowDxfId="89"/>
    <tableColumn id="11" name="AV.down" dataDxfId="88" totalsRowDxfId="87"/>
    <tableColumn id="5" name="barchart" dataDxfId="86" totalsRowDxfId="85"/>
    <tableColumn id="7" name="barchart.length" dataDxfId="84" totalsRowDxfId="83"/>
    <tableColumn id="2" name="Bloomberg" dataDxfId="82" totalsRowDxfId="81"/>
    <tableColumn id="8" name="bloomberg.length" dataDxfId="80" totalsRowDxfId="79"/>
    <tableColumn id="3" name="ISIN" dataDxfId="78" totalsRowDxfId="77"/>
    <tableColumn id="4" name="WKN" dataDxfId="76" totalsRowDxfId="7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86" totalsRowShown="0" headerRowDxfId="74">
  <tableColumns count="18">
    <tableColumn id="1" name="Nr." dataDxfId="73">
      <calculatedColumnFormula>RiskTab22[[#This Row],[Nr.]]</calculatedColumnFormula>
    </tableColumn>
    <tableColumn id="16" name="Category" dataDxfId="72">
      <calculatedColumnFormula>RiskTab22[[#This Row],[Category]]</calculatedColumnFormula>
    </tableColumn>
    <tableColumn id="2" name="Name" dataDxfId="71">
      <calculatedColumnFormula>RiskTab22[[#This Row],[ShortName]]</calculatedColumnFormula>
    </tableColumn>
    <tableColumn id="13" name="AlphaVantage" dataDxfId="70">
      <calculatedColumnFormula>RiskTab22[[#This Row],[AlphaVantage]]</calculatedColumnFormula>
    </tableColumn>
    <tableColumn id="3" name="Volume" dataDxfId="69">
      <calculatedColumnFormula>IFERROR(INDEX(DepPositions[Volume],MATCH(Table2[[#This Row],[AlphaVantage]],DepPositions[AlphaVantage],0)),"")</calculatedColumnFormula>
    </tableColumn>
    <tableColumn id="4" name="ClosePrice" dataDxfId="68"/>
    <tableColumn id="14" name="CloseDate" dataDxfId="67"/>
    <tableColumn id="5" name="Value" dataDxfId="66"/>
    <tableColumn id="6" name="SharePortfolio" dataDxfId="65"/>
    <tableColumn id="7" name="1D.logReturn" dataDxfId="64"/>
    <tableColumn id="15" name="1D.logRetorn.on.portfolio" dataDxfId="63">
      <calculatedColumnFormula>Table2[[#This Row],[1D.logReturn]]*Table2[[#This Row],[Value]]</calculatedColumnFormula>
    </tableColumn>
    <tableColumn id="8" name="1D.return" dataDxfId="62"/>
    <tableColumn id="9" name="5D.logReturn" dataDxfId="61"/>
    <tableColumn id="10" name="23D.logReturn" dataDxfId="60"/>
    <tableColumn id="11" name="125D.logReturn" dataDxfId="59"/>
    <tableColumn id="12" name="250D.logReturn" dataDxfId="58"/>
    <tableColumn id="17" name="curr.1D.logReturn" dataDxfId="57"/>
    <tableColumn id="18" name="curr.Date" dataDxfId="5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N86" totalsRowShown="0" headerRowDxfId="55">
  <autoFilter ref="A1:AN86"/>
  <sortState ref="A2:Y82">
    <sortCondition descending="1" ref="J1:J75"/>
  </sortState>
  <tableColumns count="40">
    <tableColumn id="1" name="Nr." dataDxfId="54">
      <calculatedColumnFormula>RiskTab22[[#This Row],[Nr.]]</calculatedColumnFormula>
    </tableColumn>
    <tableColumn id="41" name="Category" dataDxfId="53">
      <calculatedColumnFormula>RiskTab22[[#This Row],[Category]]</calculatedColumnFormula>
    </tableColumn>
    <tableColumn id="2" name="Name" dataDxfId="52">
      <calculatedColumnFormula>RiskTab22[[#This Row],[ShortName]]</calculatedColumnFormula>
    </tableColumn>
    <tableColumn id="13" name="AlphaVantage" dataDxfId="51">
      <calculatedColumnFormula>RiskTab22[[#This Row],[AlphaVantage]]</calculatedColumnFormula>
    </tableColumn>
    <tableColumn id="21" name="Value" dataDxfId="50">
      <calculatedColumnFormula>Table2[[#This Row],[Volume]]</calculatedColumnFormula>
    </tableColumn>
    <tableColumn id="24" name="SharePortfolio" dataDxfId="49"/>
    <tableColumn id="14" name="CloseDate" dataDxfId="48"/>
    <tableColumn id="3" name="Beta1Y" dataDxfId="47"/>
    <tableColumn id="18" name="Beta" dataDxfId="46"/>
    <tableColumn id="19" name="250D.logReturn" dataDxfId="45">
      <calculatedColumnFormula>Table2[[#This Row],[250D.logReturn]]</calculatedColumnFormula>
    </tableColumn>
    <tableColumn id="20" name="250D.CAPM.Return" dataDxfId="44"/>
    <tableColumn id="22" name="Jensen.Alpha" dataDxfId="43">
      <calculatedColumnFormula>Table22[[#This Row],[250D.logReturn]]-Table22[[#This Row],[std_log_returns_1Y]]</calculatedColumnFormula>
    </tableColumn>
    <tableColumn id="4" name="std_log_returns_1Y" dataDxfId="42"/>
    <tableColumn id="5" name="std_log_returns" dataDxfId="41"/>
    <tableColumn id="37" name="VolaN1_MSGARCH" dataDxfId="40"/>
    <tableColumn id="6" name="VaR Normal std1Y" dataDxfId="39"/>
    <tableColumn id="7" name="VaR Normal" dataDxfId="38"/>
    <tableColumn id="8" name="VaR HS 1Y" dataDxfId="37"/>
    <tableColumn id="9" name="individual VaR Bootstrap" dataDxfId="36"/>
    <tableColumn id="10" name="marginal VaR in €" dataDxfId="35"/>
    <tableColumn id="11" name="incremental VaR" dataDxfId="34"/>
    <tableColumn id="23" name="incremental VaR to Port VaR (share Portfolio VaR)" dataDxfId="33"/>
    <tableColumn id="12" name="incremental VaR per Value" dataDxfId="32"/>
    <tableColumn id="15" name="share Portfolio VaR / share portfolio" dataDxfId="31"/>
    <tableColumn id="26" name="VaR bootstrap 05Quantile" dataDxfId="30"/>
    <tableColumn id="25" name="VaR bootstrap 95Quantile" dataDxfId="29"/>
    <tableColumn id="34" name="VaR_bootstrap" dataDxfId="28"/>
    <tableColumn id="39" name="ind_VaR_MSGARCH" dataDxfId="27"/>
    <tableColumn id="33" name="incVaR bootstrap 05Quantile" dataDxfId="26"/>
    <tableColumn id="32" name="incVaR bootstrap 95Quantile" dataDxfId="25"/>
    <tableColumn id="31" name="incVaR bootstrap" dataDxfId="24"/>
    <tableColumn id="30" name="mVaR bootstrap 05Quantile" dataDxfId="23"/>
    <tableColumn id="29" name="mVaR bootstrap 95Quantile" dataDxfId="22"/>
    <tableColumn id="16" name="mVaR bootstrap" dataDxfId="21"/>
    <tableColumn id="27" name="component_VaR" dataDxfId="20"/>
    <tableColumn id="38" name="MSGARCH_prob" dataDxfId="19"/>
    <tableColumn id="40" name="ES_MSGARCH" dataDxfId="18"/>
    <tableColumn id="17" name="ES bootstrap 05Quantile" dataDxfId="17"/>
    <tableColumn id="35" name="ES bootstrap 95Quantile" dataDxfId="16"/>
    <tableColumn id="28" name="ES bootstrap" dataDxfId="1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G39" totalsRowShown="0" headerRowDxfId="14" dataDxfId="12" headerRowBorderDxfId="13" tableBorderDxfId="11">
  <autoFilter ref="A1:G39"/>
  <tableColumns count="7">
    <tableColumn id="1" name="Name" dataDxfId="10"/>
    <tableColumn id="2" name="AlphaVantage" dataDxfId="9"/>
    <tableColumn id="3" name="Deposite" dataDxfId="8"/>
    <tableColumn id="7" name="Date" dataDxfId="7"/>
    <tableColumn id="6" name="Price" dataDxfId="6"/>
    <tableColumn id="4" name="Volume" dataDxfId="5"/>
    <tableColumn id="5" name="FT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zoomScale="150" zoomScaleNormal="150" zoomScalePageLayoutView="150" workbookViewId="0">
      <pane xSplit="5" ySplit="1" topLeftCell="F62" activePane="bottomRight" state="frozen"/>
      <selection pane="topRight" activeCell="D1" sqref="D1"/>
      <selection pane="bottomLeft" activeCell="A3" sqref="A3"/>
      <selection pane="bottomRight" activeCell="E83" sqref="C83:E83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396</v>
      </c>
      <c r="C1" s="11" t="s">
        <v>28</v>
      </c>
      <c r="D1" s="3" t="s">
        <v>0</v>
      </c>
      <c r="E1" s="5" t="s">
        <v>52</v>
      </c>
      <c r="F1" s="2" t="s">
        <v>66</v>
      </c>
      <c r="G1" s="12" t="s">
        <v>70</v>
      </c>
      <c r="H1" s="5" t="s">
        <v>69</v>
      </c>
      <c r="I1" s="5" t="s">
        <v>9</v>
      </c>
      <c r="J1" s="5" t="s">
        <v>20</v>
      </c>
      <c r="K1" s="5" t="s">
        <v>16</v>
      </c>
      <c r="L1" s="5" t="s">
        <v>21</v>
      </c>
      <c r="M1" s="5" t="s">
        <v>17</v>
      </c>
      <c r="N1" s="5" t="s">
        <v>18</v>
      </c>
    </row>
    <row r="2" spans="1:14">
      <c r="A2">
        <v>1</v>
      </c>
      <c r="B2" t="s">
        <v>402</v>
      </c>
      <c r="C2" t="s">
        <v>192</v>
      </c>
      <c r="D2" s="4" t="s">
        <v>193</v>
      </c>
      <c r="E2" s="1" t="s">
        <v>194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402</v>
      </c>
      <c r="C3" t="s">
        <v>195</v>
      </c>
      <c r="D3" s="4" t="s">
        <v>196</v>
      </c>
      <c r="E3" s="1" t="s">
        <v>197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402</v>
      </c>
      <c r="C4" t="s">
        <v>404</v>
      </c>
      <c r="D4" s="49" t="s">
        <v>403</v>
      </c>
      <c r="E4" s="1" t="s">
        <v>405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388</v>
      </c>
      <c r="C5" t="s">
        <v>198</v>
      </c>
      <c r="D5" s="4" t="s">
        <v>199</v>
      </c>
      <c r="E5" s="1" t="s">
        <v>401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200</v>
      </c>
      <c r="N5" s="10" t="s">
        <v>201</v>
      </c>
    </row>
    <row r="6" spans="1:14">
      <c r="A6">
        <v>5</v>
      </c>
      <c r="B6" t="s">
        <v>388</v>
      </c>
      <c r="C6" t="s">
        <v>202</v>
      </c>
      <c r="D6" s="4" t="s">
        <v>203</v>
      </c>
      <c r="E6" s="1" t="s">
        <v>204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388</v>
      </c>
      <c r="C7" t="s">
        <v>411</v>
      </c>
      <c r="D7" s="49" t="s">
        <v>410</v>
      </c>
      <c r="E7" s="1" t="s">
        <v>409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389</v>
      </c>
      <c r="C8" t="s">
        <v>205</v>
      </c>
      <c r="D8" s="4" t="s">
        <v>206</v>
      </c>
      <c r="E8" s="1" t="s">
        <v>207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390</v>
      </c>
      <c r="C9" t="s">
        <v>397</v>
      </c>
      <c r="D9" s="4" t="s">
        <v>208</v>
      </c>
      <c r="E9" s="1" t="s">
        <v>209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389</v>
      </c>
      <c r="C10" t="s">
        <v>210</v>
      </c>
      <c r="D10" s="4" t="s">
        <v>211</v>
      </c>
      <c r="E10" s="1" t="s">
        <v>212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213</v>
      </c>
      <c r="N10" s="10" t="s">
        <v>214</v>
      </c>
    </row>
    <row r="11" spans="1:14">
      <c r="A11">
        <v>10</v>
      </c>
      <c r="B11" t="s">
        <v>388</v>
      </c>
      <c r="C11" t="s">
        <v>215</v>
      </c>
      <c r="D11" s="4" t="s">
        <v>216</v>
      </c>
      <c r="E11" s="1" t="s">
        <v>217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388</v>
      </c>
      <c r="C12" t="s">
        <v>382</v>
      </c>
      <c r="D12" s="49" t="s">
        <v>383</v>
      </c>
      <c r="E12" s="1" t="s">
        <v>384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389</v>
      </c>
      <c r="C13" t="s">
        <v>218</v>
      </c>
      <c r="D13" s="4" t="s">
        <v>219</v>
      </c>
      <c r="E13" s="1" t="s">
        <v>220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389</v>
      </c>
      <c r="C14" t="s">
        <v>221</v>
      </c>
      <c r="D14" s="4" t="s">
        <v>222</v>
      </c>
      <c r="E14" s="1" t="s">
        <v>416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389</v>
      </c>
      <c r="C15" t="s">
        <v>223</v>
      </c>
      <c r="D15" s="4" t="s">
        <v>224</v>
      </c>
      <c r="E15" s="1" t="s">
        <v>225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226</v>
      </c>
      <c r="N15" s="10" t="s">
        <v>227</v>
      </c>
    </row>
    <row r="16" spans="1:14">
      <c r="A16">
        <v>15</v>
      </c>
      <c r="B16" t="s">
        <v>389</v>
      </c>
      <c r="C16" t="s">
        <v>228</v>
      </c>
      <c r="D16" s="4" t="s">
        <v>229</v>
      </c>
      <c r="E16" s="1" t="s">
        <v>415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230</v>
      </c>
      <c r="N16" s="10" t="s">
        <v>231</v>
      </c>
    </row>
    <row r="17" spans="1:14">
      <c r="A17">
        <v>16</v>
      </c>
      <c r="B17" t="s">
        <v>389</v>
      </c>
      <c r="C17" t="s">
        <v>232</v>
      </c>
      <c r="D17" s="4" t="s">
        <v>233</v>
      </c>
      <c r="E17" s="1" t="s">
        <v>234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388</v>
      </c>
      <c r="C18" t="s">
        <v>235</v>
      </c>
      <c r="D18" s="4" t="s">
        <v>236</v>
      </c>
      <c r="E18" s="1" t="s">
        <v>237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390</v>
      </c>
      <c r="C19" t="s">
        <v>385</v>
      </c>
      <c r="D19" s="49" t="s">
        <v>385</v>
      </c>
      <c r="E19" s="1" t="s">
        <v>386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390</v>
      </c>
      <c r="C20" t="s">
        <v>407</v>
      </c>
      <c r="D20" s="49" t="s">
        <v>406</v>
      </c>
      <c r="E20" s="1" t="s">
        <v>408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391</v>
      </c>
      <c r="C21" t="s">
        <v>238</v>
      </c>
      <c r="D21" s="4" t="s">
        <v>239</v>
      </c>
      <c r="E21" s="1" t="s">
        <v>240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241</v>
      </c>
      <c r="N21" s="10" t="s">
        <v>242</v>
      </c>
    </row>
    <row r="22" spans="1:14">
      <c r="A22">
        <v>21</v>
      </c>
      <c r="B22" t="s">
        <v>391</v>
      </c>
      <c r="C22" t="s">
        <v>243</v>
      </c>
      <c r="D22" s="4" t="s">
        <v>244</v>
      </c>
      <c r="E22" s="1" t="s">
        <v>245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246</v>
      </c>
      <c r="N22" s="10" t="s">
        <v>247</v>
      </c>
    </row>
    <row r="23" spans="1:14">
      <c r="A23">
        <v>22</v>
      </c>
      <c r="B23" t="s">
        <v>391</v>
      </c>
      <c r="C23" t="s">
        <v>248</v>
      </c>
      <c r="D23" s="4" t="s">
        <v>249</v>
      </c>
      <c r="E23" s="1" t="s">
        <v>250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251</v>
      </c>
      <c r="L23" s="10"/>
      <c r="M23" s="10" t="s">
        <v>252</v>
      </c>
      <c r="N23" s="10" t="s">
        <v>253</v>
      </c>
    </row>
    <row r="24" spans="1:14">
      <c r="A24">
        <v>23</v>
      </c>
      <c r="B24" t="s">
        <v>391</v>
      </c>
      <c r="C24" t="s">
        <v>254</v>
      </c>
      <c r="D24" s="4" t="s">
        <v>255</v>
      </c>
      <c r="E24" s="1" t="s">
        <v>256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257</v>
      </c>
      <c r="N24" s="10" t="s">
        <v>258</v>
      </c>
    </row>
    <row r="25" spans="1:14">
      <c r="A25">
        <v>24</v>
      </c>
      <c r="B25" t="s">
        <v>391</v>
      </c>
      <c r="C25" t="s">
        <v>398</v>
      </c>
      <c r="D25" s="4" t="s">
        <v>259</v>
      </c>
      <c r="E25" s="1" t="s">
        <v>260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391</v>
      </c>
      <c r="C26" t="s">
        <v>261</v>
      </c>
      <c r="D26" s="4" t="s">
        <v>262</v>
      </c>
      <c r="E26" s="1" t="s">
        <v>263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264</v>
      </c>
      <c r="N26" s="10" t="s">
        <v>265</v>
      </c>
    </row>
    <row r="27" spans="1:14">
      <c r="A27">
        <v>26</v>
      </c>
      <c r="B27" t="s">
        <v>388</v>
      </c>
      <c r="C27" t="s">
        <v>266</v>
      </c>
      <c r="D27" s="4" t="s">
        <v>267</v>
      </c>
      <c r="E27" s="1" t="s">
        <v>268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391</v>
      </c>
      <c r="C28" t="s">
        <v>399</v>
      </c>
      <c r="D28" s="4" t="s">
        <v>269</v>
      </c>
      <c r="E28" s="1" t="s">
        <v>270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391</v>
      </c>
      <c r="C29" t="s">
        <v>271</v>
      </c>
      <c r="D29" s="4" t="s">
        <v>272</v>
      </c>
      <c r="E29" s="1" t="s">
        <v>273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274</v>
      </c>
      <c r="N29" s="10" t="s">
        <v>275</v>
      </c>
    </row>
    <row r="30" spans="1:14">
      <c r="A30">
        <v>29</v>
      </c>
      <c r="B30" t="s">
        <v>390</v>
      </c>
      <c r="C30" t="s">
        <v>276</v>
      </c>
      <c r="D30" s="4" t="s">
        <v>277</v>
      </c>
      <c r="E30" s="1" t="s">
        <v>278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279</v>
      </c>
      <c r="N30" s="10" t="s">
        <v>280</v>
      </c>
    </row>
    <row r="31" spans="1:14">
      <c r="A31">
        <v>30</v>
      </c>
      <c r="B31" t="s">
        <v>392</v>
      </c>
      <c r="C31" t="s">
        <v>281</v>
      </c>
      <c r="D31" s="4" t="s">
        <v>282</v>
      </c>
      <c r="E31" s="1" t="s">
        <v>283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284</v>
      </c>
      <c r="N31" s="10" t="s">
        <v>285</v>
      </c>
    </row>
    <row r="32" spans="1:14">
      <c r="A32">
        <v>31</v>
      </c>
      <c r="B32" t="s">
        <v>392</v>
      </c>
      <c r="C32" t="s">
        <v>286</v>
      </c>
      <c r="D32" s="4" t="s">
        <v>287</v>
      </c>
      <c r="E32" s="1" t="s">
        <v>288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289</v>
      </c>
      <c r="N32" s="10" t="s">
        <v>290</v>
      </c>
    </row>
    <row r="33" spans="1:14">
      <c r="A33">
        <v>32</v>
      </c>
      <c r="B33" t="s">
        <v>393</v>
      </c>
      <c r="C33" t="s">
        <v>291</v>
      </c>
      <c r="D33" s="4" t="s">
        <v>292</v>
      </c>
      <c r="E33" s="1" t="s">
        <v>293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393</v>
      </c>
      <c r="C34" t="s">
        <v>294</v>
      </c>
      <c r="D34" s="4" t="s">
        <v>295</v>
      </c>
      <c r="E34" s="1" t="s">
        <v>296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297</v>
      </c>
      <c r="N34" s="10" t="s">
        <v>298</v>
      </c>
    </row>
    <row r="35" spans="1:14">
      <c r="A35">
        <v>34</v>
      </c>
      <c r="B35" t="s">
        <v>393</v>
      </c>
      <c r="C35" t="s">
        <v>299</v>
      </c>
      <c r="D35" t="s">
        <v>300</v>
      </c>
      <c r="E35" s="1" t="s">
        <v>301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302</v>
      </c>
      <c r="N35" s="10" t="s">
        <v>303</v>
      </c>
    </row>
    <row r="36" spans="1:14">
      <c r="A36">
        <v>35</v>
      </c>
      <c r="B36" t="s">
        <v>393</v>
      </c>
      <c r="C36" t="s">
        <v>304</v>
      </c>
      <c r="D36" s="4" t="s">
        <v>305</v>
      </c>
      <c r="E36" s="1" t="s">
        <v>306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307</v>
      </c>
      <c r="N36" s="10" t="s">
        <v>308</v>
      </c>
    </row>
    <row r="37" spans="1:14">
      <c r="A37">
        <v>36</v>
      </c>
      <c r="B37" t="s">
        <v>393</v>
      </c>
      <c r="C37" t="s">
        <v>309</v>
      </c>
      <c r="D37" t="s">
        <v>310</v>
      </c>
      <c r="E37" s="1" t="s">
        <v>311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312</v>
      </c>
      <c r="N37" s="10" t="s">
        <v>313</v>
      </c>
    </row>
    <row r="38" spans="1:14">
      <c r="A38">
        <v>37</v>
      </c>
      <c r="B38" t="s">
        <v>393</v>
      </c>
      <c r="C38" t="s">
        <v>314</v>
      </c>
      <c r="D38" t="s">
        <v>315</v>
      </c>
      <c r="E38" s="1" t="s">
        <v>316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317</v>
      </c>
      <c r="N38" s="10" t="s">
        <v>318</v>
      </c>
    </row>
    <row r="39" spans="1:14">
      <c r="A39">
        <v>38</v>
      </c>
      <c r="B39" t="s">
        <v>394</v>
      </c>
      <c r="C39" t="s">
        <v>319</v>
      </c>
      <c r="D39" t="s">
        <v>320</v>
      </c>
      <c r="E39" s="1" t="s">
        <v>321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322</v>
      </c>
      <c r="N39" s="10" t="s">
        <v>323</v>
      </c>
    </row>
    <row r="40" spans="1:14" ht="15" customHeight="1">
      <c r="A40">
        <v>39</v>
      </c>
      <c r="B40" t="s">
        <v>394</v>
      </c>
      <c r="C40" t="s">
        <v>324</v>
      </c>
      <c r="D40" s="7" t="s">
        <v>325</v>
      </c>
      <c r="E40" s="1" t="s">
        <v>326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394</v>
      </c>
      <c r="C41" t="s">
        <v>327</v>
      </c>
      <c r="D41" s="4" t="s">
        <v>328</v>
      </c>
      <c r="E41" s="1" t="s">
        <v>329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330</v>
      </c>
      <c r="N41" s="10" t="s">
        <v>331</v>
      </c>
    </row>
    <row r="42" spans="1:14" ht="15" customHeight="1">
      <c r="A42">
        <v>41</v>
      </c>
      <c r="B42" t="s">
        <v>394</v>
      </c>
      <c r="C42" t="s">
        <v>332</v>
      </c>
      <c r="D42" s="4" t="s">
        <v>333</v>
      </c>
      <c r="E42" s="1" t="s">
        <v>334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335</v>
      </c>
      <c r="N42" s="10" t="s">
        <v>336</v>
      </c>
    </row>
    <row r="43" spans="1:14" ht="15" customHeight="1">
      <c r="A43">
        <v>42</v>
      </c>
      <c r="B43" t="s">
        <v>394</v>
      </c>
      <c r="C43" t="s">
        <v>452</v>
      </c>
      <c r="D43" s="49" t="s">
        <v>452</v>
      </c>
      <c r="E43" s="1" t="s">
        <v>451</v>
      </c>
      <c r="F43" s="9"/>
      <c r="G43" s="8"/>
      <c r="H43" s="1"/>
      <c r="I43" s="1"/>
      <c r="J43" s="1"/>
      <c r="K43" s="10"/>
      <c r="L43" s="10"/>
      <c r="M43" s="10"/>
      <c r="N43" s="10"/>
    </row>
    <row r="44" spans="1:14" ht="15" customHeight="1">
      <c r="A44">
        <v>43</v>
      </c>
      <c r="B44" t="s">
        <v>394</v>
      </c>
      <c r="C44" t="s">
        <v>453</v>
      </c>
      <c r="D44" s="49" t="s">
        <v>453</v>
      </c>
      <c r="E44" s="1" t="s">
        <v>454</v>
      </c>
      <c r="F44" s="9"/>
      <c r="G44" s="8"/>
      <c r="H44" s="1"/>
      <c r="I44" s="1"/>
      <c r="J44" s="1"/>
      <c r="K44" s="10"/>
      <c r="L44" s="10"/>
      <c r="M44" s="10"/>
      <c r="N44" s="10"/>
    </row>
    <row r="45" spans="1:14" ht="15" customHeight="1">
      <c r="A45">
        <v>44</v>
      </c>
      <c r="B45" t="s">
        <v>394</v>
      </c>
      <c r="C45" t="s">
        <v>449</v>
      </c>
      <c r="D45" s="49" t="s">
        <v>449</v>
      </c>
      <c r="E45" s="1" t="s">
        <v>450</v>
      </c>
      <c r="F45" s="9"/>
      <c r="G45" s="8"/>
      <c r="H45" s="1"/>
      <c r="I45" s="1"/>
      <c r="J45" s="1"/>
      <c r="K45" s="10"/>
      <c r="L45" s="10"/>
      <c r="M45" s="10"/>
      <c r="N45" s="10"/>
    </row>
    <row r="46" spans="1:14" ht="15" customHeight="1">
      <c r="A46">
        <v>45</v>
      </c>
      <c r="B46" t="s">
        <v>394</v>
      </c>
      <c r="C46" t="s">
        <v>447</v>
      </c>
      <c r="D46" s="49" t="s">
        <v>447</v>
      </c>
      <c r="E46" s="1" t="s">
        <v>448</v>
      </c>
      <c r="F46" s="9"/>
      <c r="G46" s="8"/>
      <c r="H46" s="1"/>
      <c r="I46" s="1"/>
      <c r="J46" s="1"/>
      <c r="K46" s="10"/>
      <c r="L46" s="10"/>
      <c r="M46" s="10"/>
      <c r="N46" s="10"/>
    </row>
    <row r="47" spans="1:14" ht="15" customHeight="1">
      <c r="A47">
        <v>46</v>
      </c>
      <c r="B47" t="s">
        <v>393</v>
      </c>
      <c r="C47" t="s">
        <v>337</v>
      </c>
      <c r="D47" t="s">
        <v>338</v>
      </c>
      <c r="E47" s="1" t="s">
        <v>339</v>
      </c>
      <c r="F47" s="9">
        <v>5653</v>
      </c>
      <c r="G47" s="8">
        <v>12.8309688568115</v>
      </c>
      <c r="H47" s="1" t="b">
        <v>1</v>
      </c>
      <c r="I47" s="1">
        <v>105</v>
      </c>
      <c r="J47" s="1"/>
      <c r="K47" s="10"/>
      <c r="L47" s="10"/>
      <c r="M47" s="10" t="s">
        <v>340</v>
      </c>
      <c r="N47" s="10" t="s">
        <v>341</v>
      </c>
    </row>
    <row r="48" spans="1:14">
      <c r="A48">
        <v>47</v>
      </c>
      <c r="B48" t="s">
        <v>395</v>
      </c>
      <c r="C48" t="s">
        <v>342</v>
      </c>
      <c r="D48" t="s">
        <v>343</v>
      </c>
      <c r="E48" s="1" t="s">
        <v>344</v>
      </c>
      <c r="F48" s="9">
        <v>1005</v>
      </c>
      <c r="G48" s="8">
        <v>2.5296161174774201</v>
      </c>
      <c r="H48" s="1" t="b">
        <v>1</v>
      </c>
      <c r="I48" s="1">
        <v>7</v>
      </c>
      <c r="J48" s="1"/>
      <c r="K48" s="10"/>
      <c r="L48" s="10"/>
      <c r="M48" s="10" t="s">
        <v>340</v>
      </c>
      <c r="N48" s="10" t="s">
        <v>341</v>
      </c>
    </row>
    <row r="49" spans="1:14">
      <c r="A49">
        <v>48</v>
      </c>
      <c r="B49" t="s">
        <v>395</v>
      </c>
      <c r="C49" t="s">
        <v>345</v>
      </c>
      <c r="D49" t="s">
        <v>346</v>
      </c>
      <c r="E49" s="1" t="s">
        <v>347</v>
      </c>
      <c r="F49" s="9">
        <v>2484</v>
      </c>
      <c r="G49" s="8">
        <v>1.4254500865936299</v>
      </c>
      <c r="H49" s="1" t="b">
        <v>1</v>
      </c>
      <c r="I49" s="1">
        <v>38</v>
      </c>
      <c r="J49" s="1"/>
      <c r="K49" s="10"/>
      <c r="L49" s="10"/>
      <c r="M49" s="10"/>
      <c r="N49" s="10"/>
    </row>
    <row r="50" spans="1:14">
      <c r="A50">
        <v>49</v>
      </c>
      <c r="B50" t="s">
        <v>392</v>
      </c>
      <c r="C50" t="s">
        <v>348</v>
      </c>
      <c r="D50" s="4" t="s">
        <v>349</v>
      </c>
      <c r="E50" s="1" t="s">
        <v>350</v>
      </c>
      <c r="F50" s="9">
        <v>5969</v>
      </c>
      <c r="G50" s="8">
        <v>3.6978788375854501</v>
      </c>
      <c r="H50" s="1" t="b">
        <v>1</v>
      </c>
      <c r="I50" s="1">
        <v>13</v>
      </c>
      <c r="J50" s="1"/>
      <c r="K50" s="10"/>
      <c r="L50" s="10"/>
      <c r="M50" s="10"/>
      <c r="N50" s="10"/>
    </row>
    <row r="51" spans="1:14">
      <c r="A51">
        <v>50</v>
      </c>
      <c r="B51" t="s">
        <v>395</v>
      </c>
      <c r="C51" t="s">
        <v>351</v>
      </c>
      <c r="D51" t="s">
        <v>352</v>
      </c>
      <c r="E51" s="1" t="s">
        <v>353</v>
      </c>
      <c r="F51" s="9">
        <v>1088</v>
      </c>
      <c r="G51" s="8">
        <v>0.83230900764465299</v>
      </c>
      <c r="H51" s="1" t="b">
        <v>1</v>
      </c>
      <c r="I51" s="1">
        <v>37</v>
      </c>
      <c r="J51" s="1"/>
      <c r="K51" s="10"/>
      <c r="L51" s="10"/>
      <c r="M51" s="10"/>
      <c r="N51" s="10"/>
    </row>
    <row r="52" spans="1:14">
      <c r="A52">
        <v>51</v>
      </c>
      <c r="B52" t="s">
        <v>395</v>
      </c>
      <c r="C52" t="s">
        <v>354</v>
      </c>
      <c r="D52" s="4" t="s">
        <v>355</v>
      </c>
      <c r="E52" s="1" t="s">
        <v>356</v>
      </c>
      <c r="F52" s="9">
        <v>443</v>
      </c>
      <c r="G52" s="8">
        <v>10.8422451019287</v>
      </c>
      <c r="H52" s="1" t="b">
        <v>1</v>
      </c>
      <c r="I52" s="1"/>
      <c r="J52" s="1"/>
      <c r="K52" s="10"/>
      <c r="L52" s="10"/>
      <c r="M52" s="10"/>
      <c r="N52" s="10"/>
    </row>
    <row r="53" spans="1:14" ht="15" customHeight="1">
      <c r="A53">
        <v>52</v>
      </c>
      <c r="B53" t="s">
        <v>391</v>
      </c>
      <c r="C53" t="s">
        <v>357</v>
      </c>
      <c r="D53" s="7" t="s">
        <v>358</v>
      </c>
      <c r="E53" s="1" t="s">
        <v>359</v>
      </c>
      <c r="F53" s="9">
        <v>5973</v>
      </c>
      <c r="G53" s="8">
        <v>5.2851610183715803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391</v>
      </c>
      <c r="C54" t="s">
        <v>360</v>
      </c>
      <c r="D54" t="s">
        <v>361</v>
      </c>
      <c r="E54" s="1" t="s">
        <v>362</v>
      </c>
      <c r="F54" s="9">
        <v>5979</v>
      </c>
      <c r="G54" s="8">
        <v>21.349128007888801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391</v>
      </c>
      <c r="C55" t="s">
        <v>363</v>
      </c>
      <c r="D55" t="s">
        <v>364</v>
      </c>
      <c r="E55" s="1" t="s">
        <v>365</v>
      </c>
      <c r="F55" s="9">
        <v>4945</v>
      </c>
      <c r="G55" s="8">
        <v>19.7209920883179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55</v>
      </c>
      <c r="B56" t="s">
        <v>391</v>
      </c>
      <c r="C56" t="s">
        <v>366</v>
      </c>
      <c r="D56" t="s">
        <v>367</v>
      </c>
      <c r="E56" s="1" t="s">
        <v>368</v>
      </c>
      <c r="F56" s="9">
        <v>2691</v>
      </c>
      <c r="G56" s="8">
        <v>11.847948074340801</v>
      </c>
      <c r="H56" s="1" t="b">
        <v>1</v>
      </c>
      <c r="I56" s="1"/>
      <c r="J56" s="1"/>
      <c r="K56" s="10"/>
      <c r="L56" s="10"/>
      <c r="M56" s="10"/>
      <c r="N56" s="10"/>
    </row>
    <row r="57" spans="1:14">
      <c r="A57">
        <v>56</v>
      </c>
      <c r="B57" t="s">
        <v>391</v>
      </c>
      <c r="C57" t="s">
        <v>400</v>
      </c>
      <c r="D57" t="s">
        <v>369</v>
      </c>
      <c r="E57" s="1" t="s">
        <v>370</v>
      </c>
      <c r="F57" s="9">
        <v>5392</v>
      </c>
      <c r="G57" s="8">
        <v>3.11288690567017</v>
      </c>
      <c r="H57" s="1" t="b">
        <v>1</v>
      </c>
      <c r="I57" s="1"/>
      <c r="J57" s="1"/>
      <c r="K57" s="10"/>
      <c r="L57" s="10"/>
      <c r="M57" s="10"/>
      <c r="N57" s="10"/>
    </row>
    <row r="58" spans="1:14">
      <c r="A58">
        <v>57</v>
      </c>
      <c r="B58" t="s">
        <v>391</v>
      </c>
      <c r="C58" t="s">
        <v>371</v>
      </c>
      <c r="D58" t="s">
        <v>372</v>
      </c>
      <c r="E58" s="1" t="s">
        <v>373</v>
      </c>
      <c r="F58" s="9">
        <v>1711</v>
      </c>
      <c r="G58" s="8">
        <v>1.13379502296448</v>
      </c>
      <c r="H58" s="1" t="b">
        <v>1</v>
      </c>
      <c r="I58" s="1"/>
      <c r="J58" s="1"/>
      <c r="K58" s="10"/>
      <c r="L58" s="10"/>
      <c r="M58" s="10"/>
      <c r="N58" s="10"/>
    </row>
    <row r="59" spans="1:14">
      <c r="A59">
        <v>58</v>
      </c>
      <c r="B59" t="s">
        <v>391</v>
      </c>
      <c r="C59" t="s">
        <v>374</v>
      </c>
      <c r="D59" t="s">
        <v>375</v>
      </c>
      <c r="E59" s="1" t="s">
        <v>376</v>
      </c>
      <c r="F59" s="9">
        <v>2835</v>
      </c>
      <c r="G59" s="8">
        <v>1.7737619876861599</v>
      </c>
      <c r="H59" s="1" t="b">
        <v>1</v>
      </c>
      <c r="I59" s="1"/>
      <c r="J59" s="1"/>
      <c r="K59" s="10"/>
      <c r="L59" s="10"/>
      <c r="M59" s="10"/>
      <c r="N59" s="10"/>
    </row>
    <row r="60" spans="1:14">
      <c r="A60">
        <v>59</v>
      </c>
      <c r="B60" t="s">
        <v>394</v>
      </c>
      <c r="C60" t="s">
        <v>119</v>
      </c>
      <c r="D60" s="4" t="s">
        <v>120</v>
      </c>
      <c r="E60" s="1" t="s">
        <v>121</v>
      </c>
      <c r="F60" s="9">
        <v>2118</v>
      </c>
      <c r="G60" s="8">
        <v>21.457866907119801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60</v>
      </c>
      <c r="B61" t="s">
        <v>393</v>
      </c>
      <c r="C61" t="s">
        <v>122</v>
      </c>
      <c r="D61" t="s">
        <v>123</v>
      </c>
      <c r="E61" s="1" t="s">
        <v>124</v>
      </c>
      <c r="F61" s="9">
        <v>5654</v>
      </c>
      <c r="G61" s="8">
        <v>23.4710981845856</v>
      </c>
      <c r="H61" s="1" t="b">
        <v>1</v>
      </c>
      <c r="I61" s="1"/>
      <c r="J61" s="1"/>
      <c r="K61" s="10"/>
      <c r="L61" s="10"/>
      <c r="M61" s="10" t="s">
        <v>125</v>
      </c>
      <c r="N61" s="10" t="s">
        <v>126</v>
      </c>
    </row>
    <row r="62" spans="1:14">
      <c r="A62">
        <v>61</v>
      </c>
      <c r="B62" t="s">
        <v>393</v>
      </c>
      <c r="C62" t="s">
        <v>127</v>
      </c>
      <c r="D62" t="s">
        <v>128</v>
      </c>
      <c r="E62" s="6" t="s">
        <v>129</v>
      </c>
      <c r="F62" s="9">
        <v>5654</v>
      </c>
      <c r="G62" s="8">
        <v>24.569455862045299</v>
      </c>
      <c r="H62" s="6" t="b">
        <v>1</v>
      </c>
      <c r="I62" s="1"/>
      <c r="J62" s="1"/>
      <c r="K62" s="10"/>
      <c r="L62" s="10"/>
      <c r="M62" s="10"/>
      <c r="N62" s="10"/>
    </row>
    <row r="63" spans="1:14">
      <c r="A63">
        <v>62</v>
      </c>
      <c r="B63" t="s">
        <v>393</v>
      </c>
      <c r="C63" t="s">
        <v>130</v>
      </c>
      <c r="D63" t="s">
        <v>131</v>
      </c>
      <c r="E63" s="1" t="s">
        <v>132</v>
      </c>
      <c r="F63" s="9">
        <v>5654</v>
      </c>
      <c r="G63" s="8">
        <v>22.1242899894714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63</v>
      </c>
      <c r="B64" t="s">
        <v>393</v>
      </c>
      <c r="C64" t="s">
        <v>133</v>
      </c>
      <c r="D64" t="s">
        <v>134</v>
      </c>
      <c r="E64" s="1" t="s">
        <v>135</v>
      </c>
      <c r="F64" s="9">
        <v>5653</v>
      </c>
      <c r="G64" s="8">
        <v>23.536000967025799</v>
      </c>
      <c r="H64" s="1" t="b">
        <v>1</v>
      </c>
      <c r="I64" s="1"/>
      <c r="J64" s="1"/>
      <c r="K64" s="10"/>
      <c r="L64" s="10"/>
      <c r="M64" s="10"/>
      <c r="N64" s="10"/>
    </row>
    <row r="65" spans="1:14">
      <c r="A65">
        <v>64</v>
      </c>
      <c r="B65" t="s">
        <v>393</v>
      </c>
      <c r="C65" t="s">
        <v>136</v>
      </c>
      <c r="D65" t="s">
        <v>137</v>
      </c>
      <c r="E65" s="1" t="s">
        <v>138</v>
      </c>
      <c r="F65" s="9">
        <v>5654</v>
      </c>
      <c r="G65" s="8">
        <v>23.488318920135502</v>
      </c>
      <c r="H65" s="1" t="b">
        <v>1</v>
      </c>
      <c r="I65" s="1"/>
      <c r="J65" s="1"/>
      <c r="K65" s="10"/>
      <c r="L65" s="10"/>
      <c r="M65" s="10"/>
      <c r="N65" s="10"/>
    </row>
    <row r="66" spans="1:14">
      <c r="A66">
        <v>65</v>
      </c>
      <c r="B66" t="s">
        <v>393</v>
      </c>
      <c r="C66" t="s">
        <v>139</v>
      </c>
      <c r="D66" t="s">
        <v>140</v>
      </c>
      <c r="E66" s="1" t="s">
        <v>141</v>
      </c>
      <c r="F66" s="9">
        <v>5654</v>
      </c>
      <c r="G66" s="8">
        <v>23.720206022262602</v>
      </c>
      <c r="H66" s="1" t="b">
        <v>1</v>
      </c>
      <c r="I66" s="1"/>
      <c r="J66" s="1"/>
      <c r="K66" s="10"/>
      <c r="L66" s="10"/>
      <c r="M66" s="10"/>
      <c r="N66" s="10"/>
    </row>
    <row r="67" spans="1:14">
      <c r="A67">
        <v>66</v>
      </c>
      <c r="B67" t="s">
        <v>393</v>
      </c>
      <c r="C67" t="s">
        <v>142</v>
      </c>
      <c r="D67" t="s">
        <v>143</v>
      </c>
      <c r="E67" s="1" t="s">
        <v>144</v>
      </c>
      <c r="F67" s="9">
        <v>5654</v>
      </c>
      <c r="G67" s="8">
        <v>23.603425025939899</v>
      </c>
      <c r="H67" s="1" t="b">
        <v>1</v>
      </c>
      <c r="I67" s="1"/>
      <c r="J67" s="1"/>
      <c r="K67" s="10"/>
      <c r="L67" s="10"/>
      <c r="M67" s="10"/>
      <c r="N67" s="10"/>
    </row>
    <row r="68" spans="1:14">
      <c r="A68">
        <v>67</v>
      </c>
      <c r="B68" t="s">
        <v>393</v>
      </c>
      <c r="C68" t="s">
        <v>145</v>
      </c>
      <c r="D68" t="s">
        <v>146</v>
      </c>
      <c r="E68" s="1" t="s">
        <v>147</v>
      </c>
      <c r="F68" s="9">
        <v>2637</v>
      </c>
      <c r="G68" s="8">
        <v>21.069594144821199</v>
      </c>
      <c r="H68" s="1" t="b">
        <v>1</v>
      </c>
      <c r="I68" s="1"/>
      <c r="J68" s="1"/>
      <c r="K68" s="10"/>
      <c r="L68" s="10"/>
      <c r="M68" s="10"/>
      <c r="N68" s="10"/>
    </row>
    <row r="69" spans="1:14" ht="13" customHeight="1">
      <c r="A69">
        <v>68</v>
      </c>
      <c r="B69" t="s">
        <v>393</v>
      </c>
      <c r="C69" t="s">
        <v>148</v>
      </c>
      <c r="D69" t="s">
        <v>149</v>
      </c>
      <c r="E69" s="6" t="s">
        <v>150</v>
      </c>
      <c r="F69" s="9">
        <v>5654</v>
      </c>
      <c r="G69" s="8">
        <v>23.532724857330301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69</v>
      </c>
      <c r="B70" t="s">
        <v>393</v>
      </c>
      <c r="C70" t="s">
        <v>151</v>
      </c>
      <c r="D70" t="s">
        <v>152</v>
      </c>
      <c r="E70" s="6" t="s">
        <v>153</v>
      </c>
      <c r="F70" s="9">
        <v>2103</v>
      </c>
      <c r="G70" s="8">
        <v>21.791109085083001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70</v>
      </c>
      <c r="B71" t="s">
        <v>393</v>
      </c>
      <c r="C71" t="s">
        <v>154</v>
      </c>
      <c r="D71" t="s">
        <v>155</v>
      </c>
      <c r="E71" s="6" t="s">
        <v>156</v>
      </c>
      <c r="F71" s="9">
        <v>1671</v>
      </c>
      <c r="G71" s="8">
        <v>21.236869096755999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71</v>
      </c>
      <c r="B72" t="s">
        <v>393</v>
      </c>
      <c r="C72" t="s">
        <v>157</v>
      </c>
      <c r="D72" t="s">
        <v>158</v>
      </c>
      <c r="E72" s="6" t="s">
        <v>159</v>
      </c>
      <c r="F72" s="9">
        <v>1670</v>
      </c>
      <c r="G72" s="8">
        <v>23.766425848007199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72</v>
      </c>
      <c r="B73" t="s">
        <v>393</v>
      </c>
      <c r="C73" t="s">
        <v>160</v>
      </c>
      <c r="D73" t="s">
        <v>161</v>
      </c>
      <c r="E73" s="6" t="s">
        <v>162</v>
      </c>
      <c r="F73" s="9">
        <v>1672</v>
      </c>
      <c r="G73" s="8">
        <v>21.495878934860201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73</v>
      </c>
      <c r="B74" t="s">
        <v>393</v>
      </c>
      <c r="C74" t="s">
        <v>163</v>
      </c>
      <c r="D74" t="s">
        <v>164</v>
      </c>
      <c r="E74" s="6" t="s">
        <v>165</v>
      </c>
      <c r="F74" s="9">
        <v>5654</v>
      </c>
      <c r="G74" s="8">
        <v>23.8348948955536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74</v>
      </c>
      <c r="B75" t="s">
        <v>393</v>
      </c>
      <c r="C75" t="s">
        <v>166</v>
      </c>
      <c r="D75" t="s">
        <v>167</v>
      </c>
      <c r="E75" s="6" t="s">
        <v>168</v>
      </c>
      <c r="F75" s="9">
        <v>2023</v>
      </c>
      <c r="G75" s="8">
        <v>21.6658070087433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75</v>
      </c>
      <c r="B76" t="s">
        <v>393</v>
      </c>
      <c r="C76" t="s">
        <v>169</v>
      </c>
      <c r="D76" t="s">
        <v>170</v>
      </c>
      <c r="E76" s="6" t="s">
        <v>171</v>
      </c>
      <c r="F76" s="9">
        <v>5654</v>
      </c>
      <c r="G76" s="8">
        <v>21.9390320777893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76</v>
      </c>
      <c r="B77" t="s">
        <v>393</v>
      </c>
      <c r="C77" t="s">
        <v>172</v>
      </c>
      <c r="D77" t="s">
        <v>173</v>
      </c>
      <c r="E77" s="6" t="s">
        <v>174</v>
      </c>
      <c r="F77" s="9">
        <v>5654</v>
      </c>
      <c r="G77" s="8">
        <v>23.7490749359131</v>
      </c>
      <c r="H77" s="6" t="b">
        <v>1</v>
      </c>
      <c r="I77" s="1"/>
      <c r="J77" s="1"/>
      <c r="K77" s="10"/>
      <c r="L77" s="10"/>
      <c r="M77" s="10"/>
      <c r="N77" s="10"/>
    </row>
    <row r="78" spans="1:14">
      <c r="A78">
        <v>77</v>
      </c>
      <c r="B78" t="s">
        <v>393</v>
      </c>
      <c r="C78" t="s">
        <v>175</v>
      </c>
      <c r="D78" s="4" t="s">
        <v>176</v>
      </c>
      <c r="E78" s="6" t="s">
        <v>177</v>
      </c>
      <c r="F78" s="9">
        <v>4586</v>
      </c>
      <c r="G78" s="8">
        <v>23.041922092437702</v>
      </c>
      <c r="H78" s="6" t="b">
        <v>1</v>
      </c>
      <c r="I78" s="1"/>
      <c r="J78" s="1"/>
      <c r="K78" s="10"/>
      <c r="L78" s="10"/>
      <c r="M78" s="10"/>
      <c r="N78" s="10"/>
    </row>
    <row r="79" spans="1:14">
      <c r="A79">
        <v>78</v>
      </c>
      <c r="B79" t="s">
        <v>393</v>
      </c>
      <c r="C79" t="s">
        <v>178</v>
      </c>
      <c r="D79" s="4" t="s">
        <v>179</v>
      </c>
      <c r="E79" s="6" t="s">
        <v>180</v>
      </c>
      <c r="F79" s="9">
        <v>3929</v>
      </c>
      <c r="G79" s="8">
        <v>22.567579030990601</v>
      </c>
      <c r="H79" s="6" t="b">
        <v>1</v>
      </c>
      <c r="I79" s="1"/>
      <c r="J79" s="1"/>
      <c r="K79" s="10"/>
      <c r="L79" s="10"/>
      <c r="M79" s="10"/>
      <c r="N79" s="10"/>
    </row>
    <row r="80" spans="1:14">
      <c r="A80">
        <v>79</v>
      </c>
      <c r="B80" t="s">
        <v>393</v>
      </c>
      <c r="C80" s="4" t="s">
        <v>181</v>
      </c>
      <c r="D80" s="4" t="s">
        <v>182</v>
      </c>
      <c r="E80" s="6" t="s">
        <v>183</v>
      </c>
      <c r="F80" s="9">
        <v>5969</v>
      </c>
      <c r="G80" s="8">
        <v>22.260892152786301</v>
      </c>
      <c r="H80" s="6" t="b">
        <v>1</v>
      </c>
      <c r="I80" s="1"/>
      <c r="J80" s="1"/>
      <c r="K80" s="10"/>
      <c r="L80" s="10"/>
      <c r="M80" s="10"/>
      <c r="N80" s="10"/>
    </row>
    <row r="81" spans="1:14">
      <c r="A81">
        <v>80</v>
      </c>
      <c r="B81" t="s">
        <v>392</v>
      </c>
      <c r="C81" s="4" t="s">
        <v>184</v>
      </c>
      <c r="D81" s="4" t="s">
        <v>185</v>
      </c>
      <c r="E81" s="1" t="s">
        <v>186</v>
      </c>
      <c r="F81" s="9">
        <v>5969</v>
      </c>
      <c r="G81" s="8">
        <v>23.7166090011597</v>
      </c>
      <c r="H81" s="6" t="b">
        <v>1</v>
      </c>
      <c r="I81" s="1"/>
      <c r="J81" s="1"/>
      <c r="K81" s="10"/>
      <c r="L81" s="10"/>
      <c r="M81" s="10"/>
      <c r="N81" s="10"/>
    </row>
    <row r="82" spans="1:14">
      <c r="A82">
        <v>81</v>
      </c>
      <c r="B82" t="s">
        <v>389</v>
      </c>
      <c r="C82" t="s">
        <v>418</v>
      </c>
      <c r="D82" s="55" t="s">
        <v>419</v>
      </c>
      <c r="E82" s="1" t="s">
        <v>417</v>
      </c>
      <c r="F82" s="9"/>
      <c r="G82" s="8"/>
      <c r="H82" s="6"/>
      <c r="I82" s="1"/>
      <c r="J82" s="1"/>
      <c r="K82" s="10"/>
      <c r="L82" s="10"/>
      <c r="M82" s="10"/>
      <c r="N82" s="10"/>
    </row>
    <row r="83" spans="1:14">
      <c r="A83">
        <v>82</v>
      </c>
      <c r="B83" t="s">
        <v>420</v>
      </c>
      <c r="C83" t="s">
        <v>422</v>
      </c>
      <c r="D83" t="s">
        <v>421</v>
      </c>
      <c r="E83" t="s">
        <v>423</v>
      </c>
    </row>
    <row r="84" spans="1:14">
      <c r="A84">
        <v>83</v>
      </c>
      <c r="B84" t="s">
        <v>420</v>
      </c>
      <c r="C84" t="s">
        <v>425</v>
      </c>
      <c r="D84" t="s">
        <v>426</v>
      </c>
      <c r="E84" s="1" t="s">
        <v>424</v>
      </c>
      <c r="F84" s="9"/>
      <c r="G84" s="8"/>
      <c r="H84" s="6"/>
      <c r="I84" s="1"/>
      <c r="J84" s="1"/>
      <c r="K84" s="10"/>
      <c r="L84" s="10"/>
      <c r="M84" s="10"/>
      <c r="N84" s="10"/>
    </row>
    <row r="85" spans="1:14">
      <c r="A85">
        <v>84</v>
      </c>
      <c r="B85" t="s">
        <v>420</v>
      </c>
      <c r="C85" t="s">
        <v>431</v>
      </c>
      <c r="D85" s="55" t="s">
        <v>430</v>
      </c>
      <c r="E85" s="1" t="s">
        <v>432</v>
      </c>
      <c r="F85" s="9"/>
      <c r="G85" s="8"/>
      <c r="H85" s="6"/>
      <c r="I85" s="1"/>
      <c r="J85" s="1"/>
      <c r="K85" s="10"/>
      <c r="L85" s="10"/>
      <c r="M85" s="10"/>
      <c r="N85" s="10"/>
    </row>
    <row r="86" spans="1:14">
      <c r="A86">
        <v>85</v>
      </c>
      <c r="B86" t="s">
        <v>420</v>
      </c>
      <c r="C86" t="s">
        <v>428</v>
      </c>
      <c r="D86" t="s">
        <v>427</v>
      </c>
      <c r="E86" s="1" t="s">
        <v>429</v>
      </c>
      <c r="F86" s="9"/>
      <c r="G86" s="8"/>
      <c r="H86" s="6"/>
      <c r="I86" s="1"/>
      <c r="J86" s="1"/>
      <c r="K86" s="10"/>
      <c r="L86" s="10"/>
      <c r="M86" s="10"/>
      <c r="N86" s="10"/>
    </row>
  </sheetData>
  <conditionalFormatting sqref="D39:D58 D2:D37">
    <cfRule type="expression" dxfId="3" priority="2">
      <formula>#REF!=0</formula>
    </cfRule>
  </conditionalFormatting>
  <conditionalFormatting sqref="D38">
    <cfRule type="expression" dxfId="2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150" zoomScaleNormal="150" zoomScalePageLayoutView="15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33" sqref="C33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396</v>
      </c>
      <c r="C1" s="11" t="s">
        <v>0</v>
      </c>
      <c r="D1" s="11" t="s">
        <v>52</v>
      </c>
      <c r="E1" s="13" t="s">
        <v>1</v>
      </c>
      <c r="F1" s="15" t="s">
        <v>22</v>
      </c>
      <c r="G1" s="17" t="s">
        <v>62</v>
      </c>
      <c r="H1" s="15" t="s">
        <v>2</v>
      </c>
      <c r="I1" s="25" t="s">
        <v>53</v>
      </c>
      <c r="J1" s="11" t="s">
        <v>54</v>
      </c>
      <c r="K1" s="20" t="s">
        <v>71</v>
      </c>
      <c r="L1" s="11" t="s">
        <v>55</v>
      </c>
      <c r="M1" s="14" t="s">
        <v>59</v>
      </c>
      <c r="N1" s="14" t="s">
        <v>56</v>
      </c>
      <c r="O1" s="14" t="s">
        <v>57</v>
      </c>
      <c r="P1" s="14" t="s">
        <v>58</v>
      </c>
      <c r="Q1" s="14" t="s">
        <v>412</v>
      </c>
      <c r="R1" s="14" t="s">
        <v>413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1206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940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>
        <f>IFERROR(INDEX(DepPositions[Volume],MATCH(Table2[[#This Row],[AlphaVantage]],DepPositions[AlphaVantage],0)),"")</f>
        <v>230</v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9">
        <f>IFERROR(INDEX(DepPositions[Volume],MATCH(Table2[[#This Row],[AlphaVantage]],DepPositions[AlphaVantage],0)),"")</f>
        <v>853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149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themetic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themetic etf</v>
      </c>
      <c r="C43" t="str">
        <f>RiskTab22[[#This Row],[ShortName]]</f>
        <v>Global X/JPMorgan Efficiente Index ETF</v>
      </c>
      <c r="D43" t="str">
        <f>RiskTab22[[#This Row],[AlphaVantage]]</f>
        <v>EFFE</v>
      </c>
      <c r="E43" s="9" t="str">
        <f>IFERROR(INDEX(DepPositions[Volume],MATCH(Table2[[#This Row],[AlphaVantage]],DepPositions[AlphaVantage],0)),"")</f>
        <v/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themetic etf</v>
      </c>
      <c r="C44" t="str">
        <f>RiskTab22[[#This Row],[ShortName]]</f>
        <v>Global X/JPMorgan US Sector Rotator Index ETF</v>
      </c>
      <c r="D44" t="str">
        <f>RiskTab22[[#This Row],[AlphaVantage]]</f>
        <v>SCTO</v>
      </c>
      <c r="E44" s="9" t="str">
        <f>IFERROR(INDEX(DepPositions[Volume],MATCH(Table2[[#This Row],[AlphaVantage]],DepPositions[AlphaVantage],0)),"")</f>
        <v/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themetic etf</v>
      </c>
      <c r="C45" t="str">
        <f>RiskTab22[[#This Row],[ShortName]]</f>
        <v>Global X Future Analytics Tech ETF</v>
      </c>
      <c r="D45" t="str">
        <f>RiskTab22[[#This Row],[AlphaVantage]]</f>
        <v>AIQ</v>
      </c>
      <c r="E45" s="9" t="str">
        <f>IFERROR(INDEX(DepPositions[Volume],MATCH(Table2[[#This Row],[AlphaVantage]],DepPositions[AlphaVantage],0)),"")</f>
        <v/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themetic etf</v>
      </c>
      <c r="C46" t="str">
        <f>RiskTab22[[#This Row],[ShortName]]</f>
        <v>Global X E-commerce ETF</v>
      </c>
      <c r="D46" t="str">
        <f>RiskTab22[[#This Row],[AlphaVantage]]</f>
        <v>EBIZ</v>
      </c>
      <c r="E46" s="9" t="str">
        <f>IFERROR(INDEX(DepPositions[Volume],MATCH(Table2[[#This Row],[AlphaVantage]],DepPositions[AlphaVantage],0)),"")</f>
        <v/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country etf</v>
      </c>
      <c r="C47" t="str">
        <f>RiskTab22[[#This Row],[ShortName]]</f>
        <v>MSCI Spain</v>
      </c>
      <c r="D47" t="str">
        <f>RiskTab22[[#This Row],[AlphaVantage]]</f>
        <v>EWP</v>
      </c>
      <c r="E47" s="9">
        <f>IFERROR(INDEX(DepPositions[Volume],MATCH(Table2[[#This Row],[AlphaVantage]],DepPositions[AlphaVantage],0)),"")</f>
        <v>105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Alibaba Group</v>
      </c>
      <c r="D48" t="str">
        <f>RiskTab22[[#This Row],[AlphaVantage]]</f>
        <v>BABA</v>
      </c>
      <c r="E48" s="9">
        <f>IFERROR(INDEX(DepPositions[Volume],MATCH(Table2[[#This Row],[AlphaVantage]],DepPositions[AlphaVantage],0)),"")</f>
        <v>7</v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china tech</v>
      </c>
      <c r="C49" t="str">
        <f>RiskTab22[[#This Row],[ShortName]]</f>
        <v>Tencent</v>
      </c>
      <c r="D49" t="str">
        <f>RiskTab22[[#This Row],[AlphaVantage]]</f>
        <v>TCEHY</v>
      </c>
      <c r="E49" s="9">
        <f>IFERROR(INDEX(DepPositions[Volume],MATCH(Table2[[#This Row],[AlphaVantage]],DepPositions[AlphaVantage],0)),"")</f>
        <v>38</v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e-car</v>
      </c>
      <c r="C50" t="str">
        <f>RiskTab22[[#This Row],[ShortName]]</f>
        <v>Amphenol</v>
      </c>
      <c r="D50" t="str">
        <f>RiskTab22[[#This Row],[AlphaVantage]]</f>
        <v>APH</v>
      </c>
      <c r="E50" s="9">
        <f>IFERROR(INDEX(DepPositions[Volume],MATCH(Table2[[#This Row],[AlphaVantage]],DepPositions[AlphaVantage],0)),"")</f>
        <v>13</v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china tech</v>
      </c>
      <c r="C51" t="str">
        <f>RiskTab22[[#This Row],[ShortName]]</f>
        <v>JD.com</v>
      </c>
      <c r="D51" t="str">
        <f>RiskTab22[[#This Row],[AlphaVantage]]</f>
        <v>JD</v>
      </c>
      <c r="E51" s="9">
        <f>IFERROR(INDEX(DepPositions[Volume],MATCH(Table2[[#This Row],[AlphaVantage]],DepPositions[AlphaVantage],0)),"")</f>
        <v>37</v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china tech</v>
      </c>
      <c r="C52" t="str">
        <f>RiskTab22[[#This Row],[ShortName]]</f>
        <v>Softbank</v>
      </c>
      <c r="D52" t="str">
        <f>RiskTab22[[#This Row],[AlphaVantage]]</f>
        <v>SFBTF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Activision Blizzard</v>
      </c>
      <c r="D53" t="str">
        <f>RiskTab22[[#This Row],[AlphaVantage]]</f>
        <v>ATVI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Electronic Arts</v>
      </c>
      <c r="D54" t="str">
        <f>RiskTab22[[#This Row],[AlphaVantage]]</f>
        <v>EA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NVIDIA</v>
      </c>
      <c r="D55" t="str">
        <f>RiskTab22[[#This Row],[AlphaVantage]]</f>
        <v>NVDA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55</v>
      </c>
      <c r="B56" s="6" t="str">
        <f>RiskTab22[[#This Row],[Category]]</f>
        <v>other</v>
      </c>
      <c r="C56" t="str">
        <f>RiskTab22[[#This Row],[ShortName]]</f>
        <v>Gaming ETF</v>
      </c>
      <c r="D56" t="str">
        <f>RiskTab22[[#This Row],[AlphaVantage]]</f>
        <v>BJK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56</v>
      </c>
      <c r="B57" s="6" t="str">
        <f>RiskTab22[[#This Row],[Category]]</f>
        <v>other</v>
      </c>
      <c r="C57" t="str">
        <f>RiskTab22[[#This Row],[ShortName]]</f>
        <v>Take-Two Interactive Software</v>
      </c>
      <c r="D57" t="str">
        <f>RiskTab22[[#This Row],[AlphaVantage]]</f>
        <v>TTWO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57</v>
      </c>
      <c r="B58" s="6" t="str">
        <f>RiskTab22[[#This Row],[Category]]</f>
        <v>other</v>
      </c>
      <c r="C58" t="str">
        <f>RiskTab22[[#This Row],[ShortName]]</f>
        <v>Aptiv</v>
      </c>
      <c r="D58" t="str">
        <f>RiskTab22[[#This Row],[AlphaVantage]]</f>
        <v>APTV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58</v>
      </c>
      <c r="B59" s="6" t="str">
        <f>RiskTab22[[#This Row],[Category]]</f>
        <v>other</v>
      </c>
      <c r="C59" t="str">
        <f>RiskTab22[[#This Row],[ShortName]]</f>
        <v>TE Connectivity</v>
      </c>
      <c r="D59" t="str">
        <f>RiskTab22[[#This Row],[AlphaVantage]]</f>
        <v>TEL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59</v>
      </c>
      <c r="B60" s="6" t="str">
        <f>RiskTab22[[#This Row],[Category]]</f>
        <v>themetic etf</v>
      </c>
      <c r="C60" t="str">
        <f>RiskTab22[[#This Row],[ShortName]]</f>
        <v>Global X - Copper Miners</v>
      </c>
      <c r="D60" t="str">
        <f>RiskTab22[[#This Row],[AlphaVantage]]</f>
        <v>COPX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Germany</v>
      </c>
      <c r="D61" t="str">
        <f>RiskTab22[[#This Row],[AlphaVantage]]</f>
        <v>EWG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United Kingdom</v>
      </c>
      <c r="D62" t="str">
        <f>RiskTab22[[#This Row],[AlphaVantage]]</f>
        <v>EWU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Switzerland</v>
      </c>
      <c r="D63" t="str">
        <f>RiskTab22[[#This Row],[AlphaVantage]]</f>
        <v>EWL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Italy</v>
      </c>
      <c r="D64" t="str">
        <f>RiskTab22[[#This Row],[AlphaVantage]]</f>
        <v>EWI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Sweden</v>
      </c>
      <c r="D65" t="str">
        <f>RiskTab22[[#This Row],[AlphaVantage]]</f>
        <v>EWD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Austria</v>
      </c>
      <c r="D66" t="str">
        <f>RiskTab22[[#This Row],[AlphaVantage]]</f>
        <v>EWO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Netherlands</v>
      </c>
      <c r="D67" t="str">
        <f>RiskTab22[[#This Row],[AlphaVantage]]</f>
        <v>EWN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Israel</v>
      </c>
      <c r="D68" t="str">
        <f>RiskTab22[[#This Row],[AlphaVantage]]</f>
        <v>EIS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Belgium</v>
      </c>
      <c r="D69" t="str">
        <f>RiskTab22[[#This Row],[AlphaVantage]]</f>
        <v>EWK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Ireland</v>
      </c>
      <c r="D70" t="str">
        <f>RiskTab22[[#This Row],[AlphaVantage]]</f>
        <v>EIRL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Denmark</v>
      </c>
      <c r="D71" t="str">
        <f>RiskTab22[[#This Row],[AlphaVantage]]</f>
        <v>EDEN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Finland</v>
      </c>
      <c r="D72" t="str">
        <f>RiskTab22[[#This Row],[AlphaVantage]]</f>
        <v>EFNL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Norway</v>
      </c>
      <c r="D73" t="str">
        <f>RiskTab22[[#This Row],[AlphaVantage]]</f>
        <v>ENOR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73</v>
      </c>
      <c r="B74" s="53" t="str">
        <f>RiskTab22[[#This Row],[Category]]</f>
        <v>country etf</v>
      </c>
      <c r="C74" s="50" t="str">
        <f>RiskTab22[[#This Row],[ShortName]]</f>
        <v>MSCI Japan</v>
      </c>
      <c r="D74" s="50" t="str">
        <f>RiskTab22[[#This Row],[AlphaVantage]]</f>
        <v>EWJ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74</v>
      </c>
      <c r="B75" s="53" t="str">
        <f>RiskTab22[[#This Row],[Category]]</f>
        <v>country etf</v>
      </c>
      <c r="C75" s="50" t="str">
        <f>RiskTab22[[#This Row],[ShortName]]</f>
        <v>MSCI New Zealand</v>
      </c>
      <c r="D75" s="50" t="str">
        <f>RiskTab22[[#This Row],[AlphaVantage]]</f>
        <v>ENZL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Hong Kong</v>
      </c>
      <c r="D76" s="50" t="str">
        <f>RiskTab22[[#This Row],[AlphaVantage]]</f>
        <v>EWH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MSCI Australia</v>
      </c>
      <c r="D77" s="50" t="str">
        <f>RiskTab22[[#This Row],[AlphaVantage]]</f>
        <v>EWA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A78" s="6">
        <f>RiskTab22[[#This Row],[Nr.]]</f>
        <v>77</v>
      </c>
      <c r="B78" s="6" t="str">
        <f>RiskTab22[[#This Row],[Category]]</f>
        <v>country etf</v>
      </c>
      <c r="C78" s="50" t="str">
        <f>RiskTab22[[#This Row],[ShortName]]</f>
        <v>MSCI Taiwan</v>
      </c>
      <c r="D78" s="50" t="str">
        <f>RiskTab22[[#This Row],[AlphaVantage]]</f>
        <v>EWT</v>
      </c>
      <c r="E78" s="9" t="str">
        <f>IFERROR(INDEX(DepPositions[Volume],MATCH(Table2[[#This Row],[AlphaVantage]],DepPositions[AlphaVantage],0)),"")</f>
        <v/>
      </c>
      <c r="F78" s="8"/>
      <c r="G78" s="19"/>
      <c r="H78" s="8"/>
      <c r="I78" s="16"/>
      <c r="J78" s="16"/>
      <c r="K78" s="16">
        <f>Table2[[#This Row],[1D.logReturn]]*Table2[[#This Row],[Value]]</f>
        <v>0</v>
      </c>
      <c r="L78" s="8"/>
      <c r="M78" s="16"/>
      <c r="N78" s="16"/>
      <c r="O78" s="16"/>
      <c r="P78" s="16"/>
      <c r="Q78" s="16"/>
      <c r="R78" s="16"/>
    </row>
    <row r="79" spans="1:18">
      <c r="A79" s="6">
        <f>RiskTab22[[#This Row],[Nr.]]</f>
        <v>78</v>
      </c>
      <c r="B79" s="6" t="str">
        <f>RiskTab22[[#This Row],[Category]]</f>
        <v>country etf</v>
      </c>
      <c r="C79" s="50" t="str">
        <f>RiskTab22[[#This Row],[ShortName]]</f>
        <v>MSCI South Africa</v>
      </c>
      <c r="D79" s="50" t="str">
        <f>RiskTab22[[#This Row],[AlphaVantage]]</f>
        <v>EZA</v>
      </c>
      <c r="E79" s="9" t="str">
        <f>IFERROR(INDEX(DepPositions[Volume],MATCH(Table2[[#This Row],[AlphaVantage]],DepPositions[AlphaVantage],0)),"")</f>
        <v/>
      </c>
      <c r="F79" s="8"/>
      <c r="G79" s="19"/>
      <c r="H79" s="8"/>
      <c r="I79" s="16"/>
      <c r="J79" s="16"/>
      <c r="K79" s="16">
        <f>Table2[[#This Row],[1D.logReturn]]*Table2[[#This Row],[Value]]</f>
        <v>0</v>
      </c>
      <c r="L79" s="8"/>
      <c r="M79" s="16"/>
      <c r="N79" s="16"/>
      <c r="O79" s="16"/>
      <c r="P79" s="16"/>
      <c r="Q79" s="16"/>
      <c r="R79" s="16"/>
    </row>
    <row r="80" spans="1:18">
      <c r="A80" s="6">
        <f>RiskTab22[[#This Row],[Nr.]]</f>
        <v>79</v>
      </c>
      <c r="B80" s="53" t="str">
        <f>RiskTab22[[#This Row],[Category]]</f>
        <v>country etf</v>
      </c>
      <c r="C80" s="50" t="str">
        <f>RiskTab22[[#This Row],[ShortName]]</f>
        <v>BorgWarner</v>
      </c>
      <c r="D80" s="50" t="str">
        <f>RiskTab22[[#This Row],[AlphaVantage]]</f>
        <v>BWA</v>
      </c>
      <c r="E80" s="9" t="str">
        <f>IFERROR(INDEX(DepPositions[Volume],MATCH(Table2[[#This Row],[AlphaVantage]],DepPositions[AlphaVantage],0)),"")</f>
        <v/>
      </c>
      <c r="F80" s="8"/>
      <c r="G80" s="19"/>
      <c r="H80" s="8"/>
      <c r="I80" s="16"/>
      <c r="J80" s="16"/>
      <c r="K80" s="16">
        <f>Table2[[#This Row],[1D.logReturn]]*Table2[[#This Row],[Value]]</f>
        <v>0</v>
      </c>
      <c r="L80" s="8"/>
      <c r="M80" s="16"/>
      <c r="N80" s="16"/>
      <c r="O80" s="16"/>
      <c r="P80" s="16"/>
      <c r="Q80" s="16"/>
      <c r="R80" s="16"/>
    </row>
    <row r="81" spans="1:18">
      <c r="A81" s="6">
        <f>RiskTab22[[#This Row],[Nr.]]</f>
        <v>80</v>
      </c>
      <c r="B81" s="53" t="str">
        <f>RiskTab22[[#This Row],[Category]]</f>
        <v>e-car</v>
      </c>
      <c r="C81" s="50" t="str">
        <f>RiskTab22[[#This Row],[ShortName]]</f>
        <v>Magna International</v>
      </c>
      <c r="D81" s="50" t="str">
        <f>RiskTab22[[#This Row],[AlphaVantage]]</f>
        <v>MAG</v>
      </c>
      <c r="E81" s="9" t="str">
        <f>IFERROR(INDEX(DepPositions[Volume],MATCH(Table2[[#This Row],[AlphaVantage]],DepPositions[AlphaVantage],0)),"")</f>
        <v/>
      </c>
      <c r="F81" s="8"/>
      <c r="G81" s="19"/>
      <c r="H81" s="8"/>
      <c r="I81" s="16"/>
      <c r="J81" s="16"/>
      <c r="K81" s="16">
        <f>Table2[[#This Row],[1D.logReturn]]*Table2[[#This Row],[Value]]</f>
        <v>0</v>
      </c>
      <c r="L81" s="8"/>
      <c r="M81" s="16"/>
      <c r="N81" s="16"/>
      <c r="O81" s="16"/>
      <c r="P81" s="16"/>
      <c r="Q81" s="16"/>
      <c r="R81" s="16"/>
    </row>
    <row r="82" spans="1:18">
      <c r="A82" s="6">
        <f>RiskTab22[[#This Row],[Nr.]]</f>
        <v>81</v>
      </c>
      <c r="B82" s="53" t="str">
        <f>RiskTab22[[#This Row],[Category]]</f>
        <v>Cannabis CA</v>
      </c>
      <c r="C82" s="50" t="str">
        <f>RiskTab22[[#This Row],[ShortName]]</f>
        <v>Medipharm Labs</v>
      </c>
      <c r="D82" s="50" t="str">
        <f>RiskTab22[[#This Row],[AlphaVantage]]</f>
        <v>MLCPF</v>
      </c>
      <c r="E82" s="9">
        <f>IFERROR(INDEX(DepPositions[Volume],MATCH(Table2[[#This Row],[AlphaVantage]],DepPositions[AlphaVantage],0)),"")</f>
        <v>450</v>
      </c>
      <c r="F82" s="8"/>
      <c r="G82" s="19"/>
      <c r="H82" s="8"/>
      <c r="I82" s="16"/>
      <c r="J82" s="16"/>
      <c r="K82" s="16">
        <f>Table2[[#This Row],[1D.logReturn]]*Table2[[#This Row],[Value]]</f>
        <v>0</v>
      </c>
      <c r="L82" s="8"/>
      <c r="M82" s="16"/>
      <c r="N82" s="16"/>
      <c r="O82" s="16"/>
      <c r="P82" s="16"/>
      <c r="Q82" s="16"/>
      <c r="R82" s="16"/>
    </row>
    <row r="83" spans="1:18">
      <c r="A83" s="6">
        <f>RiskTab22[[#This Row],[Nr.]]</f>
        <v>82</v>
      </c>
      <c r="B83" s="53" t="str">
        <f>RiskTab22[[#This Row],[Category]]</f>
        <v>Cannabis AU</v>
      </c>
      <c r="C83" s="50" t="str">
        <f>RiskTab22[[#This Row],[ShortName]]</f>
        <v>Auscann</v>
      </c>
      <c r="D83" s="50" t="str">
        <f>RiskTab22[[#This Row],[AlphaVantage]]</f>
        <v>ACNNF</v>
      </c>
      <c r="E83" s="9">
        <f>IFERROR(INDEX(DepPositions[Volume],MATCH(Table2[[#This Row],[AlphaVantage]],DepPositions[AlphaVantage],0)),"")</f>
        <v>6000</v>
      </c>
      <c r="F83" s="8"/>
      <c r="G83" s="19"/>
      <c r="H83" s="8"/>
      <c r="I83" s="16"/>
      <c r="J83" s="16"/>
      <c r="K83" s="16">
        <f>Table2[[#This Row],[1D.logReturn]]*Table2[[#This Row],[Value]]</f>
        <v>0</v>
      </c>
      <c r="L83" s="8"/>
      <c r="M83" s="16"/>
      <c r="N83" s="16"/>
      <c r="O83" s="16"/>
      <c r="P83" s="16"/>
      <c r="Q83" s="16"/>
      <c r="R83" s="16"/>
    </row>
    <row r="84" spans="1:18">
      <c r="A84" s="6">
        <f>RiskTab22[[#This Row],[Nr.]]</f>
        <v>83</v>
      </c>
      <c r="B84" s="53" t="str">
        <f>RiskTab22[[#This Row],[Category]]</f>
        <v>Cannabis AU</v>
      </c>
      <c r="C84" s="50" t="str">
        <f>RiskTab22[[#This Row],[ShortName]]</f>
        <v>Cann Group</v>
      </c>
      <c r="D84" s="50" t="str">
        <f>RiskTab22[[#This Row],[AlphaVantage]]</f>
        <v>CNGGF</v>
      </c>
      <c r="E84" s="9" t="str">
        <f>IFERROR(INDEX(DepPositions[Volume],MATCH(Table2[[#This Row],[AlphaVantage]],DepPositions[AlphaVantage],0)),"")</f>
        <v/>
      </c>
      <c r="F84" s="8"/>
      <c r="G84" s="19"/>
      <c r="H84" s="8"/>
      <c r="I84" s="16"/>
      <c r="J84" s="16"/>
      <c r="K84" s="16">
        <f>Table2[[#This Row],[1D.logReturn]]*Table2[[#This Row],[Value]]</f>
        <v>0</v>
      </c>
      <c r="L84" s="8"/>
      <c r="M84" s="16"/>
      <c r="N84" s="16"/>
      <c r="O84" s="16"/>
      <c r="P84" s="16"/>
      <c r="Q84" s="16"/>
      <c r="R84" s="16"/>
    </row>
    <row r="85" spans="1:18">
      <c r="A85" s="6">
        <f>RiskTab22[[#This Row],[Nr.]]</f>
        <v>84</v>
      </c>
      <c r="B85" s="53" t="str">
        <f>RiskTab22[[#This Row],[Category]]</f>
        <v>Cannabis AU</v>
      </c>
      <c r="C85" s="50" t="str">
        <f>RiskTab22[[#This Row],[ShortName]]</f>
        <v>Zelda Therapeutics</v>
      </c>
      <c r="D85" s="50" t="str">
        <f>RiskTab22[[#This Row],[AlphaVantage]]</f>
        <v>ZLDAF</v>
      </c>
      <c r="E85" s="9" t="str">
        <f>IFERROR(INDEX(DepPositions[Volume],MATCH(Table2[[#This Row],[AlphaVantage]],DepPositions[AlphaVantage],0)),"")</f>
        <v/>
      </c>
      <c r="F85" s="8"/>
      <c r="G85" s="19"/>
      <c r="H85" s="8"/>
      <c r="I85" s="16"/>
      <c r="J85" s="16"/>
      <c r="K85" s="16">
        <f>Table2[[#This Row],[1D.logReturn]]*Table2[[#This Row],[Value]]</f>
        <v>0</v>
      </c>
      <c r="L85" s="8"/>
      <c r="M85" s="16"/>
      <c r="N85" s="16"/>
      <c r="O85" s="16"/>
      <c r="P85" s="16"/>
      <c r="Q85" s="16"/>
      <c r="R85" s="16"/>
    </row>
    <row r="86" spans="1:18">
      <c r="A86" s="6">
        <f>RiskTab22[[#This Row],[Nr.]]</f>
        <v>85</v>
      </c>
      <c r="B86" s="53" t="str">
        <f>RiskTab22[[#This Row],[Category]]</f>
        <v>Cannabis AU</v>
      </c>
      <c r="C86" s="50" t="str">
        <f>RiskTab22[[#This Row],[ShortName]]</f>
        <v>MMJ Group</v>
      </c>
      <c r="D86" s="50" t="str">
        <f>RiskTab22[[#This Row],[AlphaVantage]]</f>
        <v>MMJJF</v>
      </c>
      <c r="E86" s="9" t="str">
        <f>IFERROR(INDEX(DepPositions[Volume],MATCH(Table2[[#This Row],[AlphaVantage]],DepPositions[AlphaVantage],0)),"")</f>
        <v/>
      </c>
      <c r="F86" s="8"/>
      <c r="G86" s="19"/>
      <c r="H86" s="8"/>
      <c r="I86" s="16"/>
      <c r="J86" s="16"/>
      <c r="K86" s="16">
        <f>Table2[[#This Row],[1D.logReturn]]*Table2[[#This Row],[Value]]</f>
        <v>0</v>
      </c>
      <c r="L86" s="8"/>
      <c r="M86" s="16"/>
      <c r="N86" s="16"/>
      <c r="O86" s="16"/>
      <c r="P86" s="16"/>
      <c r="Q86" s="16"/>
      <c r="R86" s="16"/>
    </row>
    <row r="87" spans="1:18">
      <c r="B87" t="s">
        <v>23</v>
      </c>
      <c r="C87" t="s">
        <v>23</v>
      </c>
      <c r="D87" t="s">
        <v>190</v>
      </c>
      <c r="G87" s="18">
        <v>67886.032783868606</v>
      </c>
      <c r="H87" s="8"/>
      <c r="I87">
        <v>-1.15529696622444E-2</v>
      </c>
      <c r="J87" s="16"/>
      <c r="K87" s="16"/>
      <c r="L87">
        <v>6.5303597307905706E-2</v>
      </c>
      <c r="M87" s="16">
        <v>0.15956514555913101</v>
      </c>
      <c r="N87" s="16">
        <v>0.31889865259688399</v>
      </c>
      <c r="O87" s="16">
        <v>0.61781896806311198</v>
      </c>
      <c r="P87" s="16">
        <v>0.61781896806311198</v>
      </c>
    </row>
    <row r="88" spans="1:18">
      <c r="J88" s="16"/>
      <c r="K88" s="16"/>
    </row>
    <row r="89" spans="1:18">
      <c r="H89" s="24"/>
    </row>
    <row r="90" spans="1:18">
      <c r="H90" s="24"/>
      <c r="I90" s="16"/>
      <c r="J90" s="22"/>
    </row>
    <row r="91" spans="1:18">
      <c r="H91" s="24"/>
      <c r="I91" s="16"/>
      <c r="J91" s="22"/>
    </row>
    <row r="92" spans="1:18">
      <c r="H92" s="23"/>
      <c r="I92" s="16"/>
    </row>
    <row r="93" spans="1:18">
      <c r="I93" s="16"/>
      <c r="J93" s="22"/>
    </row>
    <row r="94" spans="1:18">
      <c r="J94" s="22"/>
    </row>
    <row r="102" spans="8:8" ht="43" customHeight="1"/>
    <row r="103" spans="8:8" ht="43">
      <c r="H103" s="21"/>
    </row>
  </sheetData>
  <conditionalFormatting sqref="J2:K86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9"/>
  <sheetViews>
    <sheetView zoomScale="150" zoomScaleNormal="150" zoomScalePageLayoutView="150" workbookViewId="0">
      <pane xSplit="4" ySplit="1" topLeftCell="E46" activePane="bottomRight" state="frozen"/>
      <selection pane="topRight" activeCell="D1" sqref="D1"/>
      <selection pane="bottomLeft" activeCell="A2" sqref="A2"/>
      <selection pane="bottomRight" activeCell="A76" sqref="A76:XFD76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6" max="36" width="17.1640625" customWidth="1"/>
    <col min="37" max="37" width="12" customWidth="1"/>
    <col min="38" max="39" width="10.6640625" customWidth="1"/>
    <col min="40" max="40" width="10" customWidth="1"/>
  </cols>
  <sheetData>
    <row r="1" spans="1:40" ht="56" customHeight="1">
      <c r="A1" s="27" t="s">
        <v>8</v>
      </c>
      <c r="B1" s="11" t="s">
        <v>396</v>
      </c>
      <c r="C1" s="27" t="s">
        <v>0</v>
      </c>
      <c r="D1" s="27" t="s">
        <v>52</v>
      </c>
      <c r="E1" s="27" t="s">
        <v>2</v>
      </c>
      <c r="F1" s="31" t="s">
        <v>53</v>
      </c>
      <c r="G1" s="27" t="s">
        <v>62</v>
      </c>
      <c r="H1" s="27" t="s">
        <v>64</v>
      </c>
      <c r="I1" s="27" t="s">
        <v>63</v>
      </c>
      <c r="J1" s="27" t="s">
        <v>58</v>
      </c>
      <c r="K1" s="27" t="s">
        <v>74</v>
      </c>
      <c r="L1" s="27" t="s">
        <v>75</v>
      </c>
      <c r="M1" s="28" t="s">
        <v>67</v>
      </c>
      <c r="N1" s="28" t="s">
        <v>68</v>
      </c>
      <c r="O1" s="28" t="s">
        <v>187</v>
      </c>
      <c r="P1" s="28" t="s">
        <v>81</v>
      </c>
      <c r="Q1" s="28" t="s">
        <v>80</v>
      </c>
      <c r="R1" s="28" t="s">
        <v>82</v>
      </c>
      <c r="S1" s="28" t="s">
        <v>111</v>
      </c>
      <c r="T1" s="29" t="s">
        <v>94</v>
      </c>
      <c r="U1" s="28" t="s">
        <v>87</v>
      </c>
      <c r="V1" s="28" t="s">
        <v>89</v>
      </c>
      <c r="W1" s="28" t="s">
        <v>88</v>
      </c>
      <c r="X1" s="33" t="s">
        <v>96</v>
      </c>
      <c r="Y1" s="33" t="s">
        <v>99</v>
      </c>
      <c r="Z1" s="33" t="s">
        <v>100</v>
      </c>
      <c r="AA1" s="38" t="s">
        <v>380</v>
      </c>
      <c r="AB1" s="38" t="s">
        <v>189</v>
      </c>
      <c r="AC1" s="33" t="s">
        <v>104</v>
      </c>
      <c r="AD1" s="27" t="s">
        <v>105</v>
      </c>
      <c r="AE1" s="33" t="s">
        <v>103</v>
      </c>
      <c r="AF1" s="27" t="s">
        <v>112</v>
      </c>
      <c r="AG1" s="27" t="s">
        <v>102</v>
      </c>
      <c r="AH1" s="33" t="s">
        <v>101</v>
      </c>
      <c r="AI1" s="33" t="s">
        <v>381</v>
      </c>
      <c r="AJ1" s="33" t="s">
        <v>188</v>
      </c>
      <c r="AK1" s="33" t="s">
        <v>191</v>
      </c>
      <c r="AL1" s="33" t="s">
        <v>107</v>
      </c>
      <c r="AM1" s="33" t="s">
        <v>108</v>
      </c>
      <c r="AN1" s="27" t="s">
        <v>106</v>
      </c>
    </row>
    <row r="2" spans="1:40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377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26">
        <v>-3.3445307652912898E-2</v>
      </c>
      <c r="AM2" s="26">
        <v>-2.74546666918043E-2</v>
      </c>
      <c r="AN2" s="34" t="e">
        <v>#NUM!</v>
      </c>
    </row>
    <row r="3" spans="1:40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377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26">
        <v>-3.8295470076922897E-2</v>
      </c>
      <c r="AM3" s="26">
        <v>-2.5605384434687298E-2</v>
      </c>
      <c r="AN3" s="34" t="e">
        <v>#NUM!</v>
      </c>
    </row>
    <row r="4" spans="1:40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377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/>
      <c r="AK4" s="36"/>
      <c r="AL4" s="26">
        <v>-0.169520823184417</v>
      </c>
      <c r="AM4" s="26">
        <v>-9.56060450005361E-2</v>
      </c>
      <c r="AN4" s="34" t="e">
        <v>#NUM!</v>
      </c>
    </row>
    <row r="5" spans="1:40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377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/>
      <c r="AK5" s="36"/>
      <c r="AL5" s="26">
        <v>-0.22064195134047301</v>
      </c>
      <c r="AM5" s="26">
        <v>-0.112085512265169</v>
      </c>
      <c r="AN5" s="34" t="e">
        <v>#NUM!</v>
      </c>
    </row>
    <row r="6" spans="1:40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377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/>
      <c r="AK6" s="36"/>
      <c r="AL6" s="26">
        <v>-0.431270563233983</v>
      </c>
      <c r="AM6" s="26">
        <v>-0.215453839393101</v>
      </c>
      <c r="AN6" s="34">
        <v>-0.32815825258604098</v>
      </c>
    </row>
    <row r="7" spans="1:40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377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/>
      <c r="AK7" s="36"/>
      <c r="AL7" s="26">
        <v>-0.24539098137818499</v>
      </c>
      <c r="AM7" s="26">
        <v>-0.15174022257737499</v>
      </c>
      <c r="AN7" s="34" t="e">
        <v>#NUM!</v>
      </c>
    </row>
    <row r="8" spans="1:40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377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/>
      <c r="AK8" s="36"/>
      <c r="AL8" s="26">
        <v>-4.1471210608181999E-2</v>
      </c>
      <c r="AM8" s="26">
        <v>-3.0146777960181899E-2</v>
      </c>
      <c r="AN8" s="34" t="e">
        <v>#NUM!</v>
      </c>
    </row>
    <row r="9" spans="1:40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377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26"/>
      <c r="AM9" s="26"/>
      <c r="AN9" s="34"/>
    </row>
    <row r="10" spans="1:40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377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26">
        <v>-0.23945482531110401</v>
      </c>
      <c r="AM10" s="26">
        <v>-0.15782218283768401</v>
      </c>
      <c r="AN10" s="34" t="e">
        <v>#NUM!</v>
      </c>
    </row>
    <row r="11" spans="1:40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377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26">
        <v>-7.7015962552748493E-2</v>
      </c>
      <c r="AM11" s="26">
        <v>-6.0967257622191497E-2</v>
      </c>
      <c r="AN11" s="34" t="e">
        <v>#NUM!</v>
      </c>
    </row>
    <row r="12" spans="1:40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377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/>
      <c r="AK12" s="36"/>
      <c r="AL12" s="26">
        <v>-6.3677626629120396E-2</v>
      </c>
      <c r="AM12" s="26">
        <v>-2.28284418247044E-2</v>
      </c>
      <c r="AN12" s="34" t="e">
        <v>#NUM!</v>
      </c>
    </row>
    <row r="13" spans="1:40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377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/>
      <c r="AK13" s="36"/>
      <c r="AL13" s="26">
        <v>-3.6744605348128602E-2</v>
      </c>
      <c r="AM13" s="26">
        <v>-2.5176660724515802E-2</v>
      </c>
      <c r="AN13" s="34" t="e">
        <v>#NUM!</v>
      </c>
    </row>
    <row r="14" spans="1:40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23">
        <v>2580.2879291251402</v>
      </c>
      <c r="F14" s="32">
        <v>3.8009113558603501E-2</v>
      </c>
      <c r="G14" s="19" t="s">
        <v>377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/>
      <c r="AK14" s="36"/>
      <c r="AL14" s="26">
        <v>-5.8926472002704101E-2</v>
      </c>
      <c r="AM14" s="26">
        <v>-3.3845985568591197E-2</v>
      </c>
      <c r="AN14" s="34" t="e">
        <v>#NUM!</v>
      </c>
    </row>
    <row r="15" spans="1:40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377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/>
      <c r="AK15" s="36"/>
      <c r="AL15" s="26">
        <v>-9.0625473538779006E-2</v>
      </c>
      <c r="AM15" s="26">
        <v>-5.7292099574339499E-2</v>
      </c>
      <c r="AN15" s="34" t="e">
        <v>#NUM!</v>
      </c>
    </row>
    <row r="16" spans="1:40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23">
        <v>334.35556691370601</v>
      </c>
      <c r="F16" s="32">
        <v>4.9252482904429996E-3</v>
      </c>
      <c r="G16" s="19" t="s">
        <v>377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/>
      <c r="AK16" s="36"/>
      <c r="AL16" s="26">
        <v>-6.5259532103828705E-2</v>
      </c>
      <c r="AM16" s="26">
        <v>-2.8492201548946799E-2</v>
      </c>
      <c r="AN16" s="34" t="e">
        <v>#NUM!</v>
      </c>
    </row>
    <row r="17" spans="1:40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377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/>
      <c r="AK17" s="36"/>
      <c r="AL17" s="26"/>
      <c r="AM17" s="26"/>
      <c r="AN17" s="34"/>
    </row>
    <row r="18" spans="1:40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377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/>
      <c r="AK18" s="36"/>
      <c r="AL18" s="26">
        <v>-0.11710361474940099</v>
      </c>
      <c r="AM18" s="26">
        <v>-5.56518648997434E-2</v>
      </c>
      <c r="AN18" s="34" t="e">
        <v>#NUM!</v>
      </c>
    </row>
    <row r="19" spans="1:40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377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26"/>
      <c r="AM19" s="26"/>
      <c r="AN19" s="34"/>
    </row>
    <row r="20" spans="1:40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378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/>
      <c r="AK20" s="36"/>
      <c r="AL20" s="26">
        <v>-0.13754944846997999</v>
      </c>
      <c r="AM20" s="26">
        <v>-6.0227556741026297E-2</v>
      </c>
      <c r="AN20" s="34" t="e">
        <v>#NUM!</v>
      </c>
    </row>
    <row r="21" spans="1:40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377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26">
        <v>-4.6187839587458902E-2</v>
      </c>
      <c r="AM21" s="26">
        <v>-3.9125372970037001E-2</v>
      </c>
      <c r="AN21" s="34" t="e">
        <v>#NUM!</v>
      </c>
    </row>
    <row r="22" spans="1:40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377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/>
      <c r="AK22" s="36"/>
      <c r="AL22" s="26">
        <v>-6.8532786585286901E-2</v>
      </c>
      <c r="AM22" s="26">
        <v>-3.2074820504600803E-2</v>
      </c>
      <c r="AN22" s="34" t="e">
        <v>#NUM!</v>
      </c>
    </row>
    <row r="23" spans="1:40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377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26">
        <v>-0.187998717326439</v>
      </c>
      <c r="AM23" s="26">
        <v>-0.12992133520837201</v>
      </c>
      <c r="AN23" s="34" t="e">
        <v>#NUM!</v>
      </c>
    </row>
    <row r="24" spans="1:40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377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26">
        <v>-0.156188950747221</v>
      </c>
      <c r="AM24" s="26">
        <v>-0.12557904748429899</v>
      </c>
      <c r="AN24" s="34" t="e">
        <v>#NUM!</v>
      </c>
    </row>
    <row r="25" spans="1:40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377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26">
        <v>-0.156188950747221</v>
      </c>
      <c r="AM25" s="26">
        <v>-0.12948869087735601</v>
      </c>
      <c r="AN25" s="34"/>
    </row>
    <row r="26" spans="1:40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379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/>
      <c r="AK26" s="36"/>
      <c r="AL26" s="26">
        <v>-0.19366577676014499</v>
      </c>
      <c r="AM26" s="26">
        <v>-0.111296434131563</v>
      </c>
      <c r="AN26" s="34" t="e">
        <v>#NUM!</v>
      </c>
    </row>
    <row r="27" spans="1:40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377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/>
      <c r="AK27" s="36"/>
      <c r="AL27" s="26">
        <v>-0.15968366140405199</v>
      </c>
      <c r="AM27" s="26">
        <v>-7.0303252446051304E-2</v>
      </c>
      <c r="AN27" s="34" t="e">
        <v>#NUM!</v>
      </c>
    </row>
    <row r="28" spans="1:40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377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/>
      <c r="AK28" s="36"/>
      <c r="AL28" s="26">
        <v>-0.36500688102871498</v>
      </c>
      <c r="AM28" s="26">
        <v>-0.120658265839372</v>
      </c>
      <c r="AN28" s="34" t="e">
        <v>#NUM!</v>
      </c>
    </row>
    <row r="29" spans="1:40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377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/>
      <c r="AK29" s="36"/>
      <c r="AL29" s="26">
        <v>-0.34308001137970701</v>
      </c>
      <c r="AM29" s="26">
        <v>-0.13212516473283201</v>
      </c>
      <c r="AN29" s="34" t="e">
        <v>#NUM!</v>
      </c>
    </row>
    <row r="30" spans="1:40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377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/>
      <c r="AK30" s="36"/>
      <c r="AL30" s="26">
        <v>-4.54794841442894E-2</v>
      </c>
      <c r="AM30" s="26">
        <v>-2.9350078444288701E-2</v>
      </c>
      <c r="AN30" s="34" t="e">
        <v>#NUM!</v>
      </c>
    </row>
    <row r="31" spans="1:40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377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/>
      <c r="AK31" s="36"/>
      <c r="AL31" s="26">
        <v>-3.8995898452835097E-2</v>
      </c>
      <c r="AM31" s="26">
        <v>-3.5414163202009498E-2</v>
      </c>
      <c r="AN31" s="34" t="e">
        <v>#NUM!</v>
      </c>
    </row>
    <row r="32" spans="1:40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377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/>
      <c r="AK32" s="36"/>
      <c r="AL32" s="26">
        <v>-3.31984933410059E-2</v>
      </c>
      <c r="AM32" s="26">
        <v>-2.3048302942091599E-2</v>
      </c>
      <c r="AN32" s="34" t="e">
        <v>#NUM!</v>
      </c>
    </row>
    <row r="33" spans="1:40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377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/>
      <c r="AK33" s="36"/>
      <c r="AL33" s="26">
        <v>-0.13203805659683801</v>
      </c>
      <c r="AM33" s="26">
        <v>-6.4818415811091906E-2</v>
      </c>
      <c r="AN33" s="34" t="e">
        <v>#NUM!</v>
      </c>
    </row>
    <row r="34" spans="1:40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377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/>
      <c r="AK34" s="36"/>
      <c r="AL34" s="26">
        <v>-3.9128127281761398E-2</v>
      </c>
      <c r="AM34" s="26">
        <v>-3.1598346199546601E-2</v>
      </c>
      <c r="AN34" s="34" t="e">
        <v>#NUM!</v>
      </c>
    </row>
    <row r="35" spans="1:40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377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/>
      <c r="AK35" s="36"/>
      <c r="AL35" s="26">
        <v>-6.4420511553588994E-2</v>
      </c>
      <c r="AM35" s="26">
        <v>-4.0532932078243503E-2</v>
      </c>
      <c r="AN35" s="34" t="e">
        <v>#NUM!</v>
      </c>
    </row>
    <row r="36" spans="1:40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377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/>
      <c r="AK36" s="36"/>
      <c r="AL36" s="26">
        <v>-0.14876702932064001</v>
      </c>
      <c r="AM36" s="26">
        <v>-0.100383097283019</v>
      </c>
      <c r="AN36" s="34" t="e">
        <v>#NUM!</v>
      </c>
    </row>
    <row r="37" spans="1:40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377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/>
      <c r="AK37" s="36"/>
      <c r="AL37" s="26">
        <v>-0.23878183658594301</v>
      </c>
      <c r="AM37" s="26">
        <v>-0.17003889475825101</v>
      </c>
      <c r="AN37" s="34" t="e">
        <v>#NUM!</v>
      </c>
    </row>
    <row r="38" spans="1:40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377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/>
      <c r="AK38" s="36"/>
      <c r="AL38" s="26">
        <v>-0.21146168435950499</v>
      </c>
      <c r="AM38" s="26">
        <v>-0.10518986979452299</v>
      </c>
      <c r="AN38" s="34" t="e">
        <v>#NUM!</v>
      </c>
    </row>
    <row r="39" spans="1:40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377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/>
      <c r="AK39" s="36"/>
      <c r="AL39" s="26">
        <v>-5.1307705102197503E-2</v>
      </c>
      <c r="AM39" s="26">
        <v>-3.6031922370022597E-2</v>
      </c>
      <c r="AN39" s="34" t="e">
        <v>#NUM!</v>
      </c>
    </row>
    <row r="40" spans="1:40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377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/>
      <c r="AK40" s="36"/>
      <c r="AL40" s="26">
        <v>-0.125058345094303</v>
      </c>
      <c r="AM40" s="26">
        <v>-6.0087738622177901E-2</v>
      </c>
      <c r="AN40" s="34" t="e">
        <v>#NUM!</v>
      </c>
    </row>
    <row r="41" spans="1:40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377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/>
      <c r="AK41" s="36"/>
      <c r="AL41" s="26">
        <v>-5.4352491744792203E-2</v>
      </c>
      <c r="AM41" s="26">
        <v>-3.50111446428579E-2</v>
      </c>
      <c r="AN41" s="34" t="e">
        <v>#NUM!</v>
      </c>
    </row>
    <row r="42" spans="1:40">
      <c r="A42" s="6">
        <f>RiskTab22[[#This Row],[Nr.]]</f>
        <v>41</v>
      </c>
      <c r="B42" s="6" t="str">
        <f>RiskTab22[[#This Row],[Category]]</f>
        <v>themetic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377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/>
      <c r="AK42" s="36"/>
      <c r="AL42" s="26">
        <v>-3.8857490715942702E-2</v>
      </c>
      <c r="AM42" s="26">
        <v>-2.58035425334231E-2</v>
      </c>
      <c r="AN42" s="34" t="e">
        <v>#NUM!</v>
      </c>
    </row>
    <row r="43" spans="1:40">
      <c r="A43" s="6">
        <f>RiskTab22[[#This Row],[Nr.]]</f>
        <v>42</v>
      </c>
      <c r="B43" s="6" t="str">
        <f>RiskTab22[[#This Row],[Category]]</f>
        <v>themetic etf</v>
      </c>
      <c r="C43" t="str">
        <f>RiskTab22[[#This Row],[ShortName]]</f>
        <v>Global X/JPMorgan Efficiente Index ETF</v>
      </c>
      <c r="D43" t="str">
        <f>RiskTab22[[#This Row],[AlphaVantage]]</f>
        <v>EFFE</v>
      </c>
      <c r="E43" s="23">
        <v>834.93483260925098</v>
      </c>
      <c r="F43" s="32">
        <v>1.2299066514425199E-2</v>
      </c>
      <c r="G43" s="19" t="s">
        <v>377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/>
      <c r="AK43" s="36"/>
      <c r="AL43" s="26">
        <v>-9.7973466758260103E-2</v>
      </c>
      <c r="AM43" s="26">
        <v>-5.6803259272514998E-2</v>
      </c>
      <c r="AN43" s="34" t="e">
        <v>#NUM!</v>
      </c>
    </row>
    <row r="44" spans="1:40">
      <c r="A44" s="6">
        <f>RiskTab22[[#This Row],[Nr.]]</f>
        <v>43</v>
      </c>
      <c r="B44" s="6" t="str">
        <f>RiskTab22[[#This Row],[Category]]</f>
        <v>themetic etf</v>
      </c>
      <c r="C44" t="str">
        <f>RiskTab22[[#This Row],[ShortName]]</f>
        <v>Global X/JPMorgan US Sector Rotator Index ETF</v>
      </c>
      <c r="D44" t="str">
        <f>RiskTab22[[#This Row],[AlphaVantage]]</f>
        <v>SCTO</v>
      </c>
      <c r="E44" s="23">
        <v>0</v>
      </c>
      <c r="F44" s="32"/>
      <c r="G44" s="19" t="s">
        <v>377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26"/>
      <c r="AM44" s="26"/>
      <c r="AN44" s="34"/>
    </row>
    <row r="45" spans="1:40">
      <c r="A45" s="6">
        <f>RiskTab22[[#This Row],[Nr.]]</f>
        <v>44</v>
      </c>
      <c r="B45" s="6" t="str">
        <f>RiskTab22[[#This Row],[Category]]</f>
        <v>themetic etf</v>
      </c>
      <c r="C45" t="str">
        <f>RiskTab22[[#This Row],[ShortName]]</f>
        <v>Global X Future Analytics Tech ETF</v>
      </c>
      <c r="D45" t="str">
        <f>RiskTab22[[#This Row],[AlphaVantage]]</f>
        <v>AIQ</v>
      </c>
      <c r="E45" s="23">
        <v>0</v>
      </c>
      <c r="F45" s="32"/>
      <c r="G45" s="19" t="s">
        <v>377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26">
        <v>-9.6896103169485895E-2</v>
      </c>
      <c r="AM45" s="26">
        <v>-5.7959095243286102E-2</v>
      </c>
      <c r="AN45" s="34" t="e">
        <v>#NUM!</v>
      </c>
    </row>
    <row r="46" spans="1:40">
      <c r="A46" s="6">
        <f>RiskTab22[[#This Row],[Nr.]]</f>
        <v>45</v>
      </c>
      <c r="B46" s="6" t="str">
        <f>RiskTab22[[#This Row],[Category]]</f>
        <v>themetic etf</v>
      </c>
      <c r="C46" t="str">
        <f>RiskTab22[[#This Row],[ShortName]]</f>
        <v>Global X E-commerce ETF</v>
      </c>
      <c r="D46" t="str">
        <f>RiskTab22[[#This Row],[AlphaVantage]]</f>
        <v>EBIZ</v>
      </c>
      <c r="E46" s="23">
        <v>0</v>
      </c>
      <c r="F46" s="32"/>
      <c r="G46" s="19" t="s">
        <v>377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26">
        <v>-0.12179386036301799</v>
      </c>
      <c r="AM46" s="26">
        <v>-6.5089802480464906E-2</v>
      </c>
      <c r="AN46" s="34" t="e">
        <v>#NUM!</v>
      </c>
    </row>
    <row r="47" spans="1:40">
      <c r="A47" s="6">
        <f>RiskTab22[[#This Row],[Nr.]]</f>
        <v>46</v>
      </c>
      <c r="B47" s="6" t="str">
        <f>RiskTab22[[#This Row],[Category]]</f>
        <v>country etf</v>
      </c>
      <c r="C47" t="str">
        <f>RiskTab22[[#This Row],[ShortName]]</f>
        <v>MSCI Spain</v>
      </c>
      <c r="D47" t="str">
        <f>RiskTab22[[#This Row],[AlphaVantage]]</f>
        <v>EWP</v>
      </c>
      <c r="E47" s="23">
        <v>0</v>
      </c>
      <c r="F47" s="32"/>
      <c r="G47" s="19" t="s">
        <v>377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26">
        <v>-0.31677846731360199</v>
      </c>
      <c r="AM47" s="26">
        <v>-0.203545805030664</v>
      </c>
      <c r="AN47" s="34" t="e">
        <v>#NUM!</v>
      </c>
    </row>
    <row r="48" spans="1:40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Alibaba Group</v>
      </c>
      <c r="D48" t="str">
        <f>RiskTab22[[#This Row],[AlphaVantage]]</f>
        <v>BABA</v>
      </c>
      <c r="E48" s="23">
        <v>0</v>
      </c>
      <c r="F48" s="32"/>
      <c r="G48" s="19" t="s">
        <v>377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26">
        <v>-4.2002628152343999E-2</v>
      </c>
      <c r="AM48" s="26">
        <v>-2.1024331412601301E-2</v>
      </c>
      <c r="AN48" s="34" t="e">
        <v>#NUM!</v>
      </c>
    </row>
    <row r="49" spans="1:40">
      <c r="A49" s="6">
        <f>RiskTab22[[#This Row],[Nr.]]</f>
        <v>48</v>
      </c>
      <c r="B49" s="6" t="str">
        <f>RiskTab22[[#This Row],[Category]]</f>
        <v>china tech</v>
      </c>
      <c r="C49" t="str">
        <f>RiskTab22[[#This Row],[ShortName]]</f>
        <v>Tencent</v>
      </c>
      <c r="D49" t="str">
        <f>RiskTab22[[#This Row],[AlphaVantage]]</f>
        <v>TCEHY</v>
      </c>
      <c r="E49" s="23">
        <v>0</v>
      </c>
      <c r="F49" s="32"/>
      <c r="G49" s="19" t="s">
        <v>377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26">
        <v>-0.109669817064093</v>
      </c>
      <c r="AM49" s="26">
        <v>-4.4877451540351103E-2</v>
      </c>
      <c r="AN49" s="34" t="e">
        <v>#NUM!</v>
      </c>
    </row>
    <row r="50" spans="1:40">
      <c r="A50" s="6">
        <f>RiskTab22[[#This Row],[Nr.]]</f>
        <v>49</v>
      </c>
      <c r="B50" s="6" t="str">
        <f>RiskTab22[[#This Row],[Category]]</f>
        <v>e-car</v>
      </c>
      <c r="C50" t="str">
        <f>RiskTab22[[#This Row],[ShortName]]</f>
        <v>Amphenol</v>
      </c>
      <c r="D50" t="str">
        <f>RiskTab22[[#This Row],[AlphaVantage]]</f>
        <v>APH</v>
      </c>
      <c r="E50" s="23">
        <v>0</v>
      </c>
      <c r="F50" s="32"/>
      <c r="G50" s="19" t="s">
        <v>377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26">
        <v>-0.11623180641436399</v>
      </c>
      <c r="AM50" s="26">
        <v>-6.1217977698030099E-2</v>
      </c>
      <c r="AN50" s="34" t="e">
        <v>#NUM!</v>
      </c>
    </row>
    <row r="51" spans="1:40">
      <c r="A51" s="6">
        <f>RiskTab22[[#This Row],[Nr.]]</f>
        <v>50</v>
      </c>
      <c r="B51" s="6" t="str">
        <f>RiskTab22[[#This Row],[Category]]</f>
        <v>china tech</v>
      </c>
      <c r="C51" t="str">
        <f>RiskTab22[[#This Row],[ShortName]]</f>
        <v>JD.com</v>
      </c>
      <c r="D51" t="str">
        <f>RiskTab22[[#This Row],[AlphaVantage]]</f>
        <v>JD</v>
      </c>
      <c r="E51" s="23">
        <v>0</v>
      </c>
      <c r="F51" s="32"/>
      <c r="G51" s="19" t="s">
        <v>377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26">
        <v>-4.01175004489902E-2</v>
      </c>
      <c r="AM51" s="26">
        <v>-3.6471990710497101E-2</v>
      </c>
      <c r="AN51" s="34" t="e">
        <v>#NUM!</v>
      </c>
    </row>
    <row r="52" spans="1:40">
      <c r="A52" s="6">
        <f>RiskTab22[[#This Row],[Nr.]]</f>
        <v>51</v>
      </c>
      <c r="B52" s="6" t="str">
        <f>RiskTab22[[#This Row],[Category]]</f>
        <v>china tech</v>
      </c>
      <c r="C52" t="str">
        <f>RiskTab22[[#This Row],[ShortName]]</f>
        <v>Softbank</v>
      </c>
      <c r="D52" t="str">
        <f>RiskTab22[[#This Row],[AlphaVantage]]</f>
        <v>SFBTF</v>
      </c>
      <c r="E52" s="23">
        <v>0</v>
      </c>
      <c r="F52" s="32"/>
      <c r="G52" s="19" t="s">
        <v>377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26">
        <v>-3.9482427560348497E-2</v>
      </c>
      <c r="AM52" s="26">
        <v>-2.9996689439540598E-2</v>
      </c>
      <c r="AN52" s="34" t="e">
        <v>#NUM!</v>
      </c>
    </row>
    <row r="53" spans="1:40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Activision Blizzard</v>
      </c>
      <c r="D53" t="str">
        <f>RiskTab22[[#This Row],[AlphaVantage]]</f>
        <v>ATVI</v>
      </c>
      <c r="E53" s="23">
        <v>0</v>
      </c>
      <c r="F53" s="32"/>
      <c r="G53" s="19" t="s">
        <v>377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26">
        <v>-0.14876702932064001</v>
      </c>
      <c r="AM53" s="26">
        <v>-0.10017487673853601</v>
      </c>
      <c r="AN53" s="34"/>
    </row>
    <row r="54" spans="1:40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Electronic Arts</v>
      </c>
      <c r="D54" t="str">
        <f>RiskTab22[[#This Row],[AlphaVantage]]</f>
        <v>EA</v>
      </c>
      <c r="E54" s="23">
        <v>0</v>
      </c>
      <c r="F54" s="32"/>
      <c r="G54" s="19" t="s">
        <v>377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26">
        <v>-0.23878183658594301</v>
      </c>
      <c r="AM54" s="26">
        <v>-0.17764310019719601</v>
      </c>
      <c r="AN54" s="34"/>
    </row>
    <row r="55" spans="1:40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NVIDIA</v>
      </c>
      <c r="D55" t="str">
        <f>RiskTab22[[#This Row],[AlphaVantage]]</f>
        <v>NVDA</v>
      </c>
      <c r="E55" s="23">
        <v>0</v>
      </c>
      <c r="F55" s="32"/>
      <c r="G55" s="19" t="s">
        <v>377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26"/>
      <c r="AM55" s="26"/>
      <c r="AN55" s="34"/>
    </row>
    <row r="56" spans="1:40">
      <c r="A56" s="6">
        <f>RiskTab22[[#This Row],[Nr.]]</f>
        <v>55</v>
      </c>
      <c r="B56" s="6" t="str">
        <f>RiskTab22[[#This Row],[Category]]</f>
        <v>other</v>
      </c>
      <c r="C56" t="str">
        <f>RiskTab22[[#This Row],[ShortName]]</f>
        <v>Gaming ETF</v>
      </c>
      <c r="D56" t="str">
        <f>RiskTab22[[#This Row],[AlphaVantage]]</f>
        <v>BJK</v>
      </c>
      <c r="E56" s="23">
        <v>0</v>
      </c>
      <c r="F56" s="32"/>
      <c r="G56" s="19" t="s">
        <v>377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26">
        <v>-0.21146168435950499</v>
      </c>
      <c r="AM56" s="26">
        <v>-0.11389346930507201</v>
      </c>
      <c r="AN56" s="34"/>
    </row>
    <row r="57" spans="1:40">
      <c r="A57" s="6">
        <f>RiskTab22[[#This Row],[Nr.]]</f>
        <v>56</v>
      </c>
      <c r="B57" s="6" t="str">
        <f>RiskTab22[[#This Row],[Category]]</f>
        <v>other</v>
      </c>
      <c r="C57" t="str">
        <f>RiskTab22[[#This Row],[ShortName]]</f>
        <v>Take-Two Interactive Software</v>
      </c>
      <c r="D57" t="str">
        <f>RiskTab22[[#This Row],[AlphaVantage]]</f>
        <v>TTWO</v>
      </c>
      <c r="E57" s="23">
        <v>0</v>
      </c>
      <c r="F57" s="32"/>
      <c r="G57" s="19" t="s">
        <v>377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26"/>
      <c r="AM57" s="26"/>
      <c r="AN57" s="34"/>
    </row>
    <row r="58" spans="1:40">
      <c r="A58" s="6">
        <f>RiskTab22[[#This Row],[Nr.]]</f>
        <v>57</v>
      </c>
      <c r="B58" s="6" t="str">
        <f>RiskTab22[[#This Row],[Category]]</f>
        <v>other</v>
      </c>
      <c r="C58" t="str">
        <f>RiskTab22[[#This Row],[ShortName]]</f>
        <v>Aptiv</v>
      </c>
      <c r="D58" t="str">
        <f>RiskTab22[[#This Row],[AlphaVantage]]</f>
        <v>APTV</v>
      </c>
      <c r="E58" s="23">
        <v>0</v>
      </c>
      <c r="F58" s="32"/>
      <c r="G58" s="19" t="s">
        <v>377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26"/>
      <c r="AM58" s="26"/>
      <c r="AN58" s="34"/>
    </row>
    <row r="59" spans="1:40">
      <c r="A59" s="6">
        <f>RiskTab22[[#This Row],[Nr.]]</f>
        <v>58</v>
      </c>
      <c r="B59" s="6" t="str">
        <f>RiskTab22[[#This Row],[Category]]</f>
        <v>other</v>
      </c>
      <c r="C59" t="str">
        <f>RiskTab22[[#This Row],[ShortName]]</f>
        <v>TE Connectivity</v>
      </c>
      <c r="D59" t="str">
        <f>RiskTab22[[#This Row],[AlphaVantage]]</f>
        <v>TEL</v>
      </c>
      <c r="E59" s="23">
        <v>0</v>
      </c>
      <c r="F59" s="32"/>
      <c r="G59" s="19" t="s">
        <v>377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26"/>
      <c r="AM59" s="26"/>
      <c r="AN59" s="34"/>
    </row>
    <row r="60" spans="1:40">
      <c r="A60" s="6">
        <f>RiskTab22[[#This Row],[Nr.]]</f>
        <v>59</v>
      </c>
      <c r="B60" s="6" t="str">
        <f>RiskTab22[[#This Row],[Category]]</f>
        <v>themetic etf</v>
      </c>
      <c r="C60" t="str">
        <f>RiskTab22[[#This Row],[ShortName]]</f>
        <v>Global X - Copper Miners</v>
      </c>
      <c r="D60" t="str">
        <f>RiskTab22[[#This Row],[AlphaVantage]]</f>
        <v>COPX</v>
      </c>
      <c r="E60" s="23">
        <v>0</v>
      </c>
      <c r="F60" s="32"/>
      <c r="G60" s="19" t="s">
        <v>377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26"/>
      <c r="AM60" s="26"/>
      <c r="AN60" s="34"/>
    </row>
    <row r="61" spans="1:40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Germany</v>
      </c>
      <c r="D61" t="str">
        <f>RiskTab22[[#This Row],[AlphaVantage]]</f>
        <v>EWG</v>
      </c>
      <c r="E61" s="23">
        <v>0</v>
      </c>
      <c r="F61" s="32"/>
      <c r="G61" s="19" t="s">
        <v>377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26"/>
      <c r="AM61" s="26"/>
      <c r="AN61" s="34"/>
    </row>
    <row r="62" spans="1:40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United Kingdom</v>
      </c>
      <c r="D62" t="str">
        <f>RiskTab22[[#This Row],[AlphaVantage]]</f>
        <v>EWU</v>
      </c>
      <c r="E62" s="23">
        <v>0</v>
      </c>
      <c r="F62" s="32"/>
      <c r="G62" s="19" t="s">
        <v>377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26"/>
      <c r="AM62" s="26"/>
      <c r="AN62" s="34"/>
    </row>
    <row r="63" spans="1:40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Switzerland</v>
      </c>
      <c r="D63" t="str">
        <f>RiskTab22[[#This Row],[AlphaVantage]]</f>
        <v>EWL</v>
      </c>
      <c r="E63" s="23">
        <v>0</v>
      </c>
      <c r="F63" s="32"/>
      <c r="G63" s="19" t="s">
        <v>377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26"/>
      <c r="AM63" s="26"/>
      <c r="AN63" s="34"/>
    </row>
    <row r="64" spans="1:40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Italy</v>
      </c>
      <c r="D64" t="str">
        <f>RiskTab22[[#This Row],[AlphaVantage]]</f>
        <v>EWI</v>
      </c>
      <c r="E64" s="23">
        <v>0</v>
      </c>
      <c r="F64" s="32"/>
      <c r="G64" s="19" t="s">
        <v>377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26"/>
      <c r="AM64" s="26"/>
      <c r="AN64" s="34"/>
    </row>
    <row r="65" spans="1:40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Sweden</v>
      </c>
      <c r="D65" t="str">
        <f>RiskTab22[[#This Row],[AlphaVantage]]</f>
        <v>EWD</v>
      </c>
      <c r="E65" s="23">
        <v>0</v>
      </c>
      <c r="F65" s="32"/>
      <c r="G65" s="19" t="s">
        <v>377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26"/>
      <c r="AM65" s="26"/>
      <c r="AN65" s="34"/>
    </row>
    <row r="66" spans="1:40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Austria</v>
      </c>
      <c r="D66" t="str">
        <f>RiskTab22[[#This Row],[AlphaVantage]]</f>
        <v>EWO</v>
      </c>
      <c r="E66" s="23">
        <v>0</v>
      </c>
      <c r="F66" s="32"/>
      <c r="G66" s="19" t="s">
        <v>377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26"/>
      <c r="AM66" s="26"/>
      <c r="AN66" s="34"/>
    </row>
    <row r="67" spans="1:40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Netherlands</v>
      </c>
      <c r="D67" t="str">
        <f>RiskTab22[[#This Row],[AlphaVantage]]</f>
        <v>EWN</v>
      </c>
      <c r="E67" s="23">
        <v>0</v>
      </c>
      <c r="F67" s="32"/>
      <c r="G67" s="19" t="s">
        <v>377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26"/>
      <c r="AM67" s="26"/>
      <c r="AN67" s="34"/>
    </row>
    <row r="68" spans="1:40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Israel</v>
      </c>
      <c r="D68" t="str">
        <f>RiskTab22[[#This Row],[AlphaVantage]]</f>
        <v>EIS</v>
      </c>
      <c r="E68" s="23">
        <v>0</v>
      </c>
      <c r="F68" s="32"/>
      <c r="G68" s="19" t="s">
        <v>377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26"/>
      <c r="AM68" s="26"/>
      <c r="AN68" s="34"/>
    </row>
    <row r="69" spans="1:40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Belgium</v>
      </c>
      <c r="D69" t="str">
        <f>RiskTab22[[#This Row],[AlphaVantage]]</f>
        <v>EWK</v>
      </c>
      <c r="E69" s="23">
        <v>0</v>
      </c>
      <c r="F69" s="32"/>
      <c r="G69" s="19" t="s">
        <v>377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26"/>
      <c r="AM69" s="26"/>
      <c r="AN69" s="34"/>
    </row>
    <row r="70" spans="1:40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Ireland</v>
      </c>
      <c r="D70" t="str">
        <f>RiskTab22[[#This Row],[AlphaVantage]]</f>
        <v>EIRL</v>
      </c>
      <c r="E70" s="23">
        <v>0</v>
      </c>
      <c r="F70" s="32"/>
      <c r="G70" s="19" t="s">
        <v>377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26"/>
      <c r="AM70" s="26"/>
      <c r="AN70" s="34"/>
    </row>
    <row r="71" spans="1:40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Denmark</v>
      </c>
      <c r="D71" t="str">
        <f>RiskTab22[[#This Row],[AlphaVantage]]</f>
        <v>EDEN</v>
      </c>
      <c r="E71" s="23">
        <v>0</v>
      </c>
      <c r="F71" s="32"/>
      <c r="G71" s="19" t="s">
        <v>377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26"/>
      <c r="AM71" s="26"/>
      <c r="AN71" s="34"/>
    </row>
    <row r="72" spans="1:40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Finland</v>
      </c>
      <c r="D72" t="str">
        <f>RiskTab22[[#This Row],[AlphaVantage]]</f>
        <v>EFNL</v>
      </c>
      <c r="E72" s="23">
        <v>0</v>
      </c>
      <c r="F72" s="32"/>
      <c r="G72" s="19" t="s">
        <v>377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26"/>
      <c r="AM72" s="26"/>
      <c r="AN72" s="34"/>
    </row>
    <row r="73" spans="1:40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Norway</v>
      </c>
      <c r="D73" t="str">
        <f>RiskTab22[[#This Row],[AlphaVantage]]</f>
        <v>ENOR</v>
      </c>
      <c r="E73" s="23">
        <v>0</v>
      </c>
      <c r="F73" s="32"/>
      <c r="G73" s="19" t="s">
        <v>377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26"/>
      <c r="AM73" s="26"/>
      <c r="AN73" s="34"/>
    </row>
    <row r="74" spans="1:40">
      <c r="A74" s="6">
        <f>RiskTab22[[#This Row],[Nr.]]</f>
        <v>73</v>
      </c>
      <c r="B74" s="6" t="str">
        <f>RiskTab22[[#This Row],[Category]]</f>
        <v>country etf</v>
      </c>
      <c r="C74" s="50" t="str">
        <f>RiskTab22[[#This Row],[ShortName]]</f>
        <v>MSCI Japan</v>
      </c>
      <c r="D74" s="50" t="str">
        <f>RiskTab22[[#This Row],[AlphaVantage]]</f>
        <v>EWJ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26"/>
      <c r="AM74" s="26"/>
      <c r="AN74" s="34"/>
    </row>
    <row r="75" spans="1:40">
      <c r="A75" s="6">
        <f>RiskTab22[[#This Row],[Nr.]]</f>
        <v>74</v>
      </c>
      <c r="B75" s="6" t="str">
        <f>RiskTab22[[#This Row],[Category]]</f>
        <v>country etf</v>
      </c>
      <c r="C75" s="50" t="str">
        <f>RiskTab22[[#This Row],[ShortName]]</f>
        <v>MSCI New Zealand</v>
      </c>
      <c r="D75" s="50" t="str">
        <f>RiskTab22[[#This Row],[AlphaVantage]]</f>
        <v>ENZL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26"/>
      <c r="AM75" s="26"/>
      <c r="AN75" s="34"/>
    </row>
    <row r="76" spans="1:40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Hong Kong</v>
      </c>
      <c r="D76" s="50" t="str">
        <f>RiskTab22[[#This Row],[AlphaVantage]]</f>
        <v>EWH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26"/>
      <c r="AM76" s="26"/>
      <c r="AN76" s="34"/>
    </row>
    <row r="77" spans="1:40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MSCI Australia</v>
      </c>
      <c r="D77" s="50" t="str">
        <f>RiskTab22[[#This Row],[AlphaVantage]]</f>
        <v>EWA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26"/>
      <c r="AM77" s="26"/>
      <c r="AN77" s="34"/>
    </row>
    <row r="78" spans="1:40">
      <c r="A78" s="6">
        <f>RiskTab22[[#This Row],[Nr.]]</f>
        <v>77</v>
      </c>
      <c r="B78" s="53" t="str">
        <f>RiskTab22[[#This Row],[Category]]</f>
        <v>country etf</v>
      </c>
      <c r="C78" s="50" t="str">
        <f>RiskTab22[[#This Row],[ShortName]]</f>
        <v>MSCI Taiwan</v>
      </c>
      <c r="D78" s="50" t="str">
        <f>RiskTab22[[#This Row],[AlphaVantage]]</f>
        <v>EWT</v>
      </c>
      <c r="E78" s="23" t="str">
        <f>Table2[[#This Row],[Volume]]</f>
        <v/>
      </c>
      <c r="F78" s="32"/>
      <c r="G78" s="19"/>
      <c r="H78" s="8"/>
      <c r="I78" s="8"/>
      <c r="J78" s="16">
        <f>Table2[[#This Row],[250D.logReturn]]</f>
        <v>0</v>
      </c>
      <c r="K78" s="16"/>
      <c r="L78" s="16">
        <f>Table22[[#This Row],[250D.logReturn]]-Table22[[#This Row],[std_log_returns_1Y]]</f>
        <v>0</v>
      </c>
      <c r="M78" s="1"/>
      <c r="N78" s="1"/>
      <c r="O78" s="1"/>
      <c r="P78" s="1"/>
      <c r="Q78" s="1"/>
      <c r="R78" s="1"/>
      <c r="S78" s="26"/>
      <c r="T78" s="30"/>
      <c r="U78" s="26"/>
      <c r="V78" s="16"/>
      <c r="W78" s="26"/>
      <c r="X78" s="34"/>
      <c r="Y78" s="34"/>
      <c r="Z78" s="34"/>
      <c r="AA78" s="16"/>
      <c r="AB78" s="16"/>
      <c r="AC78" s="16"/>
      <c r="AD78" s="16"/>
      <c r="AE78" s="16"/>
      <c r="AF78" s="36"/>
      <c r="AG78" s="36"/>
      <c r="AH78" s="36"/>
      <c r="AI78" s="36"/>
      <c r="AJ78" s="36"/>
      <c r="AK78" s="36"/>
      <c r="AL78" s="26"/>
      <c r="AM78" s="26"/>
      <c r="AN78" s="34"/>
    </row>
    <row r="79" spans="1:40">
      <c r="A79" s="6">
        <f>RiskTab22[[#This Row],[Nr.]]</f>
        <v>78</v>
      </c>
      <c r="B79" s="53" t="str">
        <f>RiskTab22[[#This Row],[Category]]</f>
        <v>country etf</v>
      </c>
      <c r="C79" s="50" t="str">
        <f>RiskTab22[[#This Row],[ShortName]]</f>
        <v>MSCI South Africa</v>
      </c>
      <c r="D79" s="50" t="str">
        <f>RiskTab22[[#This Row],[AlphaVantage]]</f>
        <v>EZA</v>
      </c>
      <c r="E79" s="23" t="str">
        <f>Table2[[#This Row],[Volume]]</f>
        <v/>
      </c>
      <c r="F79" s="32"/>
      <c r="G79" s="19"/>
      <c r="H79" s="8"/>
      <c r="I79" s="8"/>
      <c r="J79" s="16">
        <f>Table2[[#This Row],[250D.logReturn]]</f>
        <v>0</v>
      </c>
      <c r="K79" s="16"/>
      <c r="L79" s="16">
        <f>Table22[[#This Row],[250D.logReturn]]-Table22[[#This Row],[std_log_returns_1Y]]</f>
        <v>0</v>
      </c>
      <c r="M79" s="1"/>
      <c r="N79" s="1"/>
      <c r="O79" s="1"/>
      <c r="P79" s="1"/>
      <c r="Q79" s="1"/>
      <c r="R79" s="1"/>
      <c r="S79" s="26"/>
      <c r="T79" s="30"/>
      <c r="U79" s="26"/>
      <c r="V79" s="16"/>
      <c r="W79" s="26"/>
      <c r="X79" s="34"/>
      <c r="Y79" s="34"/>
      <c r="Z79" s="34"/>
      <c r="AA79" s="16"/>
      <c r="AB79" s="16"/>
      <c r="AC79" s="16"/>
      <c r="AD79" s="16"/>
      <c r="AE79" s="16"/>
      <c r="AF79" s="36"/>
      <c r="AG79" s="36"/>
      <c r="AH79" s="36"/>
      <c r="AI79" s="36"/>
      <c r="AJ79" s="36"/>
      <c r="AK79" s="36"/>
      <c r="AL79" s="26"/>
      <c r="AM79" s="26"/>
      <c r="AN79" s="34"/>
    </row>
    <row r="80" spans="1:40">
      <c r="A80" s="6">
        <f>RiskTab22[[#This Row],[Nr.]]</f>
        <v>79</v>
      </c>
      <c r="B80" s="53" t="str">
        <f>RiskTab22[[#This Row],[Category]]</f>
        <v>country etf</v>
      </c>
      <c r="C80" s="50" t="str">
        <f>RiskTab22[[#This Row],[ShortName]]</f>
        <v>BorgWarner</v>
      </c>
      <c r="D80" s="50" t="str">
        <f>RiskTab22[[#This Row],[AlphaVantage]]</f>
        <v>BWA</v>
      </c>
      <c r="E80" s="23" t="str">
        <f>Table2[[#This Row],[Volume]]</f>
        <v/>
      </c>
      <c r="F80" s="32"/>
      <c r="G80" s="19"/>
      <c r="H80" s="8"/>
      <c r="I80" s="8"/>
      <c r="J80" s="16">
        <f>Table2[[#This Row],[250D.logReturn]]</f>
        <v>0</v>
      </c>
      <c r="K80" s="16"/>
      <c r="L80" s="16">
        <f>Table22[[#This Row],[250D.logReturn]]-Table22[[#This Row],[std_log_returns_1Y]]</f>
        <v>0</v>
      </c>
      <c r="M80" s="1"/>
      <c r="N80" s="1"/>
      <c r="O80" s="1"/>
      <c r="P80" s="1"/>
      <c r="Q80" s="1"/>
      <c r="R80" s="1"/>
      <c r="S80" s="26"/>
      <c r="T80" s="30"/>
      <c r="U80" s="26"/>
      <c r="V80" s="16"/>
      <c r="W80" s="26"/>
      <c r="X80" s="34"/>
      <c r="Y80" s="34"/>
      <c r="Z80" s="34"/>
      <c r="AA80" s="16"/>
      <c r="AB80" s="16"/>
      <c r="AC80" s="16"/>
      <c r="AD80" s="16"/>
      <c r="AE80" s="16"/>
      <c r="AF80" s="36"/>
      <c r="AG80" s="36"/>
      <c r="AH80" s="36"/>
      <c r="AI80" s="36"/>
      <c r="AJ80" s="36"/>
      <c r="AK80" s="36"/>
      <c r="AL80" s="26"/>
      <c r="AM80" s="26"/>
      <c r="AN80" s="34"/>
    </row>
    <row r="81" spans="1:41">
      <c r="A81" s="6">
        <f>RiskTab22[[#This Row],[Nr.]]</f>
        <v>80</v>
      </c>
      <c r="B81" s="53" t="str">
        <f>RiskTab22[[#This Row],[Category]]</f>
        <v>e-car</v>
      </c>
      <c r="C81" s="50" t="str">
        <f>RiskTab22[[#This Row],[ShortName]]</f>
        <v>Magna International</v>
      </c>
      <c r="D81" s="50" t="str">
        <f>RiskTab22[[#This Row],[AlphaVantage]]</f>
        <v>MAG</v>
      </c>
      <c r="E81" s="23" t="str">
        <f>Table2[[#This Row],[Volume]]</f>
        <v/>
      </c>
      <c r="F81" s="32"/>
      <c r="G81" s="19"/>
      <c r="H81" s="8"/>
      <c r="I81" s="8"/>
      <c r="J81" s="16">
        <f>Table2[[#This Row],[250D.logReturn]]</f>
        <v>0</v>
      </c>
      <c r="K81" s="16"/>
      <c r="L81" s="16">
        <f>Table22[[#This Row],[250D.logReturn]]-Table22[[#This Row],[std_log_returns_1Y]]</f>
        <v>0</v>
      </c>
      <c r="M81" s="1"/>
      <c r="N81" s="1"/>
      <c r="O81" s="1"/>
      <c r="P81" s="1"/>
      <c r="Q81" s="1"/>
      <c r="R81" s="1"/>
      <c r="S81" s="26"/>
      <c r="T81" s="30"/>
      <c r="U81" s="26"/>
      <c r="V81" s="16"/>
      <c r="W81" s="26"/>
      <c r="X81" s="34"/>
      <c r="Y81" s="34"/>
      <c r="Z81" s="34"/>
      <c r="AA81" s="16"/>
      <c r="AB81" s="16"/>
      <c r="AC81" s="16"/>
      <c r="AD81" s="16"/>
      <c r="AE81" s="16"/>
      <c r="AF81" s="36"/>
      <c r="AG81" s="36"/>
      <c r="AH81" s="36"/>
      <c r="AI81" s="36"/>
      <c r="AJ81" s="36"/>
      <c r="AK81" s="36"/>
      <c r="AL81" s="26"/>
      <c r="AM81" s="26"/>
      <c r="AN81" s="34"/>
    </row>
    <row r="82" spans="1:41">
      <c r="A82" s="6">
        <f>RiskTab22[[#This Row],[Nr.]]</f>
        <v>81</v>
      </c>
      <c r="B82" s="53" t="str">
        <f>RiskTab22[[#This Row],[Category]]</f>
        <v>Cannabis CA</v>
      </c>
      <c r="C82" s="50" t="str">
        <f>RiskTab22[[#This Row],[ShortName]]</f>
        <v>Medipharm Labs</v>
      </c>
      <c r="D82" s="50" t="str">
        <f>RiskTab22[[#This Row],[AlphaVantage]]</f>
        <v>MLCPF</v>
      </c>
      <c r="E82" s="23">
        <f>Table2[[#This Row],[Volume]]</f>
        <v>450</v>
      </c>
      <c r="F82" s="32"/>
      <c r="G82" s="19"/>
      <c r="H82" s="8"/>
      <c r="I82" s="8"/>
      <c r="J82" s="16">
        <f>Table2[[#This Row],[250D.logReturn]]</f>
        <v>0</v>
      </c>
      <c r="K82" s="16"/>
      <c r="L82" s="16">
        <f>Table22[[#This Row],[250D.logReturn]]-Table22[[#This Row],[std_log_returns_1Y]]</f>
        <v>0</v>
      </c>
      <c r="M82" s="1"/>
      <c r="N82" s="1"/>
      <c r="O82" s="1"/>
      <c r="P82" s="1"/>
      <c r="Q82" s="1"/>
      <c r="R82" s="1"/>
      <c r="S82" s="26"/>
      <c r="T82" s="30"/>
      <c r="U82" s="26"/>
      <c r="V82" s="16"/>
      <c r="W82" s="26"/>
      <c r="X82" s="34"/>
      <c r="Y82" s="34"/>
      <c r="Z82" s="34"/>
      <c r="AA82" s="16"/>
      <c r="AB82" s="16"/>
      <c r="AC82" s="16"/>
      <c r="AD82" s="16"/>
      <c r="AE82" s="16"/>
      <c r="AF82" s="36"/>
      <c r="AG82" s="36"/>
      <c r="AH82" s="36"/>
      <c r="AI82" s="36"/>
      <c r="AJ82" s="36"/>
      <c r="AK82" s="36"/>
      <c r="AL82" s="26"/>
      <c r="AM82" s="26"/>
      <c r="AN82" s="34"/>
    </row>
    <row r="83" spans="1:41">
      <c r="A83" s="6">
        <f>RiskTab22[[#This Row],[Nr.]]</f>
        <v>82</v>
      </c>
      <c r="B83" s="53" t="str">
        <f>RiskTab22[[#This Row],[Category]]</f>
        <v>Cannabis AU</v>
      </c>
      <c r="C83" s="50" t="str">
        <f>RiskTab22[[#This Row],[ShortName]]</f>
        <v>Auscann</v>
      </c>
      <c r="D83" s="50" t="str">
        <f>RiskTab22[[#This Row],[AlphaVantage]]</f>
        <v>ACNNF</v>
      </c>
      <c r="E83" s="23">
        <f>Table2[[#This Row],[Volume]]</f>
        <v>6000</v>
      </c>
      <c r="F83" s="32"/>
      <c r="G83" s="19"/>
      <c r="H83" s="8"/>
      <c r="I83" s="8"/>
      <c r="J83" s="16">
        <f>Table2[[#This Row],[250D.logReturn]]</f>
        <v>0</v>
      </c>
      <c r="K83" s="16"/>
      <c r="L83" s="16">
        <f>Table22[[#This Row],[250D.logReturn]]-Table22[[#This Row],[std_log_returns_1Y]]</f>
        <v>0</v>
      </c>
      <c r="M83" s="1"/>
      <c r="N83" s="1"/>
      <c r="O83" s="1"/>
      <c r="P83" s="1"/>
      <c r="Q83" s="1"/>
      <c r="R83" s="1"/>
      <c r="S83" s="26"/>
      <c r="T83" s="30"/>
      <c r="U83" s="26"/>
      <c r="V83" s="16"/>
      <c r="W83" s="26"/>
      <c r="X83" s="34"/>
      <c r="Y83" s="34"/>
      <c r="Z83" s="34"/>
      <c r="AA83" s="16"/>
      <c r="AB83" s="16"/>
      <c r="AC83" s="16"/>
      <c r="AD83" s="16"/>
      <c r="AE83" s="16"/>
      <c r="AF83" s="36"/>
      <c r="AG83" s="36"/>
      <c r="AH83" s="36"/>
      <c r="AI83" s="36"/>
      <c r="AJ83" s="36"/>
      <c r="AK83" s="36"/>
      <c r="AL83" s="26"/>
      <c r="AM83" s="26"/>
      <c r="AN83" s="34"/>
    </row>
    <row r="84" spans="1:41">
      <c r="A84" s="6">
        <f>RiskTab22[[#This Row],[Nr.]]</f>
        <v>83</v>
      </c>
      <c r="B84" s="53" t="str">
        <f>RiskTab22[[#This Row],[Category]]</f>
        <v>Cannabis AU</v>
      </c>
      <c r="C84" s="50" t="str">
        <f>RiskTab22[[#This Row],[ShortName]]</f>
        <v>Cann Group</v>
      </c>
      <c r="D84" s="50" t="str">
        <f>RiskTab22[[#This Row],[AlphaVantage]]</f>
        <v>CNGGF</v>
      </c>
      <c r="E84" s="23" t="str">
        <f>Table2[[#This Row],[Volume]]</f>
        <v/>
      </c>
      <c r="F84" s="32"/>
      <c r="G84" s="19"/>
      <c r="H84" s="8"/>
      <c r="I84" s="8"/>
      <c r="J84" s="16">
        <f>Table2[[#This Row],[250D.logReturn]]</f>
        <v>0</v>
      </c>
      <c r="K84" s="16"/>
      <c r="L84" s="16">
        <f>Table22[[#This Row],[250D.logReturn]]-Table22[[#This Row],[std_log_returns_1Y]]</f>
        <v>0</v>
      </c>
      <c r="M84" s="1"/>
      <c r="N84" s="1"/>
      <c r="O84" s="1"/>
      <c r="P84" s="1"/>
      <c r="Q84" s="1"/>
      <c r="R84" s="1"/>
      <c r="S84" s="26"/>
      <c r="T84" s="30"/>
      <c r="U84" s="26"/>
      <c r="V84" s="16"/>
      <c r="W84" s="26"/>
      <c r="X84" s="34"/>
      <c r="Y84" s="34"/>
      <c r="Z84" s="34"/>
      <c r="AA84" s="16"/>
      <c r="AB84" s="16"/>
      <c r="AC84" s="16"/>
      <c r="AD84" s="16"/>
      <c r="AE84" s="16"/>
      <c r="AF84" s="36"/>
      <c r="AG84" s="36"/>
      <c r="AH84" s="36"/>
      <c r="AI84" s="36"/>
      <c r="AJ84" s="36"/>
      <c r="AK84" s="36"/>
      <c r="AL84" s="26"/>
      <c r="AM84" s="26"/>
      <c r="AN84" s="34"/>
    </row>
    <row r="85" spans="1:41">
      <c r="A85" s="6">
        <f>RiskTab22[[#This Row],[Nr.]]</f>
        <v>84</v>
      </c>
      <c r="B85" s="53" t="str">
        <f>RiskTab22[[#This Row],[Category]]</f>
        <v>Cannabis AU</v>
      </c>
      <c r="C85" s="50" t="str">
        <f>RiskTab22[[#This Row],[ShortName]]</f>
        <v>Zelda Therapeutics</v>
      </c>
      <c r="D85" s="50" t="str">
        <f>RiskTab22[[#This Row],[AlphaVantage]]</f>
        <v>ZLDAF</v>
      </c>
      <c r="E85" s="23" t="str">
        <f>Table2[[#This Row],[Volume]]</f>
        <v/>
      </c>
      <c r="F85" s="32"/>
      <c r="G85" s="19"/>
      <c r="H85" s="8"/>
      <c r="I85" s="8"/>
      <c r="J85" s="16">
        <f>Table2[[#This Row],[250D.logReturn]]</f>
        <v>0</v>
      </c>
      <c r="K85" s="16"/>
      <c r="L85" s="16">
        <f>Table22[[#This Row],[250D.logReturn]]-Table22[[#This Row],[std_log_returns_1Y]]</f>
        <v>0</v>
      </c>
      <c r="M85" s="1"/>
      <c r="N85" s="1"/>
      <c r="O85" s="1"/>
      <c r="P85" s="1"/>
      <c r="Q85" s="1"/>
      <c r="R85" s="1"/>
      <c r="S85" s="26"/>
      <c r="T85" s="30"/>
      <c r="U85" s="26"/>
      <c r="V85" s="16"/>
      <c r="W85" s="26"/>
      <c r="X85" s="34"/>
      <c r="Y85" s="34"/>
      <c r="Z85" s="34"/>
      <c r="AA85" s="16"/>
      <c r="AB85" s="16"/>
      <c r="AC85" s="16"/>
      <c r="AD85" s="16"/>
      <c r="AE85" s="16"/>
      <c r="AF85" s="36"/>
      <c r="AG85" s="36"/>
      <c r="AH85" s="36"/>
      <c r="AI85" s="36"/>
      <c r="AJ85" s="36"/>
      <c r="AK85" s="36"/>
      <c r="AL85" s="26"/>
      <c r="AM85" s="26"/>
      <c r="AN85" s="34"/>
    </row>
    <row r="86" spans="1:41">
      <c r="A86" s="6">
        <f>RiskTab22[[#This Row],[Nr.]]</f>
        <v>85</v>
      </c>
      <c r="B86" s="53" t="str">
        <f>RiskTab22[[#This Row],[Category]]</f>
        <v>Cannabis AU</v>
      </c>
      <c r="C86" s="50" t="str">
        <f>RiskTab22[[#This Row],[ShortName]]</f>
        <v>MMJ Group</v>
      </c>
      <c r="D86" s="50" t="str">
        <f>RiskTab22[[#This Row],[AlphaVantage]]</f>
        <v>MMJJF</v>
      </c>
      <c r="E86" s="23" t="str">
        <f>Table2[[#This Row],[Volume]]</f>
        <v/>
      </c>
      <c r="F86" s="32"/>
      <c r="G86" s="19"/>
      <c r="H86" s="8"/>
      <c r="I86" s="8"/>
      <c r="J86" s="16">
        <f>Table2[[#This Row],[250D.logReturn]]</f>
        <v>0</v>
      </c>
      <c r="K86" s="16"/>
      <c r="L86" s="16">
        <f>Table22[[#This Row],[250D.logReturn]]-Table22[[#This Row],[std_log_returns_1Y]]</f>
        <v>0</v>
      </c>
      <c r="M86" s="1"/>
      <c r="N86" s="1"/>
      <c r="O86" s="1"/>
      <c r="P86" s="1"/>
      <c r="Q86" s="1"/>
      <c r="R86" s="1"/>
      <c r="S86" s="26"/>
      <c r="T86" s="30"/>
      <c r="U86" s="26"/>
      <c r="V86" s="16"/>
      <c r="W86" s="26"/>
      <c r="X86" s="34"/>
      <c r="Y86" s="34"/>
      <c r="Z86" s="34"/>
      <c r="AA86" s="16"/>
      <c r="AB86" s="16"/>
      <c r="AC86" s="16"/>
      <c r="AD86" s="16"/>
      <c r="AE86" s="16"/>
      <c r="AF86" s="36"/>
      <c r="AG86" s="36"/>
      <c r="AH86" s="36"/>
      <c r="AI86" s="36"/>
      <c r="AJ86" s="36"/>
      <c r="AK86" s="36"/>
      <c r="AL86" s="26"/>
      <c r="AM86" s="26"/>
      <c r="AN86" s="34"/>
    </row>
    <row r="87" spans="1:41">
      <c r="B87" t="s">
        <v>23</v>
      </c>
      <c r="C87" t="s">
        <v>23</v>
      </c>
      <c r="D87" t="s">
        <v>190</v>
      </c>
      <c r="E87">
        <v>67886.032783868606</v>
      </c>
      <c r="G87" s="18"/>
      <c r="H87" s="18"/>
      <c r="I87" s="18"/>
      <c r="J87" s="16">
        <v>0.55110331338949503</v>
      </c>
      <c r="K87" s="18"/>
      <c r="L87" s="18"/>
      <c r="M87" s="18"/>
      <c r="N87" s="23"/>
      <c r="O87" s="23"/>
      <c r="Q87" s="16">
        <v>1.3354217318620101E-3</v>
      </c>
      <c r="R87" s="1">
        <v>-5.6336557610431701E-2</v>
      </c>
      <c r="Y87">
        <v>-5.9217116694911302E-2</v>
      </c>
      <c r="Z87">
        <v>-4.4277518659525998E-2</v>
      </c>
      <c r="AA87" s="35">
        <v>-4.4585538270702801E-2</v>
      </c>
      <c r="AB87" s="35"/>
      <c r="AF87" s="37"/>
      <c r="AG87" s="37"/>
      <c r="AH87" s="37"/>
      <c r="AI87" s="37"/>
      <c r="AJ87" s="37"/>
      <c r="AK87" s="37"/>
      <c r="AL87" s="35">
        <v>-6.4514020996561006E-2</v>
      </c>
      <c r="AM87" s="35">
        <v>-4.9519025494633398E-2</v>
      </c>
      <c r="AN87" s="35">
        <v>-5.6125117922182097E-2</v>
      </c>
      <c r="AO87">
        <v>-6.2674350059403194E-2</v>
      </c>
    </row>
    <row r="88" spans="1:41">
      <c r="AF88" s="37"/>
      <c r="AG88" s="37"/>
      <c r="AH88" s="37"/>
      <c r="AI88" s="37"/>
      <c r="AJ88" s="37"/>
      <c r="AK88" s="37"/>
    </row>
    <row r="89" spans="1:41">
      <c r="AF89" s="37"/>
      <c r="AG89" s="37"/>
      <c r="AH89" s="37"/>
      <c r="AI89" s="37"/>
      <c r="AJ89" s="37"/>
      <c r="AK89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AH1:AN1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conditionalFormatting sqref="Q2:Q86">
    <cfRule type="dataBar" priority="2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87">
      <colorScale>
        <cfvo type="min"/>
        <cfvo type="max"/>
        <color rgb="FFF8696B"/>
        <color rgb="FFFCFCFF"/>
      </colorScale>
    </cfRule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86">
    <cfRule type="colorScale" priority="289">
      <colorScale>
        <cfvo type="min"/>
        <cfvo type="max"/>
        <color rgb="FFF8696B"/>
        <color rgb="FFFCFCFF"/>
      </colorScale>
    </cfRule>
  </conditionalFormatting>
  <conditionalFormatting sqref="R2:R86">
    <cfRule type="dataBar" priority="2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91">
      <colorScale>
        <cfvo type="min"/>
        <cfvo type="max"/>
        <color rgb="FFF8696B"/>
        <color rgb="FFFCFCFF"/>
      </colorScale>
    </cfRule>
  </conditionalFormatting>
  <conditionalFormatting sqref="P2:P86">
    <cfRule type="dataBar" priority="2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93">
      <colorScale>
        <cfvo type="min"/>
        <cfvo type="max"/>
        <color rgb="FFF8696B"/>
        <color rgb="FFFCFCFF"/>
      </colorScale>
    </cfRule>
  </conditionalFormatting>
  <conditionalFormatting sqref="N2:O86">
    <cfRule type="dataBar" priority="2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95">
      <colorScale>
        <cfvo type="min"/>
        <cfvo type="max"/>
        <color rgb="FFFCFCFF"/>
        <color rgb="FFF8696B"/>
      </colorScale>
    </cfRule>
  </conditionalFormatting>
  <conditionalFormatting sqref="M2:M86">
    <cfRule type="dataBar" priority="2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97">
      <colorScale>
        <cfvo type="min"/>
        <cfvo type="max"/>
        <color rgb="FFFCFCFF"/>
        <color rgb="FFF8696B"/>
      </colorScale>
    </cfRule>
  </conditionalFormatting>
  <conditionalFormatting sqref="L2:L86">
    <cfRule type="dataBar" priority="298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6"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86">
    <cfRule type="dataBar" priority="3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86">
    <cfRule type="dataBar" priority="302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86">
    <cfRule type="dataBar" priority="3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86">
    <cfRule type="dataBar" priority="3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AH1:AN1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Q2:Q86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R2:R86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P2:P86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N2:O86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M2:M86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L2:L86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S3:S86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U2:U86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J2:J86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V2:V86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AE2:AE86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3" zoomScale="200" zoomScaleNormal="200" zoomScalePageLayoutView="200" workbookViewId="0">
      <selection activeCell="G39" sqref="G39"/>
    </sheetView>
  </sheetViews>
  <sheetFormatPr baseColWidth="10" defaultColWidth="8.83203125" defaultRowHeight="14" x14ac:dyDescent="0"/>
  <cols>
    <col min="1" max="1" width="23.33203125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7">
      <c r="A1" s="39" t="s">
        <v>0</v>
      </c>
      <c r="B1" s="39" t="s">
        <v>52</v>
      </c>
      <c r="C1" s="39" t="s">
        <v>65</v>
      </c>
      <c r="D1" s="39" t="s">
        <v>117</v>
      </c>
      <c r="E1" s="39" t="s">
        <v>118</v>
      </c>
      <c r="F1" s="40" t="s">
        <v>1</v>
      </c>
      <c r="G1" s="56" t="s">
        <v>433</v>
      </c>
    </row>
    <row r="2" spans="1:7">
      <c r="A2" s="41" t="s">
        <v>48</v>
      </c>
      <c r="B2" t="s">
        <v>401</v>
      </c>
      <c r="C2" s="41" t="s">
        <v>76</v>
      </c>
      <c r="D2" s="41"/>
      <c r="E2" s="41"/>
      <c r="F2" s="42">
        <f>1670-324-140</f>
        <v>1206</v>
      </c>
      <c r="G2" s="51" t="s">
        <v>434</v>
      </c>
    </row>
    <row r="3" spans="1:7">
      <c r="A3" s="41" t="s">
        <v>98</v>
      </c>
      <c r="B3" s="46" t="s">
        <v>97</v>
      </c>
      <c r="C3" s="41" t="s">
        <v>76</v>
      </c>
      <c r="D3" s="41"/>
      <c r="E3" s="41">
        <v>4.9260000000000002</v>
      </c>
      <c r="F3" s="42">
        <f>1130-190</f>
        <v>940</v>
      </c>
      <c r="G3" t="s">
        <v>203</v>
      </c>
    </row>
    <row r="4" spans="1:7">
      <c r="A4" s="4" t="s">
        <v>115</v>
      </c>
      <c r="B4" s="1" t="s">
        <v>116</v>
      </c>
      <c r="C4" s="41" t="s">
        <v>76</v>
      </c>
      <c r="D4" s="47">
        <v>43354</v>
      </c>
      <c r="E4" s="41">
        <v>2.13</v>
      </c>
      <c r="F4" s="42">
        <f>1450+340</f>
        <v>1790</v>
      </c>
      <c r="G4" s="51" t="s">
        <v>115</v>
      </c>
    </row>
    <row r="5" spans="1:7">
      <c r="A5" s="43" t="s">
        <v>47</v>
      </c>
      <c r="B5" s="45" t="s">
        <v>19</v>
      </c>
      <c r="C5" s="41" t="s">
        <v>76</v>
      </c>
      <c r="D5" s="41"/>
      <c r="E5" s="41"/>
      <c r="F5" s="44">
        <v>0</v>
      </c>
      <c r="G5" s="51" t="s">
        <v>435</v>
      </c>
    </row>
    <row r="6" spans="1:7">
      <c r="A6" s="51" t="s">
        <v>387</v>
      </c>
      <c r="B6" s="52" t="s">
        <v>386</v>
      </c>
      <c r="C6" s="41" t="s">
        <v>76</v>
      </c>
      <c r="D6" s="47">
        <v>43391</v>
      </c>
      <c r="E6" s="41">
        <v>119.39</v>
      </c>
      <c r="F6" s="44">
        <v>17</v>
      </c>
      <c r="G6" s="51" t="s">
        <v>385</v>
      </c>
    </row>
    <row r="7" spans="1:7">
      <c r="A7" s="51" t="s">
        <v>414</v>
      </c>
      <c r="B7" s="52" t="s">
        <v>408</v>
      </c>
      <c r="C7" s="54" t="s">
        <v>76</v>
      </c>
      <c r="D7" s="47">
        <v>43410</v>
      </c>
      <c r="E7" s="41">
        <f>6.24/1.137</f>
        <v>5.4881266490765173</v>
      </c>
      <c r="F7" s="44">
        <v>240</v>
      </c>
      <c r="G7" s="51" t="s">
        <v>406</v>
      </c>
    </row>
    <row r="8" spans="1:7">
      <c r="A8" s="43" t="s">
        <v>46</v>
      </c>
      <c r="B8" s="45" t="s">
        <v>77</v>
      </c>
      <c r="C8" s="41" t="s">
        <v>76</v>
      </c>
      <c r="D8" s="41"/>
      <c r="E8" s="41"/>
      <c r="F8" s="44">
        <v>54</v>
      </c>
      <c r="G8" t="s">
        <v>436</v>
      </c>
    </row>
    <row r="9" spans="1:7">
      <c r="A9" s="4" t="s">
        <v>113</v>
      </c>
      <c r="B9" s="1" t="s">
        <v>114</v>
      </c>
      <c r="C9" s="41" t="s">
        <v>76</v>
      </c>
      <c r="D9" s="41"/>
      <c r="E9" s="41"/>
      <c r="F9" s="44">
        <v>400</v>
      </c>
      <c r="G9" t="s">
        <v>113</v>
      </c>
    </row>
    <row r="10" spans="1:7">
      <c r="A10" s="41" t="s">
        <v>45</v>
      </c>
      <c r="B10" s="46" t="s">
        <v>415</v>
      </c>
      <c r="C10" s="41" t="s">
        <v>76</v>
      </c>
      <c r="D10" s="41"/>
      <c r="E10" s="41"/>
      <c r="F10" s="42">
        <f>818+165-130</f>
        <v>853</v>
      </c>
      <c r="G10" s="51" t="s">
        <v>229</v>
      </c>
    </row>
    <row r="11" spans="1:7">
      <c r="A11" t="s">
        <v>109</v>
      </c>
      <c r="B11" s="46" t="s">
        <v>110</v>
      </c>
      <c r="C11" s="41" t="s">
        <v>76</v>
      </c>
      <c r="D11" s="41"/>
      <c r="E11" s="41"/>
      <c r="F11" s="42">
        <v>270</v>
      </c>
      <c r="G11" s="51" t="s">
        <v>206</v>
      </c>
    </row>
    <row r="12" spans="1:7" ht="15">
      <c r="A12" s="43" t="s">
        <v>44</v>
      </c>
      <c r="B12" s="45" t="s">
        <v>10</v>
      </c>
      <c r="C12" s="41" t="s">
        <v>76</v>
      </c>
      <c r="D12" s="41"/>
      <c r="E12" s="41"/>
      <c r="F12" s="44">
        <v>3140</v>
      </c>
      <c r="G12" s="57" t="s">
        <v>437</v>
      </c>
    </row>
    <row r="13" spans="1:7">
      <c r="A13" s="41" t="s">
        <v>43</v>
      </c>
      <c r="B13" s="46" t="s">
        <v>11</v>
      </c>
      <c r="C13" s="41" t="s">
        <v>76</v>
      </c>
      <c r="D13" s="41"/>
      <c r="E13" s="41"/>
      <c r="F13" s="42">
        <v>3246</v>
      </c>
      <c r="G13" t="s">
        <v>244</v>
      </c>
    </row>
    <row r="14" spans="1:7">
      <c r="A14" s="43" t="s">
        <v>42</v>
      </c>
      <c r="B14" s="45" t="s">
        <v>12</v>
      </c>
      <c r="C14" s="41" t="s">
        <v>76</v>
      </c>
      <c r="D14" s="41"/>
      <c r="E14" s="41"/>
      <c r="F14" s="44">
        <v>10</v>
      </c>
      <c r="G14" t="s">
        <v>249</v>
      </c>
    </row>
    <row r="15" spans="1:7">
      <c r="A15" s="41" t="s">
        <v>41</v>
      </c>
      <c r="B15" s="46" t="s">
        <v>27</v>
      </c>
      <c r="C15" s="41" t="s">
        <v>76</v>
      </c>
      <c r="D15" s="41"/>
      <c r="E15" s="41"/>
      <c r="F15" s="42">
        <v>58</v>
      </c>
      <c r="G15" t="s">
        <v>255</v>
      </c>
    </row>
    <row r="16" spans="1:7">
      <c r="A16" s="43" t="s">
        <v>40</v>
      </c>
      <c r="B16" s="45" t="s">
        <v>7</v>
      </c>
      <c r="C16" s="41" t="s">
        <v>76</v>
      </c>
      <c r="D16" s="43"/>
      <c r="E16" s="43"/>
      <c r="F16" s="44">
        <v>13</v>
      </c>
      <c r="G16" t="s">
        <v>438</v>
      </c>
    </row>
    <row r="17" spans="1:7">
      <c r="A17" s="41" t="s">
        <v>39</v>
      </c>
      <c r="B17" s="46"/>
      <c r="C17" s="41" t="s">
        <v>76</v>
      </c>
      <c r="D17" s="41"/>
      <c r="E17" s="41"/>
      <c r="F17" s="42">
        <v>104</v>
      </c>
      <c r="G17" t="s">
        <v>439</v>
      </c>
    </row>
    <row r="18" spans="1:7">
      <c r="A18" s="43" t="s">
        <v>38</v>
      </c>
      <c r="B18" s="45" t="s">
        <v>95</v>
      </c>
      <c r="C18" s="41" t="s">
        <v>76</v>
      </c>
      <c r="D18" s="41"/>
      <c r="E18" s="41"/>
      <c r="F18" s="44">
        <v>2270</v>
      </c>
      <c r="G18" t="s">
        <v>440</v>
      </c>
    </row>
    <row r="19" spans="1:7">
      <c r="A19" s="41" t="s">
        <v>37</v>
      </c>
      <c r="B19" s="46" t="s">
        <v>25</v>
      </c>
      <c r="C19" s="41" t="s">
        <v>76</v>
      </c>
      <c r="D19" s="47">
        <v>43201</v>
      </c>
      <c r="E19" s="41">
        <v>6.52</v>
      </c>
      <c r="F19" s="42">
        <v>155</v>
      </c>
      <c r="G19" s="51" t="s">
        <v>441</v>
      </c>
    </row>
    <row r="20" spans="1:7">
      <c r="A20" s="43" t="s">
        <v>36</v>
      </c>
      <c r="B20" s="45" t="s">
        <v>24</v>
      </c>
      <c r="C20" s="41" t="s">
        <v>76</v>
      </c>
      <c r="D20" s="47">
        <v>43196</v>
      </c>
      <c r="E20" s="41">
        <v>2.38</v>
      </c>
      <c r="F20" s="44">
        <v>260</v>
      </c>
      <c r="G20" t="s">
        <v>287</v>
      </c>
    </row>
    <row r="21" spans="1:7">
      <c r="A21" s="41" t="s">
        <v>35</v>
      </c>
      <c r="B21" s="46" t="s">
        <v>5</v>
      </c>
      <c r="C21" s="41" t="s">
        <v>76</v>
      </c>
      <c r="D21" s="41"/>
      <c r="E21" s="41"/>
      <c r="F21" s="42">
        <v>0</v>
      </c>
      <c r="G21" t="s">
        <v>442</v>
      </c>
    </row>
    <row r="22" spans="1:7">
      <c r="A22" s="41" t="s">
        <v>72</v>
      </c>
      <c r="B22" s="46" t="s">
        <v>73</v>
      </c>
      <c r="C22" s="41" t="s">
        <v>76</v>
      </c>
      <c r="D22" s="41"/>
      <c r="E22" s="41"/>
      <c r="F22" s="42">
        <v>165</v>
      </c>
      <c r="G22" t="s">
        <v>292</v>
      </c>
    </row>
    <row r="23" spans="1:7">
      <c r="A23" s="43" t="s">
        <v>51</v>
      </c>
      <c r="B23" s="45" t="s">
        <v>13</v>
      </c>
      <c r="C23" s="41" t="s">
        <v>76</v>
      </c>
      <c r="D23" s="41"/>
      <c r="E23" s="41"/>
      <c r="F23" s="44">
        <v>48</v>
      </c>
      <c r="G23" t="s">
        <v>443</v>
      </c>
    </row>
    <row r="24" spans="1:7">
      <c r="A24" s="43" t="s">
        <v>50</v>
      </c>
      <c r="B24" s="45" t="s">
        <v>49</v>
      </c>
      <c r="C24" s="41" t="s">
        <v>76</v>
      </c>
      <c r="D24" s="43"/>
      <c r="E24" s="43"/>
      <c r="F24" s="45">
        <v>0</v>
      </c>
      <c r="G24" t="s">
        <v>305</v>
      </c>
    </row>
    <row r="25" spans="1:7">
      <c r="A25" s="43" t="s">
        <v>29</v>
      </c>
      <c r="B25" s="45" t="s">
        <v>14</v>
      </c>
      <c r="C25" s="41" t="s">
        <v>76</v>
      </c>
      <c r="D25" s="43"/>
      <c r="E25" s="43"/>
      <c r="F25" s="44">
        <v>0</v>
      </c>
      <c r="G25" t="s">
        <v>310</v>
      </c>
    </row>
    <row r="26" spans="1:7">
      <c r="A26" s="43" t="s">
        <v>30</v>
      </c>
      <c r="B26" s="45" t="s">
        <v>26</v>
      </c>
      <c r="C26" s="41" t="s">
        <v>76</v>
      </c>
      <c r="D26" s="43"/>
      <c r="E26" s="43"/>
      <c r="F26" s="45">
        <f>214-65</f>
        <v>149</v>
      </c>
      <c r="G26" t="s">
        <v>315</v>
      </c>
    </row>
    <row r="27" spans="1:7">
      <c r="A27" s="41" t="s">
        <v>31</v>
      </c>
      <c r="B27" s="46" t="s">
        <v>4</v>
      </c>
      <c r="C27" s="41" t="s">
        <v>76</v>
      </c>
      <c r="D27" s="41"/>
      <c r="E27" s="41"/>
      <c r="F27" s="46">
        <v>150</v>
      </c>
      <c r="G27" t="s">
        <v>320</v>
      </c>
    </row>
    <row r="28" spans="1:7">
      <c r="A28" s="43" t="s">
        <v>32</v>
      </c>
      <c r="B28" s="45" t="s">
        <v>6</v>
      </c>
      <c r="C28" s="41" t="s">
        <v>76</v>
      </c>
      <c r="D28" s="41"/>
      <c r="E28" s="41"/>
      <c r="F28" s="44">
        <v>0</v>
      </c>
      <c r="G28" s="51"/>
    </row>
    <row r="29" spans="1:7">
      <c r="A29" s="41" t="s">
        <v>33</v>
      </c>
      <c r="B29" s="46" t="s">
        <v>3</v>
      </c>
      <c r="C29" s="41" t="s">
        <v>76</v>
      </c>
      <c r="D29" s="41"/>
      <c r="E29" s="41"/>
      <c r="F29" s="42">
        <v>0</v>
      </c>
      <c r="G29" t="s">
        <v>328</v>
      </c>
    </row>
    <row r="30" spans="1:7">
      <c r="A30" s="41" t="s">
        <v>34</v>
      </c>
      <c r="B30" s="46" t="s">
        <v>15</v>
      </c>
      <c r="C30" s="41" t="s">
        <v>76</v>
      </c>
      <c r="D30" s="41"/>
      <c r="E30" s="41"/>
      <c r="F30" s="42">
        <v>0</v>
      </c>
      <c r="G30" t="s">
        <v>444</v>
      </c>
    </row>
    <row r="31" spans="1:7">
      <c r="A31" s="41" t="s">
        <v>78</v>
      </c>
      <c r="B31" s="46" t="s">
        <v>79</v>
      </c>
      <c r="C31" s="41" t="s">
        <v>76</v>
      </c>
      <c r="D31" s="41"/>
      <c r="E31" s="41">
        <v>121.73699999999999</v>
      </c>
      <c r="F31" s="42">
        <v>19</v>
      </c>
      <c r="G31" t="s">
        <v>78</v>
      </c>
    </row>
    <row r="32" spans="1:7" s="62" customFormat="1">
      <c r="A32" s="58" t="s">
        <v>85</v>
      </c>
      <c r="B32" s="59" t="s">
        <v>86</v>
      </c>
      <c r="C32" s="58" t="s">
        <v>76</v>
      </c>
      <c r="D32" s="58"/>
      <c r="E32" s="58"/>
      <c r="F32" s="60">
        <v>13</v>
      </c>
      <c r="G32" s="61" t="s">
        <v>349</v>
      </c>
    </row>
    <row r="33" spans="1:7">
      <c r="A33" s="41" t="s">
        <v>83</v>
      </c>
      <c r="B33" s="46" t="s">
        <v>84</v>
      </c>
      <c r="C33" s="41" t="s">
        <v>76</v>
      </c>
      <c r="D33" s="47">
        <v>43335</v>
      </c>
      <c r="E33" s="41">
        <v>153.88999999999999</v>
      </c>
      <c r="F33" s="42">
        <v>7</v>
      </c>
      <c r="G33" t="s">
        <v>343</v>
      </c>
    </row>
    <row r="34" spans="1:7">
      <c r="A34" s="41" t="s">
        <v>92</v>
      </c>
      <c r="B34" s="46" t="s">
        <v>93</v>
      </c>
      <c r="C34" s="41" t="s">
        <v>76</v>
      </c>
      <c r="D34" s="41"/>
      <c r="E34" s="41"/>
      <c r="F34" s="42">
        <v>37</v>
      </c>
      <c r="G34" t="s">
        <v>445</v>
      </c>
    </row>
    <row r="35" spans="1:7">
      <c r="A35" s="41" t="s">
        <v>90</v>
      </c>
      <c r="B35" s="46" t="s">
        <v>91</v>
      </c>
      <c r="C35" s="41" t="s">
        <v>76</v>
      </c>
      <c r="D35" s="41"/>
      <c r="E35" s="48">
        <v>39.76</v>
      </c>
      <c r="F35" s="42">
        <v>38</v>
      </c>
      <c r="G35" t="s">
        <v>346</v>
      </c>
    </row>
    <row r="36" spans="1:7">
      <c r="A36" s="41" t="s">
        <v>61</v>
      </c>
      <c r="B36" s="46" t="s">
        <v>60</v>
      </c>
      <c r="C36" s="41" t="s">
        <v>76</v>
      </c>
      <c r="D36" s="41"/>
      <c r="E36" s="41"/>
      <c r="F36" s="42">
        <v>105</v>
      </c>
      <c r="G36" t="s">
        <v>338</v>
      </c>
    </row>
    <row r="37" spans="1:7">
      <c r="A37" s="41" t="s">
        <v>411</v>
      </c>
      <c r="B37" s="46" t="s">
        <v>409</v>
      </c>
      <c r="C37" s="41" t="s">
        <v>76</v>
      </c>
      <c r="D37" s="47">
        <v>43426</v>
      </c>
      <c r="E37" s="63" t="s">
        <v>446</v>
      </c>
      <c r="F37" s="42">
        <v>230</v>
      </c>
      <c r="G37" t="s">
        <v>410</v>
      </c>
    </row>
    <row r="38" spans="1:7">
      <c r="A38" t="s">
        <v>422</v>
      </c>
      <c r="B38" t="s">
        <v>423</v>
      </c>
      <c r="C38" s="54" t="s">
        <v>76</v>
      </c>
      <c r="D38" s="47"/>
      <c r="E38" s="63"/>
      <c r="F38" s="42">
        <v>6000</v>
      </c>
      <c r="G38" s="51" t="s">
        <v>421</v>
      </c>
    </row>
    <row r="39" spans="1:7">
      <c r="A39" s="41" t="s">
        <v>418</v>
      </c>
      <c r="B39" s="46" t="s">
        <v>417</v>
      </c>
      <c r="C39" s="41" t="s">
        <v>76</v>
      </c>
      <c r="D39" s="47">
        <v>43515</v>
      </c>
      <c r="E39" s="41">
        <f>902.52/450</f>
        <v>2.0055999999999998</v>
      </c>
      <c r="F39" s="42">
        <v>450</v>
      </c>
      <c r="G39" t="s">
        <v>419</v>
      </c>
    </row>
  </sheetData>
  <conditionalFormatting sqref="A9">
    <cfRule type="expression" dxfId="1" priority="2">
      <formula>#REF!=0</formula>
    </cfRule>
  </conditionalFormatting>
  <conditionalFormatting sqref="A4">
    <cfRule type="expression" dxfId="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2019-03-26T20:00:49Z</dcterms:modified>
</cp:coreProperties>
</file>