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I53" i="1"/>
  <c r="I54" i="1"/>
  <c r="I55" i="1"/>
  <c r="I56" i="1"/>
  <c r="I52" i="1"/>
  <c r="H53" i="1"/>
  <c r="H54" i="1"/>
  <c r="H55" i="1"/>
  <c r="H56" i="1"/>
  <c r="H52" i="1"/>
  <c r="H38" i="1"/>
  <c r="H39" i="1"/>
  <c r="H40" i="1"/>
  <c r="H41" i="1"/>
  <c r="H42" i="1"/>
  <c r="H37" i="1"/>
  <c r="G57" i="1"/>
  <c r="G58" i="1"/>
  <c r="G53" i="1"/>
  <c r="G54" i="1"/>
  <c r="G55" i="1"/>
  <c r="G56" i="1"/>
  <c r="G52" i="1"/>
  <c r="I38" i="1"/>
  <c r="I39" i="1"/>
  <c r="I40" i="1"/>
  <c r="I41" i="1"/>
  <c r="I42" i="1"/>
  <c r="I37" i="1"/>
  <c r="I22" i="1"/>
  <c r="I23" i="1"/>
  <c r="I24" i="1"/>
  <c r="I25" i="1"/>
  <c r="I26" i="1"/>
  <c r="I27" i="1"/>
  <c r="G23" i="1"/>
  <c r="G24" i="1"/>
  <c r="G25" i="1"/>
  <c r="G26" i="1"/>
  <c r="G27" i="1"/>
  <c r="G22" i="1"/>
  <c r="C22" i="1"/>
  <c r="C52" i="1" l="1"/>
  <c r="C53" i="1"/>
  <c r="C54" i="1"/>
  <c r="C55" i="1"/>
  <c r="C56" i="1"/>
  <c r="C38" i="1"/>
  <c r="C39" i="1"/>
  <c r="C40" i="1"/>
  <c r="C41" i="1"/>
  <c r="C42" i="1"/>
  <c r="C37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<sst xmlns="http://schemas.openxmlformats.org/spreadsheetml/2006/main" count="51" uniqueCount="22">
  <si>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</si>
  <si>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</si>
  <si>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</si>
  <si>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</si>
  <si>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</si>
  <si>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</si>
  <si>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</si>
  <si>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</si>
  <si>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</si>
  <si>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</si>
  <si>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</si>
  <si>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</si>
  <si>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</si>
  <si>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</si>
  <si>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</si>
  <si>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</si>
  <si>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</si>
  <si>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</si>
  <si>
    <t>Теория</t>
  </si>
  <si>
    <t>tau_b</t>
  </si>
  <si>
    <t>B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</si>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</sst>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2" xfId="0" applyNumberFormat="1" applyBorder="1"/>
    <xf numFmtId="0" fontId="0" fillId="0" borderId="0" xfId="0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11" fontId="0" fillId="0" borderId="0" xfId="0" applyNumberFormat="1"/>
    <xf numFmtId="0" fontId="0" fillId="0" borderId="4" xfId="0" applyFill="1" applyBorder="1"/>
    <xf numFmtId="0" fontId="0" fillId="0" borderId="0" xfId="0" applyNumberFormat="1"/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11" fontId="0" fillId="0" borderId="3" xfId="0" applyNumberFormat="1" applyBorder="1"/>
    <xf numFmtId="0" fontId="0" fillId="0" borderId="7" xfId="0" applyFill="1" applyBorder="1"/>
    <xf numFmtId="180" fontId="0" fillId="0" borderId="2" xfId="0" applyNumberFormat="1" applyBorder="1"/>
    <xf numFmtId="0" fontId="0" fillId="3" borderId="2" xfId="0" applyFill="1" applyBorder="1"/>
    <xf numFmtId="180" fontId="0" fillId="0" borderId="0" xfId="0" applyNumberFormat="1" applyAlignment="1">
      <alignment horizontal="left"/>
    </xf>
    <xf numFmtId="0" fontId="0" fillId="4" borderId="0" xfId="0" applyFill="1"/>
    <xf numFmtId="180" fontId="0" fillId="0" borderId="2" xfId="0" applyNumberFormat="1" applyBorder="1" applyAlignment="1">
      <alignment horizontal="left"/>
    </xf>
    <xf numFmtId="0" fontId="0" fillId="0" borderId="8" xfId="0" applyNumberFormat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82171880467437008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1.3</c:v>
                </c:pt>
                <c:pt idx="2">
                  <c:v>2.1</c:v>
                </c:pt>
                <c:pt idx="3">
                  <c:v>3</c:v>
                </c:pt>
                <c:pt idx="4">
                  <c:v>2.6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D0-4F02-B742-CFD8275B43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Лист1!$F$4:$F$11</c:f>
              <c:numCache>
                <c:formatCode>0.0</c:formatCode>
                <c:ptCount val="8"/>
                <c:pt idx="0">
                  <c:v>-4.9541850903711069</c:v>
                </c:pt>
                <c:pt idx="1">
                  <c:v>-2.0059663671044996</c:v>
                </c:pt>
                <c:pt idx="2">
                  <c:v>1.9121445811902988</c:v>
                </c:pt>
                <c:pt idx="3">
                  <c:v>4.4609146181423602</c:v>
                </c:pt>
                <c:pt idx="4">
                  <c:v>6.2672133301629565</c:v>
                </c:pt>
                <c:pt idx="5">
                  <c:v>9.0747631357705441</c:v>
                </c:pt>
                <c:pt idx="6">
                  <c:v>10.628154358731468</c:v>
                </c:pt>
                <c:pt idx="7">
                  <c:v>11.556016405798539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3-45BA-8FF1-7F098E3F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t</a:t>
                </a:r>
                <a:r>
                  <a:rPr lang="ru-RU" sz="1600" b="0" i="0" baseline="-25000">
                    <a:effectLst/>
                  </a:rPr>
                  <a:t>имп, </a:t>
                </a:r>
                <a:r>
                  <a:rPr lang="ru-RU" sz="1600" b="0" i="0" baseline="0">
                    <a:effectLst/>
                  </a:rPr>
                  <a:t>мкс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04647786009889"/>
              <c:y val="0.89444306623666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t</a:t>
                </a:r>
                <a:r>
                  <a:rPr lang="ru-RU" sz="1600" b="0" i="0" baseline="-25000">
                    <a:effectLst/>
                  </a:rPr>
                  <a:t>расс, </a:t>
                </a:r>
                <a:r>
                  <a:rPr lang="ru-RU" sz="1600">
                    <a:effectLst/>
                  </a:rPr>
                  <a:t>мкс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8084202126264"/>
          <c:y val="4.920175397237022E-2"/>
          <c:w val="0.65776833256156519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C43-A013-E96D0B74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Лист1!$D$22:$D$27</c:f>
              <c:numCache>
                <c:formatCode>General</c:formatCode>
                <c:ptCount val="6"/>
                <c:pt idx="0">
                  <c:v>1.9</c:v>
                </c:pt>
                <c:pt idx="1">
                  <c:v>3</c:v>
                </c:pt>
                <c:pt idx="2">
                  <c:v>3.2</c:v>
                </c:pt>
                <c:pt idx="3">
                  <c:v>4.4000000000000004</c:v>
                </c:pt>
                <c:pt idx="4">
                  <c:v>6.1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C-4E2C-BCA2-0F793D81D92A}"/>
            </c:ext>
          </c:extLst>
        </c:ser>
        <c:ser>
          <c:idx val="1"/>
          <c:order val="1"/>
          <c:tx>
            <c:v>the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Лист1!$G$22:$G$27</c:f>
              <c:numCache>
                <c:formatCode>0.0</c:formatCode>
                <c:ptCount val="6"/>
                <c:pt idx="0">
                  <c:v>3.1342332361735341</c:v>
                </c:pt>
                <c:pt idx="1">
                  <c:v>3.8387622582220349</c:v>
                </c:pt>
                <c:pt idx="2">
                  <c:v>4.5396987784838547</c:v>
                </c:pt>
                <c:pt idx="3">
                  <c:v>5.3618998858038784</c:v>
                </c:pt>
                <c:pt idx="4">
                  <c:v>6.3570846316299221</c:v>
                </c:pt>
                <c:pt idx="5">
                  <c:v>7.3210115534289129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4-4A78-8BD4-25FC1EE1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92643668996283"/>
          <c:y val="4.920175397237022E-2"/>
          <c:w val="0.70993304868204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34A-B5C0-415B6D5B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2.6</c:v>
                </c:pt>
                <c:pt idx="3">
                  <c:v>1.5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D-48F9-9C32-A055575446E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Лист1!$I$22:$I$27</c:f>
              <c:numCache>
                <c:formatCode>0.0</c:formatCode>
                <c:ptCount val="6"/>
                <c:pt idx="0">
                  <c:v>9.5449477515173662</c:v>
                </c:pt>
                <c:pt idx="1">
                  <c:v>7.4417224761610079</c:v>
                </c:pt>
                <c:pt idx="2">
                  <c:v>5.7566473915017715</c:v>
                </c:pt>
                <c:pt idx="3">
                  <c:v>4.1409886144360035</c:v>
                </c:pt>
                <c:pt idx="4">
                  <c:v>2.5557309971960596</c:v>
                </c:pt>
                <c:pt idx="5">
                  <c:v>1.2996124533725202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F-46EE-82B1-287D4502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23495588654701"/>
          <c:y val="4.920175397237022E-2"/>
          <c:w val="0.6753142186962807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8-4C0F-A931-F49BD65369A8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Лист1!$H$37:$H$42</c:f>
              <c:numCache>
                <c:formatCode>0.0</c:formatCode>
                <c:ptCount val="6"/>
                <c:pt idx="0">
                  <c:v>24.295753063962685</c:v>
                </c:pt>
                <c:pt idx="1">
                  <c:v>25.437445122970246</c:v>
                </c:pt>
                <c:pt idx="2">
                  <c:v>25.913354121423854</c:v>
                </c:pt>
                <c:pt idx="3">
                  <c:v>26.311014316483025</c:v>
                </c:pt>
                <c:pt idx="4">
                  <c:v>26.520251807363881</c:v>
                </c:pt>
                <c:pt idx="5">
                  <c:v>26.72137870128552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A-417E-9219-07A47E53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Лист1!$F$37:$F$42</c:f>
              <c:numCache>
                <c:formatCode>General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A-4CA6-BAAB-00F52DD453E6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Лист1!$I$37:$I$42</c:f>
              <c:numCache>
                <c:formatCode>0.0</c:formatCode>
                <c:ptCount val="6"/>
                <c:pt idx="0">
                  <c:v>6.1478728451718911</c:v>
                </c:pt>
                <c:pt idx="1">
                  <c:v>6.2149968703414338</c:v>
                </c:pt>
                <c:pt idx="2">
                  <c:v>6.2410595110128293</c:v>
                </c:pt>
                <c:pt idx="3">
                  <c:v>6.2620236552125412</c:v>
                </c:pt>
                <c:pt idx="4">
                  <c:v>6.2727667643860157</c:v>
                </c:pt>
                <c:pt idx="5">
                  <c:v>6.2829110380208641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A-4E9A-86D4-1D4EA2AA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Лист1!$D$52:$D$56</c:f>
              <c:numCache>
                <c:formatCode>General</c:formatCode>
                <c:ptCount val="5"/>
                <c:pt idx="0">
                  <c:v>10</c:v>
                </c:pt>
                <c:pt idx="1">
                  <c:v>3.9</c:v>
                </c:pt>
                <c:pt idx="2">
                  <c:v>3.2</c:v>
                </c:pt>
                <c:pt idx="3">
                  <c:v>2.9</c:v>
                </c:pt>
                <c:pt idx="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D-406C-933C-3E12833F12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Лист1!$G$52:$G$58</c:f>
              <c:numCache>
                <c:formatCode>0.0</c:formatCode>
                <c:ptCount val="7"/>
                <c:pt idx="0">
                  <c:v>9.6916429928769308</c:v>
                </c:pt>
                <c:pt idx="1">
                  <c:v>5.6822081048434718</c:v>
                </c:pt>
                <c:pt idx="2">
                  <c:v>4.7210976292215392</c:v>
                </c:pt>
                <c:pt idx="3">
                  <c:v>4.0046318418882452</c:v>
                </c:pt>
                <c:pt idx="4">
                  <c:v>3.0540318653035912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4E1-8417-063125F1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Лист1!$E$52:$E$55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0-46D9-A067-8521698A41D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Лист1!$H$52:$H$58</c:f>
              <c:numCache>
                <c:formatCode>0.0</c:formatCode>
                <c:ptCount val="7"/>
                <c:pt idx="0">
                  <c:v>27.046124158151166</c:v>
                </c:pt>
                <c:pt idx="1">
                  <c:v>26.684814957935863</c:v>
                </c:pt>
                <c:pt idx="2">
                  <c:v>26.50908078609806</c:v>
                </c:pt>
                <c:pt idx="3">
                  <c:v>26.325799174194675</c:v>
                </c:pt>
                <c:pt idx="4">
                  <c:v>25.959103723739688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E-446B-B703-8A7F4C23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Лист1!$F$52:$F$55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2.6</c:v>
                </c:pt>
                <c:pt idx="3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2C2-A68D-6C147826088D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Лист1!$I$52:$I$58</c:f>
              <c:numCache>
                <c:formatCode>0.0</c:formatCode>
                <c:ptCount val="7"/>
                <c:pt idx="0">
                  <c:v>-1.0210563464969367</c:v>
                </c:pt>
                <c:pt idx="1">
                  <c:v>3.6014488080201907</c:v>
                </c:pt>
                <c:pt idx="2">
                  <c:v>5.3753853227289419</c:v>
                </c:pt>
                <c:pt idx="3">
                  <c:v>7.0068948471104155</c:v>
                </c:pt>
                <c:pt idx="4">
                  <c:v>9.785858776738964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7-4FDF-B255-6AB4720E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331898</xdr:colOff>
      <xdr:row>0</xdr:row>
      <xdr:rowOff>180974</xdr:rowOff>
    </xdr:from>
    <xdr:to>
      <xdr:col>19</xdr:col>
      <xdr:colOff>537883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465249</xdr:colOff>
      <xdr:row>19</xdr:row>
      <xdr:rowOff>38100</xdr:rowOff>
    </xdr:from>
    <xdr:to>
      <xdr:col>14</xdr:col>
      <xdr:colOff>374480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541448</xdr:colOff>
      <xdr:row>19</xdr:row>
      <xdr:rowOff>76200</xdr:rowOff>
    </xdr:from>
    <xdr:to>
      <xdr:col>19</xdr:col>
      <xdr:colOff>450679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68662</xdr:colOff>
      <xdr:row>19</xdr:row>
      <xdr:rowOff>76200</xdr:rowOff>
    </xdr:from>
    <xdr:to>
      <xdr:col>24</xdr:col>
      <xdr:colOff>579546</xdr:colOff>
      <xdr:row>32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522397</xdr:colOff>
      <xdr:row>34</xdr:row>
      <xdr:rowOff>38100</xdr:rowOff>
    </xdr:from>
    <xdr:to>
      <xdr:col>19</xdr:col>
      <xdr:colOff>431628</xdr:colOff>
      <xdr:row>47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49611</xdr:colOff>
      <xdr:row>34</xdr:row>
      <xdr:rowOff>38100</xdr:rowOff>
    </xdr:from>
    <xdr:to>
      <xdr:col>24</xdr:col>
      <xdr:colOff>560495</xdr:colOff>
      <xdr:row>47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446198</xdr:colOff>
      <xdr:row>49</xdr:row>
      <xdr:rowOff>0</xdr:rowOff>
    </xdr:from>
    <xdr:to>
      <xdr:col>14</xdr:col>
      <xdr:colOff>355429</xdr:colOff>
      <xdr:row>62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522397</xdr:colOff>
      <xdr:row>49</xdr:row>
      <xdr:rowOff>38100</xdr:rowOff>
    </xdr:from>
    <xdr:to>
      <xdr:col>19</xdr:col>
      <xdr:colOff>431628</xdr:colOff>
      <xdr:row>62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49611</xdr:colOff>
      <xdr:row>49</xdr:row>
      <xdr:rowOff>38100</xdr:rowOff>
    </xdr:from>
    <xdr:to>
      <xdr:col>24</xdr:col>
      <xdr:colOff>560495</xdr:colOff>
      <xdr:row>62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446198</xdr:colOff>
      <xdr:row>34</xdr:row>
      <xdr:rowOff>0</xdr:rowOff>
    </xdr:from>
    <xdr:to>
      <xdr:col>14</xdr:col>
      <xdr:colOff>355429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85" zoomScaleNormal="85" workbookViewId="0">
      <selection activeCell="W8" sqref="W8"/>
    </sheetView>
  </sheetViews>
  <sheetFormatPr defaultRowHeight="15" x14ac:dyDescent="0.25"/>
  <cols>
    <col min="2" max="2" width="12.28515625" customWidth="1"/>
    <col min="3" max="3" width="17.85546875" customWidth="1"/>
    <col min="4" max="4" width="9.42578125" customWidth="1"/>
    <col min="5" max="5" width="10.7109375" customWidth="1"/>
    <col min="6" max="6" width="9.28515625" customWidth="1"/>
    <col min="7" max="7" width="10.28515625" customWidth="1"/>
    <col min="8" max="8" width="10.42578125" customWidth="1"/>
    <col min="9" max="9" width="9.7109375" customWidth="1"/>
  </cols>
  <sheetData>
    <row r="1" spans="1:12" x14ac:dyDescent="0.25">
      <c r="H1" s="3"/>
      <c r="I1" s="3"/>
      <c r="J1" s="3"/>
      <c r="K1" s="3"/>
    </row>
    <row r="2" spans="1:12" x14ac:dyDescent="0.25">
      <c r="B2" s="7" t="s">
        <v>11</v>
      </c>
      <c r="C2" s="7"/>
      <c r="D2" s="7"/>
      <c r="E2" s="7"/>
      <c r="F2" s="22" t="s">
        <v>18</v>
      </c>
      <c r="H2" s="25" t="s">
        <v>21</v>
      </c>
      <c r="I2" s="13" t="s">
        <v>5</v>
      </c>
      <c r="J2" s="14">
        <v>7</v>
      </c>
      <c r="K2" s="3"/>
    </row>
    <row r="3" spans="1:12" x14ac:dyDescent="0.25">
      <c r="B3" s="1" t="s">
        <v>12</v>
      </c>
      <c r="C3" s="1" t="s">
        <v>2</v>
      </c>
      <c r="D3" s="1" t="s">
        <v>3</v>
      </c>
      <c r="E3" s="1" t="s">
        <v>4</v>
      </c>
      <c r="F3" s="12" t="s">
        <v>4</v>
      </c>
      <c r="G3" s="3"/>
      <c r="H3" s="3"/>
      <c r="I3" s="15" t="s">
        <v>6</v>
      </c>
      <c r="J3" s="16">
        <v>5</v>
      </c>
      <c r="K3" s="3"/>
    </row>
    <row r="4" spans="1:12" x14ac:dyDescent="0.25">
      <c r="A4" s="9"/>
      <c r="B4" s="1">
        <v>3</v>
      </c>
      <c r="C4" s="1">
        <v>2.9</v>
      </c>
      <c r="D4" s="1">
        <v>25</v>
      </c>
      <c r="E4" s="1">
        <v>0.2</v>
      </c>
      <c r="F4" s="23">
        <f>$J$9*LN(($J$14*(1-EXP(-B4*0.000001/$J$9))+$J$12)/($J$10/$J$11+$J$12))*1000000</f>
        <v>-4.9541850903711069</v>
      </c>
      <c r="H4" s="3"/>
      <c r="I4" s="15" t="s">
        <v>7</v>
      </c>
      <c r="J4" s="16">
        <v>1000</v>
      </c>
      <c r="K4" s="3"/>
    </row>
    <row r="5" spans="1:12" x14ac:dyDescent="0.25">
      <c r="A5" s="9"/>
      <c r="B5" s="1">
        <v>4</v>
      </c>
      <c r="C5" s="1">
        <v>3</v>
      </c>
      <c r="D5" s="1">
        <v>21</v>
      </c>
      <c r="E5" s="1">
        <v>1.3</v>
      </c>
      <c r="F5" s="23">
        <f t="shared" ref="F5:F11" si="0">$J$9*LN(($J$14*(1-EXP(-B5*0.000001/$J$9))+$J$12)/($J$10/$J$11+$J$12))*1000000</f>
        <v>-2.0059663671044996</v>
      </c>
      <c r="H5" s="3"/>
      <c r="I5" s="15" t="s">
        <v>0</v>
      </c>
      <c r="J5" s="16">
        <v>1200</v>
      </c>
      <c r="K5" s="3"/>
    </row>
    <row r="6" spans="1:12" x14ac:dyDescent="0.25">
      <c r="A6" s="9"/>
      <c r="B6" s="1">
        <v>6</v>
      </c>
      <c r="C6" s="1">
        <v>3.1</v>
      </c>
      <c r="D6" s="1">
        <v>23</v>
      </c>
      <c r="E6" s="1">
        <v>2.1</v>
      </c>
      <c r="F6" s="23">
        <f t="shared" si="0"/>
        <v>1.9121445811902988</v>
      </c>
      <c r="H6" s="3"/>
      <c r="I6" s="15" t="s">
        <v>8</v>
      </c>
      <c r="J6" s="16">
        <v>330000</v>
      </c>
      <c r="K6" s="3"/>
    </row>
    <row r="7" spans="1:12" x14ac:dyDescent="0.25">
      <c r="A7" s="9"/>
      <c r="B7" s="1">
        <v>8</v>
      </c>
      <c r="C7" s="1">
        <v>3.2</v>
      </c>
      <c r="D7" s="1">
        <v>25</v>
      </c>
      <c r="E7" s="1">
        <v>3</v>
      </c>
      <c r="F7" s="23">
        <f t="shared" si="0"/>
        <v>4.4609146181423602</v>
      </c>
      <c r="H7" s="3"/>
      <c r="I7" s="15" t="s">
        <v>9</v>
      </c>
      <c r="J7" s="16">
        <v>1250</v>
      </c>
      <c r="K7" s="3"/>
    </row>
    <row r="8" spans="1:12" x14ac:dyDescent="0.25">
      <c r="A8" s="9"/>
      <c r="B8" s="1">
        <v>10</v>
      </c>
      <c r="C8" s="1">
        <v>3.2</v>
      </c>
      <c r="D8" s="1">
        <v>25</v>
      </c>
      <c r="E8" s="1">
        <v>2.6</v>
      </c>
      <c r="F8" s="23">
        <f t="shared" si="0"/>
        <v>6.2672133301629565</v>
      </c>
      <c r="H8" s="3"/>
      <c r="I8" s="10" t="s">
        <v>17</v>
      </c>
      <c r="J8" s="8">
        <v>25</v>
      </c>
      <c r="K8" s="3"/>
    </row>
    <row r="9" spans="1:12" x14ac:dyDescent="0.25">
      <c r="A9" s="9"/>
      <c r="B9" s="1">
        <v>15</v>
      </c>
      <c r="C9" s="1">
        <v>3.3</v>
      </c>
      <c r="D9" s="1">
        <v>26</v>
      </c>
      <c r="E9" s="1">
        <v>2.9</v>
      </c>
      <c r="F9" s="23">
        <f t="shared" si="0"/>
        <v>9.0747631357705441</v>
      </c>
      <c r="H9" s="3"/>
      <c r="I9" s="10" t="s">
        <v>19</v>
      </c>
      <c r="J9" s="17">
        <v>1.2099999999999999E-5</v>
      </c>
      <c r="K9" s="3"/>
    </row>
    <row r="10" spans="1:12" x14ac:dyDescent="0.25">
      <c r="A10" s="9"/>
      <c r="B10" s="1">
        <v>20</v>
      </c>
      <c r="C10" s="1">
        <v>3.3</v>
      </c>
      <c r="D10" s="1">
        <v>26</v>
      </c>
      <c r="E10" s="1">
        <v>2.9</v>
      </c>
      <c r="F10" s="23">
        <f t="shared" si="0"/>
        <v>10.628154358731468</v>
      </c>
      <c r="I10" s="10" t="s">
        <v>16</v>
      </c>
      <c r="J10" s="17">
        <v>0.02</v>
      </c>
    </row>
    <row r="11" spans="1:12" x14ac:dyDescent="0.25">
      <c r="A11" s="9"/>
      <c r="B11" s="1">
        <v>25</v>
      </c>
      <c r="C11" s="1">
        <v>3.3</v>
      </c>
      <c r="D11" s="1">
        <v>27</v>
      </c>
      <c r="E11" s="1">
        <v>3</v>
      </c>
      <c r="F11" s="23">
        <f t="shared" si="0"/>
        <v>11.556016405798539</v>
      </c>
      <c r="I11" s="10" t="s">
        <v>20</v>
      </c>
      <c r="J11" s="8">
        <v>19</v>
      </c>
    </row>
    <row r="12" spans="1:12" x14ac:dyDescent="0.25">
      <c r="F12" s="21"/>
      <c r="I12" s="10" t="s">
        <v>13</v>
      </c>
      <c r="J12" s="17">
        <v>1.5099999999999999E-5</v>
      </c>
    </row>
    <row r="13" spans="1:12" x14ac:dyDescent="0.25">
      <c r="I13" s="10" t="s">
        <v>12</v>
      </c>
      <c r="J13" s="17">
        <v>1.0000000000000001E-5</v>
      </c>
    </row>
    <row r="14" spans="1:12" x14ac:dyDescent="0.25">
      <c r="I14" s="18" t="s">
        <v>1</v>
      </c>
      <c r="J14" s="24">
        <v>3.16E-3</v>
      </c>
      <c r="L14" s="11"/>
    </row>
    <row r="20" spans="2:9" x14ac:dyDescent="0.25">
      <c r="B20" s="4" t="s">
        <v>10</v>
      </c>
      <c r="C20" s="4"/>
      <c r="D20" s="4"/>
      <c r="E20" s="4"/>
      <c r="F20" s="4"/>
      <c r="G20" s="22" t="s">
        <v>18</v>
      </c>
    </row>
    <row r="21" spans="2:9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2</v>
      </c>
      <c r="H21" s="1" t="s">
        <v>3</v>
      </c>
      <c r="I21" s="1" t="s">
        <v>4</v>
      </c>
    </row>
    <row r="22" spans="2:9" x14ac:dyDescent="0.25">
      <c r="B22" s="1">
        <v>680</v>
      </c>
      <c r="C22" s="2">
        <f>$J$2/($J$4+B22)-$J$3/$J$6</f>
        <v>4.1515151515151517E-3</v>
      </c>
      <c r="D22" s="1">
        <v>1.9</v>
      </c>
      <c r="E22" s="1">
        <v>20</v>
      </c>
      <c r="F22" s="1">
        <v>3.8</v>
      </c>
      <c r="G22" s="19">
        <f>$J$9*LN(C22/(C22-0.9*$J$10/$J$11))*1000000</f>
        <v>3.1342332361735341</v>
      </c>
      <c r="H22" s="20"/>
      <c r="I22" s="19">
        <f>$J$9*LN((C22*(1-EXP(-$J$13/$J$9))+$J$12)/($J$10/$J$11+$J$12))*1000000</f>
        <v>9.5449477515173662</v>
      </c>
    </row>
    <row r="23" spans="2:9" x14ac:dyDescent="0.25">
      <c r="B23" s="1">
        <v>1000</v>
      </c>
      <c r="C23" s="2">
        <f t="shared" ref="C23:C27" si="1">$J$2/($J$4+B23)-$J$3/$J$6</f>
        <v>3.4848484848484847E-3</v>
      </c>
      <c r="D23" s="1">
        <v>3</v>
      </c>
      <c r="E23" s="1">
        <v>23</v>
      </c>
      <c r="F23" s="1">
        <v>2.8</v>
      </c>
      <c r="G23" s="19">
        <f t="shared" ref="G23:G27" si="2">$J$9*LN(C23/(C23-0.9*$J$10/$J$11))*1000000</f>
        <v>3.8387622582220349</v>
      </c>
      <c r="H23" s="20"/>
      <c r="I23" s="19">
        <f t="shared" ref="I23:I27" si="3">$J$9*LN((C23*(1-EXP(-$J$13/$J$9))+$J$12)/($J$10/$J$11+$J$12))*1000000</f>
        <v>7.4417224761610079</v>
      </c>
    </row>
    <row r="24" spans="2:9" x14ac:dyDescent="0.25">
      <c r="B24" s="1">
        <v>1300</v>
      </c>
      <c r="C24" s="2">
        <f t="shared" si="1"/>
        <v>3.0283267457180498E-3</v>
      </c>
      <c r="D24" s="1">
        <v>3.2</v>
      </c>
      <c r="E24" s="1">
        <v>25</v>
      </c>
      <c r="F24" s="1">
        <v>2.6</v>
      </c>
      <c r="G24" s="19">
        <f t="shared" si="2"/>
        <v>4.5396987784838547</v>
      </c>
      <c r="H24" s="20"/>
      <c r="I24" s="19">
        <f t="shared" si="3"/>
        <v>5.7566473915017715</v>
      </c>
    </row>
    <row r="25" spans="2:9" x14ac:dyDescent="0.25">
      <c r="B25" s="1">
        <v>1630</v>
      </c>
      <c r="C25" s="2">
        <f t="shared" si="1"/>
        <v>2.6464454430233895E-3</v>
      </c>
      <c r="D25" s="1">
        <v>4.4000000000000004</v>
      </c>
      <c r="E25" s="1">
        <v>26</v>
      </c>
      <c r="F25" s="1">
        <v>1.5</v>
      </c>
      <c r="G25" s="19">
        <f t="shared" si="2"/>
        <v>5.3618998858038784</v>
      </c>
      <c r="H25" s="20"/>
      <c r="I25" s="19">
        <f t="shared" si="3"/>
        <v>4.1409886144360035</v>
      </c>
    </row>
    <row r="26" spans="2:9" x14ac:dyDescent="0.25">
      <c r="B26" s="1">
        <v>2000</v>
      </c>
      <c r="C26" s="2">
        <f t="shared" si="1"/>
        <v>2.3181818181818182E-3</v>
      </c>
      <c r="D26" s="1">
        <v>6.1</v>
      </c>
      <c r="E26" s="1">
        <v>26</v>
      </c>
      <c r="F26" s="1">
        <v>1.1000000000000001</v>
      </c>
      <c r="G26" s="19">
        <f t="shared" si="2"/>
        <v>6.3570846316299221</v>
      </c>
      <c r="H26" s="20"/>
      <c r="I26" s="19">
        <f t="shared" si="3"/>
        <v>2.5557309971960596</v>
      </c>
    </row>
    <row r="27" spans="2:9" x14ac:dyDescent="0.25">
      <c r="B27" s="1">
        <v>2330</v>
      </c>
      <c r="C27" s="2">
        <f t="shared" si="1"/>
        <v>2.0869505869505868E-3</v>
      </c>
      <c r="D27" s="1">
        <v>8.1999999999999993</v>
      </c>
      <c r="E27" s="1">
        <v>27</v>
      </c>
      <c r="F27" s="1">
        <v>0.3</v>
      </c>
      <c r="G27" s="19">
        <f t="shared" si="2"/>
        <v>7.3210115534289129</v>
      </c>
      <c r="H27" s="20"/>
      <c r="I27" s="19">
        <f t="shared" si="3"/>
        <v>1.2996124533725202</v>
      </c>
    </row>
    <row r="28" spans="2:9" x14ac:dyDescent="0.25">
      <c r="G28" s="11"/>
    </row>
    <row r="35" spans="2:9" x14ac:dyDescent="0.25">
      <c r="B35" s="5" t="s">
        <v>14</v>
      </c>
      <c r="C35" s="6"/>
      <c r="D35" s="6"/>
      <c r="E35" s="6"/>
      <c r="F35" s="6"/>
      <c r="G35" s="22" t="s">
        <v>18</v>
      </c>
    </row>
    <row r="36" spans="2:9" x14ac:dyDescent="0.25">
      <c r="B36" s="1" t="s">
        <v>8</v>
      </c>
      <c r="C36" s="1" t="s">
        <v>13</v>
      </c>
      <c r="D36" s="1" t="s">
        <v>2</v>
      </c>
      <c r="E36" s="1" t="s">
        <v>3</v>
      </c>
      <c r="F36" s="1" t="s">
        <v>4</v>
      </c>
      <c r="G36" s="1" t="s">
        <v>2</v>
      </c>
      <c r="H36" s="1" t="s">
        <v>3</v>
      </c>
      <c r="I36" s="1" t="s">
        <v>4</v>
      </c>
    </row>
    <row r="37" spans="2:9" x14ac:dyDescent="0.25">
      <c r="B37" s="1">
        <v>120000</v>
      </c>
      <c r="C37" s="1">
        <f>$J$3/B37</f>
        <v>4.1666666666666665E-5</v>
      </c>
      <c r="D37" s="1">
        <v>3.5</v>
      </c>
      <c r="E37" s="1">
        <v>22</v>
      </c>
      <c r="F37" s="1">
        <v>1.7</v>
      </c>
      <c r="G37" s="20"/>
      <c r="H37" s="19">
        <f>$J$9*LN((C37+$J$10/$J$11)/(C37+0.1*$J$10/$J$11))*1000000</f>
        <v>24.295753063962685</v>
      </c>
      <c r="I37" s="19">
        <f>$J$9*LN(($J$14*(1-EXP(-$J$13/$J$9))+C37)/($J$10/$J$11+C37))*1000000</f>
        <v>6.1478728451718911</v>
      </c>
    </row>
    <row r="38" spans="2:9" x14ac:dyDescent="0.25">
      <c r="B38" s="1">
        <v>188000</v>
      </c>
      <c r="C38" s="1">
        <f t="shared" ref="C38:C42" si="4">$J$3/B38</f>
        <v>2.6595744680851064E-5</v>
      </c>
      <c r="D38" s="1">
        <v>3.4</v>
      </c>
      <c r="E38" s="1">
        <v>23</v>
      </c>
      <c r="F38" s="1">
        <v>2.4</v>
      </c>
      <c r="G38" s="20"/>
      <c r="H38" s="19">
        <f t="shared" ref="H38:H42" si="5">$J$9*LN((C38+$J$10/$J$11)/(C38+0.1*$J$10/$J$11))*1000000</f>
        <v>25.437445122970246</v>
      </c>
      <c r="I38" s="19">
        <f t="shared" ref="I38:I42" si="6">$J$9*LN(($J$14*(1-EXP(-$J$13/$J$9))+C38)/($J$10/$J$11+C38))*1000000</f>
        <v>6.2149968703414338</v>
      </c>
    </row>
    <row r="39" spans="2:9" x14ac:dyDescent="0.25">
      <c r="B39" s="1">
        <v>240000</v>
      </c>
      <c r="C39" s="1">
        <f t="shared" si="4"/>
        <v>2.0833333333333333E-5</v>
      </c>
      <c r="D39" s="1">
        <v>3.2</v>
      </c>
      <c r="E39" s="1">
        <v>25</v>
      </c>
      <c r="F39" s="1">
        <v>2.6</v>
      </c>
      <c r="G39" s="20"/>
      <c r="H39" s="19">
        <f t="shared" si="5"/>
        <v>25.913354121423854</v>
      </c>
      <c r="I39" s="19">
        <f t="shared" si="6"/>
        <v>6.2410595110128293</v>
      </c>
    </row>
    <row r="40" spans="2:9" x14ac:dyDescent="0.25">
      <c r="B40" s="1">
        <v>308000</v>
      </c>
      <c r="C40" s="1">
        <f t="shared" si="4"/>
        <v>1.6233766233766234E-5</v>
      </c>
      <c r="D40" s="1">
        <v>3.2</v>
      </c>
      <c r="E40" s="1">
        <v>27</v>
      </c>
      <c r="F40" s="1">
        <v>2.6</v>
      </c>
      <c r="G40" s="20"/>
      <c r="H40" s="19">
        <f t="shared" si="5"/>
        <v>26.311014316483025</v>
      </c>
      <c r="I40" s="19">
        <f t="shared" si="6"/>
        <v>6.2620236552125412</v>
      </c>
    </row>
    <row r="41" spans="2:9" x14ac:dyDescent="0.25">
      <c r="B41" s="1">
        <v>360000</v>
      </c>
      <c r="C41" s="1">
        <f t="shared" si="4"/>
        <v>1.388888888888889E-5</v>
      </c>
      <c r="D41" s="1">
        <v>3.5</v>
      </c>
      <c r="E41" s="1">
        <v>25</v>
      </c>
      <c r="F41" s="1">
        <v>2.4</v>
      </c>
      <c r="G41" s="20"/>
      <c r="H41" s="19">
        <f t="shared" si="5"/>
        <v>26.520251807363881</v>
      </c>
      <c r="I41" s="19">
        <f t="shared" si="6"/>
        <v>6.2727667643860157</v>
      </c>
    </row>
    <row r="42" spans="2:9" x14ac:dyDescent="0.25">
      <c r="B42" s="1">
        <v>428000</v>
      </c>
      <c r="C42" s="1">
        <f t="shared" si="4"/>
        <v>1.1682242990654205E-5</v>
      </c>
      <c r="D42" s="1">
        <v>3.3</v>
      </c>
      <c r="E42" s="1">
        <v>26</v>
      </c>
      <c r="F42" s="1">
        <v>2.2999999999999998</v>
      </c>
      <c r="G42" s="20"/>
      <c r="H42" s="19">
        <f t="shared" si="5"/>
        <v>26.72137870128552</v>
      </c>
      <c r="I42" s="19">
        <f t="shared" si="6"/>
        <v>6.2829110380208641</v>
      </c>
    </row>
    <row r="43" spans="2:9" x14ac:dyDescent="0.25">
      <c r="B43" s="3"/>
      <c r="C43" s="3"/>
      <c r="D43" s="3"/>
      <c r="E43" s="3"/>
      <c r="F43" s="3"/>
    </row>
    <row r="44" spans="2:9" x14ac:dyDescent="0.25">
      <c r="B44" s="3"/>
      <c r="C44" s="3"/>
      <c r="D44" s="3"/>
      <c r="E44" s="3"/>
      <c r="F44" s="3"/>
    </row>
    <row r="45" spans="2:9" x14ac:dyDescent="0.25">
      <c r="B45" s="3"/>
      <c r="C45" s="3"/>
      <c r="D45" s="3"/>
      <c r="E45" s="3"/>
      <c r="F45" s="3"/>
    </row>
    <row r="46" spans="2:9" x14ac:dyDescent="0.25">
      <c r="B46" s="3"/>
      <c r="C46" s="3"/>
      <c r="D46" s="3"/>
      <c r="E46" s="3"/>
      <c r="F46" s="3"/>
    </row>
    <row r="47" spans="2:9" x14ac:dyDescent="0.25">
      <c r="B47" s="3"/>
      <c r="C47" s="3"/>
      <c r="D47" s="3"/>
      <c r="E47" s="3"/>
      <c r="F47" s="3"/>
    </row>
    <row r="48" spans="2:9" x14ac:dyDescent="0.25">
      <c r="B48" s="3"/>
      <c r="C48" s="3"/>
      <c r="D48" s="3"/>
      <c r="E48" s="3"/>
      <c r="F48" s="3"/>
    </row>
    <row r="50" spans="2:9" x14ac:dyDescent="0.25">
      <c r="B50" s="4" t="s">
        <v>15</v>
      </c>
      <c r="C50" s="4"/>
      <c r="D50" s="4"/>
      <c r="E50" s="4"/>
      <c r="F50" s="4"/>
      <c r="G50" s="22" t="s">
        <v>18</v>
      </c>
    </row>
    <row r="51" spans="2:9" x14ac:dyDescent="0.25">
      <c r="B51" s="1" t="s">
        <v>9</v>
      </c>
      <c r="C51" s="1" t="s">
        <v>16</v>
      </c>
      <c r="D51" s="1" t="s">
        <v>2</v>
      </c>
      <c r="E51" s="1" t="s">
        <v>3</v>
      </c>
      <c r="F51" s="1" t="s">
        <v>4</v>
      </c>
      <c r="G51" s="1" t="s">
        <v>2</v>
      </c>
      <c r="H51" s="1" t="s">
        <v>3</v>
      </c>
      <c r="I51" s="1" t="s">
        <v>4</v>
      </c>
    </row>
    <row r="52" spans="2:9" x14ac:dyDescent="0.25">
      <c r="B52" s="1">
        <v>680</v>
      </c>
      <c r="C52" s="1">
        <f>$J$8/B52</f>
        <v>3.6764705882352942E-2</v>
      </c>
      <c r="D52" s="1">
        <v>10</v>
      </c>
      <c r="E52" s="1">
        <v>29</v>
      </c>
      <c r="F52" s="1">
        <v>0</v>
      </c>
      <c r="G52" s="19">
        <f>$J$9*LN($J$14/($J$14-0.9*C52/$J$11))*1000000</f>
        <v>9.6916429928769308</v>
      </c>
      <c r="H52" s="19">
        <f>$J$9*LN(($J$12+C52/$J$11)/($J$12+0.1*C52/$J$11))*1000000</f>
        <v>27.046124158151166</v>
      </c>
      <c r="I52" s="19">
        <f>$J$9*LN(($J$14*(1-EXP(-$J$13/$J$9))+$J$12)/(C52/$J$11+$J$12))*1000000</f>
        <v>-1.0210563464969367</v>
      </c>
    </row>
    <row r="53" spans="2:9" x14ac:dyDescent="0.25">
      <c r="B53" s="1">
        <v>1000</v>
      </c>
      <c r="C53" s="1">
        <f t="shared" ref="C53:C56" si="7">$J$8/B53</f>
        <v>2.5000000000000001E-2</v>
      </c>
      <c r="D53" s="1">
        <v>3.9</v>
      </c>
      <c r="E53" s="1">
        <v>26</v>
      </c>
      <c r="F53" s="1">
        <v>2</v>
      </c>
      <c r="G53" s="19">
        <f t="shared" ref="G53:G58" si="8">$J$9*LN($J$14/($J$14-0.9*C53/$J$11))*1000000</f>
        <v>5.6822081048434718</v>
      </c>
      <c r="H53" s="19">
        <f t="shared" ref="H53:H58" si="9">$J$9*LN(($J$12+C53/$J$11)/($J$12+0.1*C53/$J$11))*1000000</f>
        <v>26.684814957935863</v>
      </c>
      <c r="I53" s="19">
        <f t="shared" ref="I53:I58" si="10">$J$9*LN(($J$14*(1-EXP(-$J$13/$J$9))+$J$12)/(C53/$J$11+$J$12))*1000000</f>
        <v>3.6014488080201907</v>
      </c>
    </row>
    <row r="54" spans="2:9" x14ac:dyDescent="0.25">
      <c r="B54" s="1">
        <v>1160</v>
      </c>
      <c r="C54" s="1">
        <f t="shared" si="7"/>
        <v>2.1551724137931036E-2</v>
      </c>
      <c r="D54" s="1">
        <v>3.2</v>
      </c>
      <c r="E54" s="1">
        <v>25</v>
      </c>
      <c r="F54" s="1">
        <v>2.6</v>
      </c>
      <c r="G54" s="19">
        <f t="shared" si="8"/>
        <v>4.7210976292215392</v>
      </c>
      <c r="H54" s="19">
        <f t="shared" si="9"/>
        <v>26.50908078609806</v>
      </c>
      <c r="I54" s="19">
        <f t="shared" si="10"/>
        <v>5.3753853227289419</v>
      </c>
    </row>
    <row r="55" spans="2:9" x14ac:dyDescent="0.25">
      <c r="B55" s="1">
        <v>1330</v>
      </c>
      <c r="C55" s="1">
        <f t="shared" si="7"/>
        <v>1.8796992481203006E-2</v>
      </c>
      <c r="D55" s="1">
        <v>2.9</v>
      </c>
      <c r="E55" s="1">
        <v>24</v>
      </c>
      <c r="F55" s="1">
        <v>3.6</v>
      </c>
      <c r="G55" s="19">
        <f t="shared" si="8"/>
        <v>4.0046318418882452</v>
      </c>
      <c r="H55" s="19">
        <f t="shared" si="9"/>
        <v>26.325799174194675</v>
      </c>
      <c r="I55" s="19">
        <f t="shared" si="10"/>
        <v>7.0068948471104155</v>
      </c>
    </row>
    <row r="56" spans="2:9" x14ac:dyDescent="0.25">
      <c r="B56" s="1">
        <v>1680</v>
      </c>
      <c r="C56" s="1">
        <f t="shared" si="7"/>
        <v>1.488095238095238E-2</v>
      </c>
      <c r="D56" s="1">
        <v>2.4</v>
      </c>
      <c r="E56" s="1"/>
      <c r="F56" s="1"/>
      <c r="G56" s="19">
        <f t="shared" si="8"/>
        <v>3.0540318653035912</v>
      </c>
      <c r="H56" s="19">
        <f t="shared" si="9"/>
        <v>25.959103723739688</v>
      </c>
      <c r="I56" s="19">
        <f t="shared" si="10"/>
        <v>9.785858776738964</v>
      </c>
    </row>
    <row r="57" spans="2:9" x14ac:dyDescent="0.25">
      <c r="B57" s="1"/>
      <c r="C57" s="1"/>
      <c r="D57" s="1"/>
      <c r="E57" s="1"/>
      <c r="F57" s="1"/>
      <c r="G57" s="19">
        <f>$J$9*LN($J$14/($J$14-0.9*C57/$J$11))*1000000</f>
        <v>0</v>
      </c>
      <c r="H57" s="19"/>
      <c r="I57" s="19"/>
    </row>
    <row r="58" spans="2:9" x14ac:dyDescent="0.25">
      <c r="B58" s="1"/>
      <c r="C58" s="1"/>
      <c r="D58" s="1"/>
      <c r="E58" s="1"/>
      <c r="F58" s="1"/>
      <c r="G58" s="19">
        <f t="shared" si="8"/>
        <v>0</v>
      </c>
      <c r="H58" s="19"/>
      <c r="I58" s="19"/>
    </row>
  </sheetData>
  <mergeCells count="4">
    <mergeCell ref="B20:F20"/>
    <mergeCell ref="B35:F35"/>
    <mergeCell ref="B50:F50"/>
    <mergeCell ref="B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2016-12-18T21:40:04Z</dcterms:modified>
</cp:coreProperties>
</file>