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yProject\pyFlask\ahp-laptop\"/>
    </mc:Choice>
  </mc:AlternateContent>
  <xr:revisionPtr revIDLastSave="0" documentId="13_ncr:1_{C7418E25-B263-4317-BAAA-CDFC01BB0841}" xr6:coauthVersionLast="47" xr6:coauthVersionMax="47" xr10:uidLastSave="{00000000-0000-0000-0000-000000000000}"/>
  <bookViews>
    <workbookView xWindow="-108" yWindow="-108" windowWidth="23256" windowHeight="12456" firstSheet="1" activeTab="1" xr2:uid="{D0A51A60-7761-4BDF-8416-BEBEA71A62FF}"/>
  </bookViews>
  <sheets>
    <sheet name="Data" sheetId="1" r:id="rId1"/>
    <sheet name="Tiêu chí" sheetId="2" r:id="rId2"/>
    <sheet name="Hiệu năng" sheetId="3" r:id="rId3"/>
    <sheet name="Chi phí" sheetId="4" r:id="rId4"/>
    <sheet name="Thiết kế" sheetId="5" r:id="rId5"/>
    <sheet name="Màn hình" sheetId="6" r:id="rId6"/>
    <sheet name="TLSD" sheetId="7" r:id="rId7"/>
    <sheet name="TGBH" sheetId="8" r:id="rId8"/>
    <sheet name="Dung lượng" sheetId="9" r:id="rId9"/>
    <sheet name="Kết quả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" i="3" l="1"/>
  <c r="B7" i="3"/>
  <c r="C7" i="3"/>
  <c r="B8" i="3"/>
  <c r="C8" i="3"/>
  <c r="D8" i="3"/>
  <c r="B9" i="3"/>
  <c r="C9" i="3"/>
  <c r="D9" i="3"/>
  <c r="E9" i="3"/>
  <c r="B10" i="3"/>
  <c r="C10" i="3"/>
  <c r="D10" i="3"/>
  <c r="E10" i="3"/>
  <c r="F10" i="3"/>
  <c r="B11" i="3"/>
  <c r="C11" i="3"/>
  <c r="D11" i="3"/>
  <c r="E11" i="3"/>
  <c r="F11" i="3"/>
  <c r="G11" i="3"/>
  <c r="B12" i="3"/>
  <c r="C12" i="3"/>
  <c r="D12" i="3"/>
  <c r="E12" i="3"/>
  <c r="F12" i="3"/>
  <c r="G12" i="3"/>
  <c r="H12" i="3"/>
  <c r="B13" i="3"/>
  <c r="C13" i="3"/>
  <c r="D13" i="3"/>
  <c r="E13" i="3"/>
  <c r="F13" i="3"/>
  <c r="G13" i="3"/>
  <c r="H13" i="3"/>
  <c r="I13" i="3"/>
  <c r="B14" i="3"/>
  <c r="C14" i="3"/>
  <c r="D14" i="3"/>
  <c r="E14" i="3"/>
  <c r="F14" i="3"/>
  <c r="G14" i="3"/>
  <c r="H14" i="3"/>
  <c r="I14" i="3"/>
  <c r="J14" i="3"/>
  <c r="J14" i="4"/>
  <c r="I14" i="4"/>
  <c r="H14" i="4"/>
  <c r="G14" i="4"/>
  <c r="F14" i="4"/>
  <c r="E14" i="4"/>
  <c r="D14" i="4"/>
  <c r="C14" i="4"/>
  <c r="B14" i="4"/>
  <c r="I13" i="4"/>
  <c r="H13" i="4"/>
  <c r="G13" i="4"/>
  <c r="F13" i="4"/>
  <c r="E13" i="4"/>
  <c r="D13" i="4"/>
  <c r="C13" i="4"/>
  <c r="B13" i="4"/>
  <c r="H12" i="4"/>
  <c r="G12" i="4"/>
  <c r="F12" i="4"/>
  <c r="E12" i="4"/>
  <c r="D12" i="4"/>
  <c r="C12" i="4"/>
  <c r="B12" i="4"/>
  <c r="G11" i="4"/>
  <c r="F11" i="4"/>
  <c r="E11" i="4"/>
  <c r="D11" i="4"/>
  <c r="C11" i="4"/>
  <c r="B11" i="4"/>
  <c r="F10" i="4"/>
  <c r="E10" i="4"/>
  <c r="D10" i="4"/>
  <c r="C10" i="4"/>
  <c r="B10" i="4"/>
  <c r="E9" i="4"/>
  <c r="D9" i="4"/>
  <c r="C9" i="4"/>
  <c r="B9" i="4"/>
  <c r="D8" i="4"/>
  <c r="C8" i="4"/>
  <c r="B8" i="4"/>
  <c r="C7" i="4"/>
  <c r="B7" i="4"/>
  <c r="B6" i="4"/>
  <c r="K15" i="9"/>
  <c r="K27" i="9" s="1"/>
  <c r="J14" i="9"/>
  <c r="J15" i="9" s="1"/>
  <c r="I14" i="9"/>
  <c r="H14" i="9"/>
  <c r="G14" i="9"/>
  <c r="F14" i="9"/>
  <c r="E14" i="9"/>
  <c r="D14" i="9"/>
  <c r="C14" i="9"/>
  <c r="B14" i="9"/>
  <c r="I13" i="9"/>
  <c r="H13" i="9"/>
  <c r="G13" i="9"/>
  <c r="F13" i="9"/>
  <c r="E13" i="9"/>
  <c r="D13" i="9"/>
  <c r="C13" i="9"/>
  <c r="B13" i="9"/>
  <c r="H12" i="9"/>
  <c r="G12" i="9"/>
  <c r="F12" i="9"/>
  <c r="E12" i="9"/>
  <c r="D12" i="9"/>
  <c r="C12" i="9"/>
  <c r="B12" i="9"/>
  <c r="G11" i="9"/>
  <c r="F11" i="9"/>
  <c r="E11" i="9"/>
  <c r="D11" i="9"/>
  <c r="C11" i="9"/>
  <c r="B11" i="9"/>
  <c r="F10" i="9"/>
  <c r="E10" i="9"/>
  <c r="D10" i="9"/>
  <c r="C10" i="9"/>
  <c r="B10" i="9"/>
  <c r="E9" i="9"/>
  <c r="D9" i="9"/>
  <c r="C9" i="9"/>
  <c r="B9" i="9"/>
  <c r="D8" i="9"/>
  <c r="C8" i="9"/>
  <c r="B8" i="9"/>
  <c r="C7" i="9"/>
  <c r="B7" i="9"/>
  <c r="B6" i="9"/>
  <c r="K15" i="8"/>
  <c r="K24" i="8" s="1"/>
  <c r="J14" i="8"/>
  <c r="I14" i="8"/>
  <c r="H14" i="8"/>
  <c r="G14" i="8"/>
  <c r="F14" i="8"/>
  <c r="E14" i="8"/>
  <c r="D14" i="8"/>
  <c r="C14" i="8"/>
  <c r="B14" i="8"/>
  <c r="I13" i="8"/>
  <c r="H13" i="8"/>
  <c r="G13" i="8"/>
  <c r="F13" i="8"/>
  <c r="E13" i="8"/>
  <c r="D13" i="8"/>
  <c r="C13" i="8"/>
  <c r="B13" i="8"/>
  <c r="H12" i="8"/>
  <c r="G12" i="8"/>
  <c r="F12" i="8"/>
  <c r="E12" i="8"/>
  <c r="D12" i="8"/>
  <c r="C12" i="8"/>
  <c r="B12" i="8"/>
  <c r="G11" i="8"/>
  <c r="F11" i="8"/>
  <c r="E11" i="8"/>
  <c r="D11" i="8"/>
  <c r="C11" i="8"/>
  <c r="B11" i="8"/>
  <c r="F10" i="8"/>
  <c r="E10" i="8"/>
  <c r="D10" i="8"/>
  <c r="C10" i="8"/>
  <c r="B10" i="8"/>
  <c r="E9" i="8"/>
  <c r="D9" i="8"/>
  <c r="C9" i="8"/>
  <c r="B9" i="8"/>
  <c r="D8" i="8"/>
  <c r="C8" i="8"/>
  <c r="B8" i="8"/>
  <c r="C7" i="8"/>
  <c r="B7" i="8"/>
  <c r="B6" i="8"/>
  <c r="K15" i="7"/>
  <c r="K24" i="7" s="1"/>
  <c r="J14" i="7"/>
  <c r="I14" i="7"/>
  <c r="H14" i="7"/>
  <c r="G14" i="7"/>
  <c r="F14" i="7"/>
  <c r="E14" i="7"/>
  <c r="D14" i="7"/>
  <c r="C14" i="7"/>
  <c r="B14" i="7"/>
  <c r="I13" i="7"/>
  <c r="H13" i="7"/>
  <c r="G13" i="7"/>
  <c r="F13" i="7"/>
  <c r="E13" i="7"/>
  <c r="D13" i="7"/>
  <c r="C13" i="7"/>
  <c r="B13" i="7"/>
  <c r="H12" i="7"/>
  <c r="G12" i="7"/>
  <c r="F12" i="7"/>
  <c r="E12" i="7"/>
  <c r="D12" i="7"/>
  <c r="C12" i="7"/>
  <c r="B12" i="7"/>
  <c r="G11" i="7"/>
  <c r="F11" i="7"/>
  <c r="E11" i="7"/>
  <c r="D11" i="7"/>
  <c r="C11" i="7"/>
  <c r="B11" i="7"/>
  <c r="F10" i="7"/>
  <c r="E10" i="7"/>
  <c r="D10" i="7"/>
  <c r="C10" i="7"/>
  <c r="B10" i="7"/>
  <c r="E9" i="7"/>
  <c r="D9" i="7"/>
  <c r="C9" i="7"/>
  <c r="B9" i="7"/>
  <c r="D8" i="7"/>
  <c r="C8" i="7"/>
  <c r="B8" i="7"/>
  <c r="C7" i="7"/>
  <c r="B7" i="7"/>
  <c r="B6" i="7"/>
  <c r="K15" i="6"/>
  <c r="K21" i="6" s="1"/>
  <c r="J14" i="6"/>
  <c r="I14" i="6"/>
  <c r="H14" i="6"/>
  <c r="G14" i="6"/>
  <c r="F14" i="6"/>
  <c r="E14" i="6"/>
  <c r="D14" i="6"/>
  <c r="C14" i="6"/>
  <c r="B14" i="6"/>
  <c r="I13" i="6"/>
  <c r="H13" i="6"/>
  <c r="G13" i="6"/>
  <c r="F13" i="6"/>
  <c r="E13" i="6"/>
  <c r="D13" i="6"/>
  <c r="C13" i="6"/>
  <c r="B13" i="6"/>
  <c r="H12" i="6"/>
  <c r="G12" i="6"/>
  <c r="F12" i="6"/>
  <c r="E12" i="6"/>
  <c r="D12" i="6"/>
  <c r="C12" i="6"/>
  <c r="B12" i="6"/>
  <c r="G11" i="6"/>
  <c r="F11" i="6"/>
  <c r="E11" i="6"/>
  <c r="D11" i="6"/>
  <c r="C11" i="6"/>
  <c r="B11" i="6"/>
  <c r="F10" i="6"/>
  <c r="E10" i="6"/>
  <c r="D10" i="6"/>
  <c r="C10" i="6"/>
  <c r="B10" i="6"/>
  <c r="E9" i="6"/>
  <c r="D9" i="6"/>
  <c r="C9" i="6"/>
  <c r="B9" i="6"/>
  <c r="D8" i="6"/>
  <c r="C8" i="6"/>
  <c r="B8" i="6"/>
  <c r="C7" i="6"/>
  <c r="B7" i="6"/>
  <c r="B6" i="6"/>
  <c r="G15" i="9" l="1"/>
  <c r="D15" i="9"/>
  <c r="D19" i="9" s="1"/>
  <c r="K20" i="9"/>
  <c r="K26" i="9"/>
  <c r="B15" i="8"/>
  <c r="B28" i="8" s="1"/>
  <c r="K26" i="8"/>
  <c r="E15" i="8"/>
  <c r="E27" i="8" s="1"/>
  <c r="K25" i="8"/>
  <c r="K28" i="8"/>
  <c r="K19" i="8"/>
  <c r="K20" i="8"/>
  <c r="K22" i="8"/>
  <c r="K23" i="8"/>
  <c r="K27" i="8"/>
  <c r="G15" i="7"/>
  <c r="C15" i="7"/>
  <c r="C28" i="7" s="1"/>
  <c r="K20" i="7"/>
  <c r="K27" i="7"/>
  <c r="K22" i="7"/>
  <c r="K26" i="7"/>
  <c r="K19" i="7"/>
  <c r="K23" i="7"/>
  <c r="B15" i="7"/>
  <c r="B28" i="7" s="1"/>
  <c r="D15" i="6"/>
  <c r="D23" i="6" s="1"/>
  <c r="K27" i="6"/>
  <c r="K28" i="6"/>
  <c r="K20" i="6"/>
  <c r="K19" i="6"/>
  <c r="K22" i="6"/>
  <c r="K23" i="6"/>
  <c r="K25" i="6"/>
  <c r="K26" i="6"/>
  <c r="K24" i="6"/>
  <c r="J20" i="9"/>
  <c r="J27" i="9"/>
  <c r="J24" i="9"/>
  <c r="J21" i="9"/>
  <c r="J25" i="9"/>
  <c r="J22" i="9"/>
  <c r="J19" i="9"/>
  <c r="J26" i="9"/>
  <c r="J23" i="9"/>
  <c r="G26" i="9"/>
  <c r="G23" i="9"/>
  <c r="G20" i="9"/>
  <c r="G28" i="9"/>
  <c r="G24" i="9"/>
  <c r="G21" i="9"/>
  <c r="G25" i="9"/>
  <c r="G22" i="9"/>
  <c r="G19" i="9"/>
  <c r="K23" i="9"/>
  <c r="B15" i="9"/>
  <c r="B28" i="9" s="1"/>
  <c r="C15" i="9"/>
  <c r="C24" i="9" s="1"/>
  <c r="E15" i="9"/>
  <c r="E27" i="9" s="1"/>
  <c r="K19" i="9"/>
  <c r="K22" i="9"/>
  <c r="K25" i="9"/>
  <c r="J28" i="9"/>
  <c r="H15" i="9"/>
  <c r="H28" i="9" s="1"/>
  <c r="K28" i="9"/>
  <c r="I15" i="9"/>
  <c r="I28" i="9" s="1"/>
  <c r="G27" i="9"/>
  <c r="F15" i="9"/>
  <c r="K21" i="9"/>
  <c r="K24" i="9"/>
  <c r="C15" i="8"/>
  <c r="C24" i="8" s="1"/>
  <c r="D15" i="8"/>
  <c r="D27" i="8" s="1"/>
  <c r="F15" i="8"/>
  <c r="G15" i="8"/>
  <c r="G26" i="8" s="1"/>
  <c r="H15" i="8"/>
  <c r="H27" i="8" s="1"/>
  <c r="I15" i="8"/>
  <c r="I28" i="8" s="1"/>
  <c r="J15" i="8"/>
  <c r="K21" i="8"/>
  <c r="G26" i="7"/>
  <c r="G23" i="7"/>
  <c r="G20" i="7"/>
  <c r="G27" i="7"/>
  <c r="G24" i="7"/>
  <c r="G21" i="7"/>
  <c r="G22" i="7"/>
  <c r="G19" i="7"/>
  <c r="G28" i="7"/>
  <c r="G25" i="7"/>
  <c r="E15" i="7"/>
  <c r="D15" i="7"/>
  <c r="F15" i="7"/>
  <c r="F28" i="7" s="1"/>
  <c r="K25" i="7"/>
  <c r="H15" i="7"/>
  <c r="H26" i="7" s="1"/>
  <c r="K28" i="7"/>
  <c r="I15" i="7"/>
  <c r="J15" i="7"/>
  <c r="J28" i="7" s="1"/>
  <c r="K21" i="7"/>
  <c r="E15" i="6"/>
  <c r="E27" i="6" s="1"/>
  <c r="F15" i="6"/>
  <c r="G15" i="6"/>
  <c r="G26" i="6" s="1"/>
  <c r="B15" i="6"/>
  <c r="B28" i="6" s="1"/>
  <c r="C15" i="6"/>
  <c r="C27" i="6" s="1"/>
  <c r="I15" i="6"/>
  <c r="J15" i="6"/>
  <c r="H15" i="6"/>
  <c r="H27" i="6" s="1"/>
  <c r="E24" i="9" l="1"/>
  <c r="D27" i="9"/>
  <c r="D29" i="9" s="1"/>
  <c r="D25" i="9"/>
  <c r="D21" i="9"/>
  <c r="D24" i="9"/>
  <c r="D28" i="9"/>
  <c r="D20" i="9"/>
  <c r="D22" i="9"/>
  <c r="D26" i="9"/>
  <c r="D23" i="9"/>
  <c r="C27" i="9"/>
  <c r="K29" i="9"/>
  <c r="H26" i="9"/>
  <c r="B22" i="8"/>
  <c r="B24" i="8"/>
  <c r="B20" i="8"/>
  <c r="B26" i="8"/>
  <c r="B21" i="8"/>
  <c r="B25" i="8"/>
  <c r="B19" i="8"/>
  <c r="B27" i="8"/>
  <c r="B23" i="8"/>
  <c r="E25" i="8"/>
  <c r="E22" i="8"/>
  <c r="E26" i="8"/>
  <c r="E19" i="8"/>
  <c r="E21" i="8"/>
  <c r="E23" i="8"/>
  <c r="E20" i="8"/>
  <c r="E24" i="8"/>
  <c r="E28" i="8"/>
  <c r="K29" i="8"/>
  <c r="G27" i="8"/>
  <c r="C25" i="8"/>
  <c r="C27" i="8"/>
  <c r="C26" i="8"/>
  <c r="D26" i="8"/>
  <c r="D24" i="8"/>
  <c r="F24" i="7"/>
  <c r="C26" i="7"/>
  <c r="C23" i="7"/>
  <c r="C27" i="7"/>
  <c r="C24" i="7"/>
  <c r="C25" i="7"/>
  <c r="C21" i="7"/>
  <c r="C19" i="7"/>
  <c r="C22" i="7"/>
  <c r="C20" i="7"/>
  <c r="B22" i="7"/>
  <c r="K29" i="7"/>
  <c r="B20" i="7"/>
  <c r="B21" i="7"/>
  <c r="B25" i="7"/>
  <c r="B26" i="7"/>
  <c r="B23" i="7"/>
  <c r="B27" i="7"/>
  <c r="B19" i="7"/>
  <c r="B24" i="7"/>
  <c r="H27" i="7"/>
  <c r="F27" i="7"/>
  <c r="K29" i="6"/>
  <c r="D27" i="6"/>
  <c r="G27" i="6"/>
  <c r="D22" i="6"/>
  <c r="D19" i="6"/>
  <c r="D26" i="6"/>
  <c r="D24" i="6"/>
  <c r="D28" i="6"/>
  <c r="D20" i="6"/>
  <c r="D21" i="6"/>
  <c r="D25" i="6"/>
  <c r="H28" i="6"/>
  <c r="E24" i="6"/>
  <c r="B27" i="6"/>
  <c r="B26" i="6"/>
  <c r="B25" i="6"/>
  <c r="B24" i="6"/>
  <c r="B20" i="6"/>
  <c r="H23" i="9"/>
  <c r="H20" i="9"/>
  <c r="H24" i="9"/>
  <c r="H21" i="9"/>
  <c r="H25" i="9"/>
  <c r="H22" i="9"/>
  <c r="H19" i="9"/>
  <c r="C22" i="9"/>
  <c r="C19" i="9"/>
  <c r="C23" i="9"/>
  <c r="C20" i="9"/>
  <c r="C21" i="9"/>
  <c r="C28" i="9"/>
  <c r="F20" i="9"/>
  <c r="F23" i="9"/>
  <c r="F21" i="9"/>
  <c r="F28" i="9"/>
  <c r="F25" i="9"/>
  <c r="F22" i="9"/>
  <c r="F19" i="9"/>
  <c r="J29" i="9"/>
  <c r="E19" i="9"/>
  <c r="E20" i="9"/>
  <c r="E21" i="9"/>
  <c r="E28" i="9"/>
  <c r="E22" i="9"/>
  <c r="I23" i="9"/>
  <c r="I20" i="9"/>
  <c r="I27" i="9"/>
  <c r="I24" i="9"/>
  <c r="I21" i="9"/>
  <c r="I25" i="9"/>
  <c r="I22" i="9"/>
  <c r="I19" i="9"/>
  <c r="I26" i="9"/>
  <c r="E26" i="9"/>
  <c r="E23" i="9"/>
  <c r="B25" i="9"/>
  <c r="F26" i="9"/>
  <c r="C25" i="9"/>
  <c r="G29" i="9"/>
  <c r="B27" i="9"/>
  <c r="B19" i="9"/>
  <c r="B26" i="9"/>
  <c r="B24" i="9"/>
  <c r="B21" i="9"/>
  <c r="F24" i="9"/>
  <c r="F27" i="9"/>
  <c r="H27" i="9"/>
  <c r="B20" i="9"/>
  <c r="C26" i="9"/>
  <c r="B23" i="9"/>
  <c r="B22" i="9"/>
  <c r="E25" i="9"/>
  <c r="J20" i="8"/>
  <c r="J23" i="8"/>
  <c r="J27" i="8"/>
  <c r="J24" i="8"/>
  <c r="J21" i="8"/>
  <c r="J22" i="8"/>
  <c r="J25" i="8"/>
  <c r="J19" i="8"/>
  <c r="J26" i="8"/>
  <c r="C19" i="8"/>
  <c r="C23" i="8"/>
  <c r="C21" i="8"/>
  <c r="C20" i="8"/>
  <c r="C28" i="8"/>
  <c r="F26" i="8"/>
  <c r="F23" i="8"/>
  <c r="F20" i="8"/>
  <c r="F19" i="8"/>
  <c r="F25" i="8"/>
  <c r="F21" i="8"/>
  <c r="F22" i="8"/>
  <c r="I23" i="8"/>
  <c r="I20" i="8"/>
  <c r="I24" i="8"/>
  <c r="I21" i="8"/>
  <c r="I25" i="8"/>
  <c r="I19" i="8"/>
  <c r="I22" i="8"/>
  <c r="I26" i="8"/>
  <c r="F27" i="8"/>
  <c r="F24" i="8"/>
  <c r="G22" i="8"/>
  <c r="G23" i="8"/>
  <c r="G20" i="8"/>
  <c r="G24" i="8"/>
  <c r="G21" i="8"/>
  <c r="G25" i="8"/>
  <c r="G28" i="8"/>
  <c r="G19" i="8"/>
  <c r="D22" i="8"/>
  <c r="D19" i="8"/>
  <c r="D20" i="8"/>
  <c r="D25" i="8"/>
  <c r="D21" i="8"/>
  <c r="D28" i="8"/>
  <c r="F28" i="8"/>
  <c r="H20" i="8"/>
  <c r="H23" i="8"/>
  <c r="H19" i="8"/>
  <c r="H24" i="8"/>
  <c r="H21" i="8"/>
  <c r="H22" i="8"/>
  <c r="H28" i="8"/>
  <c r="H25" i="8"/>
  <c r="J28" i="8"/>
  <c r="H26" i="8"/>
  <c r="I27" i="8"/>
  <c r="C22" i="8"/>
  <c r="D23" i="8"/>
  <c r="D19" i="7"/>
  <c r="D28" i="7"/>
  <c r="L28" i="7" s="1"/>
  <c r="D20" i="7"/>
  <c r="D25" i="7"/>
  <c r="D21" i="7"/>
  <c r="I23" i="7"/>
  <c r="I26" i="7"/>
  <c r="I20" i="7"/>
  <c r="I21" i="7"/>
  <c r="I24" i="7"/>
  <c r="I22" i="7"/>
  <c r="I25" i="7"/>
  <c r="I19" i="7"/>
  <c r="D24" i="7"/>
  <c r="E19" i="7"/>
  <c r="E28" i="7"/>
  <c r="E20" i="7"/>
  <c r="E25" i="7"/>
  <c r="E21" i="7"/>
  <c r="E22" i="7"/>
  <c r="E23" i="7"/>
  <c r="D22" i="7"/>
  <c r="G29" i="7"/>
  <c r="E26" i="7"/>
  <c r="D23" i="7"/>
  <c r="J20" i="7"/>
  <c r="J26" i="7"/>
  <c r="J23" i="7"/>
  <c r="J27" i="7"/>
  <c r="J24" i="7"/>
  <c r="J21" i="7"/>
  <c r="J19" i="7"/>
  <c r="J25" i="7"/>
  <c r="J22" i="7"/>
  <c r="H20" i="7"/>
  <c r="H23" i="7"/>
  <c r="H24" i="7"/>
  <c r="H21" i="7"/>
  <c r="H22" i="7"/>
  <c r="H28" i="7"/>
  <c r="H19" i="7"/>
  <c r="H25" i="7"/>
  <c r="I28" i="7"/>
  <c r="E24" i="7"/>
  <c r="D26" i="7"/>
  <c r="E27" i="7"/>
  <c r="I27" i="7"/>
  <c r="D27" i="7"/>
  <c r="F26" i="7"/>
  <c r="F19" i="7"/>
  <c r="F23" i="7"/>
  <c r="F20" i="7"/>
  <c r="F21" i="7"/>
  <c r="F25" i="7"/>
  <c r="F22" i="7"/>
  <c r="C25" i="6"/>
  <c r="C22" i="6"/>
  <c r="C21" i="6"/>
  <c r="C19" i="6"/>
  <c r="C20" i="6"/>
  <c r="C26" i="6"/>
  <c r="C28" i="6"/>
  <c r="J19" i="6"/>
  <c r="J26" i="6"/>
  <c r="J27" i="6"/>
  <c r="J24" i="6"/>
  <c r="J21" i="6"/>
  <c r="J23" i="6"/>
  <c r="J20" i="6"/>
  <c r="J25" i="6"/>
  <c r="J22" i="6"/>
  <c r="C24" i="6"/>
  <c r="E26" i="6"/>
  <c r="F25" i="6"/>
  <c r="F19" i="6"/>
  <c r="F23" i="6"/>
  <c r="F20" i="6"/>
  <c r="F22" i="6"/>
  <c r="F27" i="6"/>
  <c r="F28" i="6"/>
  <c r="F21" i="6"/>
  <c r="B22" i="6"/>
  <c r="I20" i="6"/>
  <c r="I26" i="6"/>
  <c r="I24" i="6"/>
  <c r="I21" i="6"/>
  <c r="I22" i="6"/>
  <c r="I25" i="6"/>
  <c r="I19" i="6"/>
  <c r="I23" i="6"/>
  <c r="F26" i="6"/>
  <c r="J28" i="6"/>
  <c r="E23" i="6"/>
  <c r="F24" i="6"/>
  <c r="H23" i="6"/>
  <c r="H20" i="6"/>
  <c r="H21" i="6"/>
  <c r="H19" i="6"/>
  <c r="H24" i="6"/>
  <c r="H22" i="6"/>
  <c r="H25" i="6"/>
  <c r="I28" i="6"/>
  <c r="H26" i="6"/>
  <c r="E19" i="6"/>
  <c r="E20" i="6"/>
  <c r="E28" i="6"/>
  <c r="E25" i="6"/>
  <c r="E21" i="6"/>
  <c r="E22" i="6"/>
  <c r="B19" i="6"/>
  <c r="B21" i="6"/>
  <c r="B23" i="6"/>
  <c r="G23" i="6"/>
  <c r="G19" i="6"/>
  <c r="G20" i="6"/>
  <c r="G24" i="6"/>
  <c r="G22" i="6"/>
  <c r="G21" i="6"/>
  <c r="G25" i="6"/>
  <c r="G28" i="6"/>
  <c r="I27" i="6"/>
  <c r="C23" i="6"/>
  <c r="L19" i="9" l="1"/>
  <c r="L28" i="9"/>
  <c r="K33" i="9" s="1"/>
  <c r="L26" i="9"/>
  <c r="I40" i="9" s="1"/>
  <c r="B29" i="8"/>
  <c r="L27" i="8"/>
  <c r="J41" i="8" s="1"/>
  <c r="E29" i="8"/>
  <c r="L26" i="8"/>
  <c r="I35" i="8" s="1"/>
  <c r="L22" i="8"/>
  <c r="E35" i="8" s="1"/>
  <c r="L20" i="8"/>
  <c r="C37" i="8" s="1"/>
  <c r="L24" i="8"/>
  <c r="G41" i="8" s="1"/>
  <c r="L21" i="8"/>
  <c r="D36" i="8" s="1"/>
  <c r="L23" i="8"/>
  <c r="F40" i="8" s="1"/>
  <c r="D29" i="8"/>
  <c r="L25" i="8"/>
  <c r="H41" i="8" s="1"/>
  <c r="L28" i="8"/>
  <c r="K33" i="8" s="1"/>
  <c r="C29" i="7"/>
  <c r="B29" i="7"/>
  <c r="L24" i="7"/>
  <c r="G40" i="7" s="1"/>
  <c r="L27" i="7"/>
  <c r="J38" i="7" s="1"/>
  <c r="L23" i="7"/>
  <c r="F37" i="7" s="1"/>
  <c r="L21" i="7"/>
  <c r="D38" i="7" s="1"/>
  <c r="L22" i="7"/>
  <c r="E36" i="7" s="1"/>
  <c r="L20" i="7"/>
  <c r="C42" i="7" s="1"/>
  <c r="L26" i="7"/>
  <c r="I34" i="7" s="1"/>
  <c r="L25" i="7"/>
  <c r="H34" i="7" s="1"/>
  <c r="D29" i="6"/>
  <c r="L22" i="6"/>
  <c r="E36" i="6" s="1"/>
  <c r="L23" i="6"/>
  <c r="F33" i="6" s="1"/>
  <c r="L26" i="6"/>
  <c r="I42" i="6" s="1"/>
  <c r="L27" i="6"/>
  <c r="J41" i="6" s="1"/>
  <c r="L28" i="6"/>
  <c r="K37" i="6" s="1"/>
  <c r="L25" i="6"/>
  <c r="H34" i="6" s="1"/>
  <c r="L20" i="6"/>
  <c r="C40" i="6" s="1"/>
  <c r="L24" i="6"/>
  <c r="G42" i="6" s="1"/>
  <c r="L27" i="9"/>
  <c r="L21" i="9"/>
  <c r="L25" i="9"/>
  <c r="L23" i="9"/>
  <c r="F29" i="9"/>
  <c r="B29" i="9"/>
  <c r="H29" i="9"/>
  <c r="E29" i="9"/>
  <c r="L22" i="9"/>
  <c r="L20" i="9"/>
  <c r="I29" i="9"/>
  <c r="L24" i="9"/>
  <c r="C29" i="9"/>
  <c r="C29" i="8"/>
  <c r="H29" i="8"/>
  <c r="G29" i="8"/>
  <c r="I29" i="8"/>
  <c r="J29" i="8"/>
  <c r="F29" i="8"/>
  <c r="L19" i="8"/>
  <c r="J33" i="7"/>
  <c r="J36" i="7"/>
  <c r="J40" i="7"/>
  <c r="J42" i="7"/>
  <c r="K33" i="7"/>
  <c r="K42" i="7"/>
  <c r="K38" i="7"/>
  <c r="K34" i="7"/>
  <c r="K37" i="7"/>
  <c r="K41" i="7"/>
  <c r="K39" i="7"/>
  <c r="K35" i="7"/>
  <c r="K40" i="7"/>
  <c r="K36" i="7"/>
  <c r="F29" i="7"/>
  <c r="J29" i="7"/>
  <c r="D29" i="7"/>
  <c r="L19" i="7"/>
  <c r="E29" i="7"/>
  <c r="H29" i="7"/>
  <c r="I29" i="7"/>
  <c r="K35" i="6"/>
  <c r="K42" i="6"/>
  <c r="K38" i="6"/>
  <c r="K34" i="6"/>
  <c r="I29" i="6"/>
  <c r="B29" i="6"/>
  <c r="L19" i="6"/>
  <c r="C29" i="6"/>
  <c r="L21" i="6"/>
  <c r="J29" i="6"/>
  <c r="E29" i="6"/>
  <c r="F29" i="6"/>
  <c r="G29" i="6"/>
  <c r="H29" i="6"/>
  <c r="K36" i="9" l="1"/>
  <c r="K34" i="9"/>
  <c r="K38" i="9"/>
  <c r="K37" i="9"/>
  <c r="K41" i="9"/>
  <c r="K39" i="9"/>
  <c r="K40" i="9"/>
  <c r="K42" i="9"/>
  <c r="K35" i="9"/>
  <c r="I37" i="9"/>
  <c r="H5" i="10" a="1"/>
  <c r="H5" i="10" s="1"/>
  <c r="I38" i="9"/>
  <c r="I35" i="9"/>
  <c r="I39" i="9"/>
  <c r="I34" i="9"/>
  <c r="I33" i="9"/>
  <c r="I41" i="9"/>
  <c r="I42" i="9"/>
  <c r="I36" i="9"/>
  <c r="F41" i="8"/>
  <c r="J42" i="8"/>
  <c r="J34" i="8"/>
  <c r="J36" i="8"/>
  <c r="J33" i="8"/>
  <c r="J35" i="8"/>
  <c r="J39" i="8"/>
  <c r="J37" i="8"/>
  <c r="J40" i="8"/>
  <c r="J38" i="8"/>
  <c r="C38" i="8"/>
  <c r="D42" i="8"/>
  <c r="D40" i="8"/>
  <c r="C40" i="8"/>
  <c r="C35" i="8"/>
  <c r="C41" i="8"/>
  <c r="C36" i="8"/>
  <c r="C34" i="8"/>
  <c r="C39" i="8"/>
  <c r="C33" i="8"/>
  <c r="C42" i="8"/>
  <c r="I39" i="8"/>
  <c r="I41" i="8"/>
  <c r="G36" i="8"/>
  <c r="E40" i="8"/>
  <c r="I36" i="8"/>
  <c r="I33" i="8"/>
  <c r="E41" i="8"/>
  <c r="E37" i="8"/>
  <c r="E39" i="8"/>
  <c r="E33" i="8"/>
  <c r="I38" i="8"/>
  <c r="I40" i="8"/>
  <c r="I37" i="8"/>
  <c r="I34" i="8"/>
  <c r="E42" i="8"/>
  <c r="E36" i="8"/>
  <c r="E38" i="8"/>
  <c r="E34" i="8"/>
  <c r="I42" i="8"/>
  <c r="K37" i="8"/>
  <c r="H37" i="8"/>
  <c r="G39" i="8"/>
  <c r="K41" i="8"/>
  <c r="G40" i="8"/>
  <c r="K36" i="8"/>
  <c r="G34" i="8"/>
  <c r="G35" i="8"/>
  <c r="K35" i="8"/>
  <c r="K40" i="8"/>
  <c r="K39" i="8"/>
  <c r="K34" i="8"/>
  <c r="F38" i="8"/>
  <c r="G38" i="8"/>
  <c r="H36" i="8"/>
  <c r="F39" i="8"/>
  <c r="G42" i="8"/>
  <c r="H39" i="8"/>
  <c r="F34" i="8"/>
  <c r="G33" i="8"/>
  <c r="D38" i="8"/>
  <c r="G37" i="8"/>
  <c r="D37" i="8"/>
  <c r="H35" i="8"/>
  <c r="D41" i="8"/>
  <c r="F36" i="8"/>
  <c r="H40" i="8"/>
  <c r="F42" i="8"/>
  <c r="H42" i="8"/>
  <c r="F35" i="8"/>
  <c r="H34" i="8"/>
  <c r="F33" i="8"/>
  <c r="H38" i="8"/>
  <c r="F37" i="8"/>
  <c r="H33" i="8"/>
  <c r="D35" i="8"/>
  <c r="D39" i="8"/>
  <c r="G5" i="10" a="1"/>
  <c r="G5" i="10" s="1"/>
  <c r="D33" i="8"/>
  <c r="D34" i="8"/>
  <c r="K38" i="8"/>
  <c r="K42" i="8"/>
  <c r="J37" i="7"/>
  <c r="J41" i="7"/>
  <c r="F38" i="7"/>
  <c r="C33" i="7"/>
  <c r="F40" i="7"/>
  <c r="F33" i="7"/>
  <c r="F39" i="7"/>
  <c r="F34" i="7"/>
  <c r="F36" i="7"/>
  <c r="J35" i="7"/>
  <c r="C35" i="7"/>
  <c r="J34" i="7"/>
  <c r="C39" i="7"/>
  <c r="J39" i="7"/>
  <c r="H33" i="7"/>
  <c r="E37" i="7"/>
  <c r="H38" i="7"/>
  <c r="H37" i="7"/>
  <c r="H41" i="7"/>
  <c r="C36" i="7"/>
  <c r="C40" i="7"/>
  <c r="G41" i="7"/>
  <c r="G42" i="7"/>
  <c r="G35" i="7"/>
  <c r="E41" i="7"/>
  <c r="G34" i="7"/>
  <c r="G38" i="7"/>
  <c r="E38" i="7"/>
  <c r="G39" i="7"/>
  <c r="G33" i="7"/>
  <c r="E42" i="7"/>
  <c r="G37" i="7"/>
  <c r="G36" i="7"/>
  <c r="E35" i="7"/>
  <c r="C37" i="7"/>
  <c r="C38" i="7"/>
  <c r="E39" i="7"/>
  <c r="C41" i="7"/>
  <c r="C34" i="7"/>
  <c r="I41" i="7"/>
  <c r="F42" i="7"/>
  <c r="E40" i="7"/>
  <c r="F41" i="7"/>
  <c r="F35" i="7"/>
  <c r="E34" i="7"/>
  <c r="E33" i="7"/>
  <c r="H40" i="7"/>
  <c r="H35" i="7"/>
  <c r="H39" i="7"/>
  <c r="H36" i="7"/>
  <c r="H42" i="7"/>
  <c r="D37" i="7"/>
  <c r="D35" i="7"/>
  <c r="D33" i="7"/>
  <c r="D40" i="7"/>
  <c r="D42" i="7"/>
  <c r="D34" i="7"/>
  <c r="D36" i="7"/>
  <c r="D41" i="7"/>
  <c r="D39" i="7"/>
  <c r="I35" i="7"/>
  <c r="I40" i="7"/>
  <c r="I38" i="7"/>
  <c r="I33" i="7"/>
  <c r="I37" i="7"/>
  <c r="F5" i="10" a="1"/>
  <c r="F5" i="10" s="1"/>
  <c r="I42" i="7"/>
  <c r="I39" i="7"/>
  <c r="I36" i="7"/>
  <c r="K39" i="6"/>
  <c r="K41" i="6"/>
  <c r="E37" i="6"/>
  <c r="E38" i="6"/>
  <c r="E42" i="6"/>
  <c r="E41" i="6"/>
  <c r="E40" i="6"/>
  <c r="E35" i="6"/>
  <c r="E34" i="6"/>
  <c r="E39" i="6"/>
  <c r="E33" i="6"/>
  <c r="K36" i="6"/>
  <c r="F36" i="6"/>
  <c r="F38" i="6"/>
  <c r="F40" i="6"/>
  <c r="F42" i="6"/>
  <c r="F37" i="6"/>
  <c r="F41" i="6"/>
  <c r="F34" i="6"/>
  <c r="F39" i="6"/>
  <c r="F35" i="6"/>
  <c r="K33" i="6"/>
  <c r="K40" i="6"/>
  <c r="G33" i="6"/>
  <c r="I36" i="6"/>
  <c r="I35" i="6"/>
  <c r="I39" i="6"/>
  <c r="H38" i="6"/>
  <c r="H33" i="6"/>
  <c r="H37" i="6"/>
  <c r="I33" i="6"/>
  <c r="I40" i="6"/>
  <c r="I37" i="6"/>
  <c r="I34" i="6"/>
  <c r="I38" i="6"/>
  <c r="I41" i="6"/>
  <c r="H35" i="6"/>
  <c r="H40" i="6"/>
  <c r="H42" i="6"/>
  <c r="H41" i="6"/>
  <c r="H36" i="6"/>
  <c r="H39" i="6"/>
  <c r="E5" i="10" a="1"/>
  <c r="E5" i="10" s="1"/>
  <c r="J42" i="6"/>
  <c r="J35" i="6"/>
  <c r="J39" i="6"/>
  <c r="J40" i="6"/>
  <c r="J34" i="6"/>
  <c r="J36" i="6"/>
  <c r="J38" i="6"/>
  <c r="J33" i="6"/>
  <c r="J37" i="6"/>
  <c r="G36" i="6"/>
  <c r="G38" i="6"/>
  <c r="C41" i="6"/>
  <c r="C38" i="6"/>
  <c r="G34" i="6"/>
  <c r="G37" i="6"/>
  <c r="C34" i="6"/>
  <c r="C42" i="6"/>
  <c r="C33" i="6"/>
  <c r="G40" i="6"/>
  <c r="C39" i="6"/>
  <c r="G41" i="6"/>
  <c r="C37" i="6"/>
  <c r="C35" i="6"/>
  <c r="G39" i="6"/>
  <c r="C36" i="6"/>
  <c r="G35" i="6"/>
  <c r="C33" i="9"/>
  <c r="C42" i="9"/>
  <c r="C34" i="9"/>
  <c r="C39" i="9"/>
  <c r="C35" i="9"/>
  <c r="C40" i="9"/>
  <c r="C37" i="9"/>
  <c r="C41" i="9"/>
  <c r="C36" i="9"/>
  <c r="C38" i="9"/>
  <c r="B40" i="9"/>
  <c r="B36" i="9"/>
  <c r="B33" i="9"/>
  <c r="B54" i="9" a="1"/>
  <c r="L29" i="9"/>
  <c r="B38" i="9"/>
  <c r="B34" i="9"/>
  <c r="M33" i="9" a="1"/>
  <c r="M33" i="9" s="1"/>
  <c r="B37" i="9"/>
  <c r="B42" i="9"/>
  <c r="B39" i="9"/>
  <c r="B41" i="9"/>
  <c r="B35" i="9"/>
  <c r="F36" i="9"/>
  <c r="F41" i="9"/>
  <c r="F37" i="9"/>
  <c r="F33" i="9"/>
  <c r="F34" i="9"/>
  <c r="F39" i="9"/>
  <c r="F35" i="9"/>
  <c r="F42" i="9"/>
  <c r="F40" i="9"/>
  <c r="F38" i="9"/>
  <c r="H37" i="9"/>
  <c r="H33" i="9"/>
  <c r="H42" i="9"/>
  <c r="H38" i="9"/>
  <c r="H34" i="9"/>
  <c r="H39" i="9"/>
  <c r="H35" i="9"/>
  <c r="H36" i="9"/>
  <c r="H41" i="9"/>
  <c r="H40" i="9"/>
  <c r="D37" i="9"/>
  <c r="D33" i="9"/>
  <c r="D34" i="9"/>
  <c r="D35" i="9"/>
  <c r="D38" i="9"/>
  <c r="D39" i="9"/>
  <c r="D40" i="9"/>
  <c r="D36" i="9"/>
  <c r="D41" i="9"/>
  <c r="D42" i="9"/>
  <c r="J41" i="9"/>
  <c r="J37" i="9"/>
  <c r="J33" i="9"/>
  <c r="J42" i="9"/>
  <c r="J38" i="9"/>
  <c r="J34" i="9"/>
  <c r="J39" i="9"/>
  <c r="J35" i="9"/>
  <c r="J40" i="9"/>
  <c r="J36" i="9"/>
  <c r="E40" i="9"/>
  <c r="E36" i="9"/>
  <c r="E34" i="9"/>
  <c r="E33" i="9"/>
  <c r="E42" i="9"/>
  <c r="E39" i="9"/>
  <c r="E35" i="9"/>
  <c r="E41" i="9"/>
  <c r="E38" i="9"/>
  <c r="E37" i="9"/>
  <c r="G37" i="9"/>
  <c r="G33" i="9"/>
  <c r="G38" i="9"/>
  <c r="G34" i="9"/>
  <c r="G39" i="9"/>
  <c r="G35" i="9"/>
  <c r="G40" i="9"/>
  <c r="G36" i="9"/>
  <c r="G41" i="9"/>
  <c r="G42" i="9"/>
  <c r="B37" i="8"/>
  <c r="B33" i="8"/>
  <c r="B54" i="8" a="1"/>
  <c r="L29" i="8"/>
  <c r="B42" i="8"/>
  <c r="B38" i="8"/>
  <c r="B34" i="8"/>
  <c r="M33" i="8" a="1"/>
  <c r="M33" i="8" s="1"/>
  <c r="B36" i="8"/>
  <c r="B35" i="8"/>
  <c r="B39" i="8"/>
  <c r="B40" i="8"/>
  <c r="B41" i="8"/>
  <c r="B38" i="7"/>
  <c r="M33" i="7" a="1"/>
  <c r="M33" i="7" s="1"/>
  <c r="B33" i="7"/>
  <c r="B54" i="7" a="1"/>
  <c r="L29" i="7"/>
  <c r="B34" i="7"/>
  <c r="B39" i="7"/>
  <c r="B37" i="7"/>
  <c r="B35" i="7"/>
  <c r="B36" i="7"/>
  <c r="B41" i="7"/>
  <c r="B40" i="7"/>
  <c r="B42" i="7"/>
  <c r="D35" i="6"/>
  <c r="D39" i="6"/>
  <c r="D33" i="6"/>
  <c r="D42" i="6"/>
  <c r="D34" i="6"/>
  <c r="D36" i="6"/>
  <c r="D41" i="6"/>
  <c r="D38" i="6"/>
  <c r="D37" i="6"/>
  <c r="D40" i="6"/>
  <c r="B34" i="6"/>
  <c r="B37" i="6"/>
  <c r="L29" i="6"/>
  <c r="B42" i="6"/>
  <c r="M33" i="6" a="1"/>
  <c r="M33" i="6" s="1"/>
  <c r="B33" i="6"/>
  <c r="B54" i="6" a="1"/>
  <c r="B39" i="6"/>
  <c r="B36" i="6"/>
  <c r="B38" i="6"/>
  <c r="B35" i="6"/>
  <c r="B40" i="6"/>
  <c r="B41" i="6"/>
  <c r="L38" i="9" l="1"/>
  <c r="N38" i="9" s="1"/>
  <c r="L33" i="9"/>
  <c r="N33" i="9" s="1"/>
  <c r="L37" i="8"/>
  <c r="N37" i="8" s="1"/>
  <c r="L33" i="8"/>
  <c r="N33" i="8" s="1"/>
  <c r="L34" i="8"/>
  <c r="N34" i="8" s="1"/>
  <c r="L42" i="8"/>
  <c r="N42" i="8" s="1"/>
  <c r="L38" i="8"/>
  <c r="N38" i="8" s="1"/>
  <c r="L41" i="8"/>
  <c r="N41" i="8" s="1"/>
  <c r="L40" i="8"/>
  <c r="N40" i="8" s="1"/>
  <c r="L39" i="8"/>
  <c r="N39" i="8" s="1"/>
  <c r="L35" i="8"/>
  <c r="N35" i="8" s="1"/>
  <c r="L36" i="8"/>
  <c r="N36" i="8" s="1"/>
  <c r="L34" i="7"/>
  <c r="N34" i="7" s="1"/>
  <c r="L37" i="7"/>
  <c r="N37" i="7" s="1"/>
  <c r="L35" i="7"/>
  <c r="L40" i="7"/>
  <c r="L41" i="7"/>
  <c r="L38" i="7"/>
  <c r="N38" i="7" s="1"/>
  <c r="L42" i="7"/>
  <c r="L36" i="7"/>
  <c r="N36" i="7" s="1"/>
  <c r="N35" i="7"/>
  <c r="N41" i="7"/>
  <c r="L39" i="7"/>
  <c r="N39" i="7" s="1"/>
  <c r="L33" i="7"/>
  <c r="N33" i="7" s="1"/>
  <c r="N40" i="7"/>
  <c r="N42" i="7"/>
  <c r="L42" i="6"/>
  <c r="N42" i="6" s="1"/>
  <c r="L34" i="6"/>
  <c r="N34" i="6" s="1"/>
  <c r="L39" i="6"/>
  <c r="N39" i="6" s="1"/>
  <c r="L37" i="6"/>
  <c r="N37" i="6" s="1"/>
  <c r="L41" i="6"/>
  <c r="L35" i="6"/>
  <c r="N35" i="6" s="1"/>
  <c r="L33" i="6"/>
  <c r="N33" i="6" s="1"/>
  <c r="L40" i="9"/>
  <c r="N40" i="9" s="1"/>
  <c r="L41" i="9"/>
  <c r="N41" i="9" s="1"/>
  <c r="C55" i="9"/>
  <c r="B54" i="9"/>
  <c r="C54" i="9" s="1"/>
  <c r="L35" i="9"/>
  <c r="N35" i="9" s="1"/>
  <c r="L39" i="9"/>
  <c r="N39" i="9" s="1"/>
  <c r="L42" i="9"/>
  <c r="N42" i="9" s="1"/>
  <c r="L36" i="9"/>
  <c r="N36" i="9" s="1"/>
  <c r="L37" i="9"/>
  <c r="N37" i="9" s="1"/>
  <c r="L34" i="9"/>
  <c r="N34" i="9" s="1"/>
  <c r="B54" i="8"/>
  <c r="C54" i="8" s="1"/>
  <c r="B54" i="7"/>
  <c r="C54" i="7" s="1"/>
  <c r="N41" i="6"/>
  <c r="L36" i="6"/>
  <c r="N36" i="6" s="1"/>
  <c r="L40" i="6"/>
  <c r="N40" i="6" s="1"/>
  <c r="L38" i="6"/>
  <c r="N38" i="6" s="1"/>
  <c r="B54" i="6"/>
  <c r="C54" i="6" s="1"/>
  <c r="C63" i="8" l="1"/>
  <c r="C55" i="8"/>
  <c r="C61" i="8"/>
  <c r="C60" i="8"/>
  <c r="C62" i="8"/>
  <c r="C56" i="8"/>
  <c r="C57" i="8"/>
  <c r="C58" i="8"/>
  <c r="C59" i="8"/>
  <c r="C55" i="7"/>
  <c r="C56" i="7"/>
  <c r="C58" i="7"/>
  <c r="C61" i="7"/>
  <c r="C56" i="6"/>
  <c r="C57" i="6"/>
  <c r="C63" i="6"/>
  <c r="C58" i="6"/>
  <c r="C59" i="6"/>
  <c r="C60" i="6"/>
  <c r="C61" i="6"/>
  <c r="C55" i="6"/>
  <c r="C62" i="6"/>
  <c r="E44" i="9"/>
  <c r="E46" i="9" s="1"/>
  <c r="E48" i="9" s="1"/>
  <c r="G48" i="9" s="1"/>
  <c r="C60" i="9"/>
  <c r="C57" i="9"/>
  <c r="C62" i="9"/>
  <c r="C56" i="9"/>
  <c r="C58" i="9"/>
  <c r="C59" i="9"/>
  <c r="C61" i="9"/>
  <c r="C63" i="9"/>
  <c r="E44" i="8"/>
  <c r="E46" i="8" s="1"/>
  <c r="E44" i="7"/>
  <c r="E46" i="7" s="1"/>
  <c r="C57" i="7"/>
  <c r="C59" i="7"/>
  <c r="C60" i="7"/>
  <c r="C62" i="7"/>
  <c r="C63" i="7"/>
  <c r="E44" i="6"/>
  <c r="E46" i="6" s="1"/>
  <c r="K15" i="5"/>
  <c r="K27" i="5" s="1"/>
  <c r="J14" i="5"/>
  <c r="I14" i="5"/>
  <c r="H14" i="5"/>
  <c r="G14" i="5"/>
  <c r="F14" i="5"/>
  <c r="E14" i="5"/>
  <c r="D14" i="5"/>
  <c r="C14" i="5"/>
  <c r="B14" i="5"/>
  <c r="I13" i="5"/>
  <c r="I15" i="5" s="1"/>
  <c r="I20" i="5" s="1"/>
  <c r="H13" i="5"/>
  <c r="G13" i="5"/>
  <c r="F13" i="5"/>
  <c r="E13" i="5"/>
  <c r="D13" i="5"/>
  <c r="C13" i="5"/>
  <c r="B13" i="5"/>
  <c r="H12" i="5"/>
  <c r="G12" i="5"/>
  <c r="F12" i="5"/>
  <c r="E12" i="5"/>
  <c r="D12" i="5"/>
  <c r="C12" i="5"/>
  <c r="B12" i="5"/>
  <c r="G11" i="5"/>
  <c r="F11" i="5"/>
  <c r="E11" i="5"/>
  <c r="D11" i="5"/>
  <c r="C11" i="5"/>
  <c r="B11" i="5"/>
  <c r="F10" i="5"/>
  <c r="E10" i="5"/>
  <c r="D10" i="5"/>
  <c r="C10" i="5"/>
  <c r="B10" i="5"/>
  <c r="E9" i="5"/>
  <c r="D9" i="5"/>
  <c r="C9" i="5"/>
  <c r="B9" i="5"/>
  <c r="D8" i="5"/>
  <c r="C8" i="5"/>
  <c r="B8" i="5"/>
  <c r="C7" i="5"/>
  <c r="B7" i="5"/>
  <c r="B6" i="5"/>
  <c r="K15" i="4"/>
  <c r="K27" i="4" s="1"/>
  <c r="I15" i="4"/>
  <c r="H15" i="5" l="1"/>
  <c r="E15" i="5"/>
  <c r="E26" i="5" s="1"/>
  <c r="I28" i="5"/>
  <c r="I19" i="5"/>
  <c r="K23" i="5"/>
  <c r="K24" i="5"/>
  <c r="K26" i="5"/>
  <c r="I23" i="5"/>
  <c r="I24" i="5"/>
  <c r="I27" i="5"/>
  <c r="I22" i="5"/>
  <c r="G46" i="9"/>
  <c r="E48" i="8"/>
  <c r="G48" i="8" s="1"/>
  <c r="G46" i="8"/>
  <c r="E48" i="7"/>
  <c r="G48" i="7" s="1"/>
  <c r="G46" i="7"/>
  <c r="E48" i="6"/>
  <c r="G48" i="6" s="1"/>
  <c r="G46" i="6"/>
  <c r="E25" i="5"/>
  <c r="E21" i="5"/>
  <c r="E28" i="5"/>
  <c r="E22" i="5"/>
  <c r="E19" i="5"/>
  <c r="H23" i="5"/>
  <c r="H20" i="5"/>
  <c r="H27" i="5"/>
  <c r="H19" i="5"/>
  <c r="H24" i="5"/>
  <c r="H21" i="5"/>
  <c r="H25" i="5"/>
  <c r="H22" i="5"/>
  <c r="H26" i="5"/>
  <c r="K20" i="5"/>
  <c r="I26" i="5"/>
  <c r="B15" i="5"/>
  <c r="B27" i="5" s="1"/>
  <c r="D15" i="5"/>
  <c r="D27" i="5" s="1"/>
  <c r="K19" i="5"/>
  <c r="I25" i="5"/>
  <c r="H28" i="5"/>
  <c r="C15" i="5"/>
  <c r="C22" i="5" s="1"/>
  <c r="F15" i="5"/>
  <c r="F24" i="5" s="1"/>
  <c r="K22" i="5"/>
  <c r="E24" i="5"/>
  <c r="K25" i="5"/>
  <c r="K28" i="5"/>
  <c r="G15" i="5"/>
  <c r="G26" i="5" s="1"/>
  <c r="I21" i="5"/>
  <c r="J15" i="5"/>
  <c r="K21" i="5"/>
  <c r="G15" i="4"/>
  <c r="G19" i="4" s="1"/>
  <c r="K20" i="4"/>
  <c r="K23" i="4"/>
  <c r="K26" i="4"/>
  <c r="I27" i="4"/>
  <c r="I24" i="4"/>
  <c r="I26" i="4"/>
  <c r="I21" i="4"/>
  <c r="I19" i="4"/>
  <c r="I22" i="4"/>
  <c r="I25" i="4"/>
  <c r="I23" i="4"/>
  <c r="I20" i="4"/>
  <c r="C15" i="4"/>
  <c r="C23" i="4" s="1"/>
  <c r="E15" i="4"/>
  <c r="E27" i="4" s="1"/>
  <c r="B15" i="4"/>
  <c r="B24" i="4" s="1"/>
  <c r="D15" i="4"/>
  <c r="D24" i="4" s="1"/>
  <c r="K19" i="4"/>
  <c r="F15" i="4"/>
  <c r="F24" i="4" s="1"/>
  <c r="K22" i="4"/>
  <c r="I28" i="4"/>
  <c r="K25" i="4"/>
  <c r="H15" i="4"/>
  <c r="H28" i="4" s="1"/>
  <c r="K28" i="4"/>
  <c r="J15" i="4"/>
  <c r="J28" i="4" s="1"/>
  <c r="K24" i="4"/>
  <c r="K21" i="4"/>
  <c r="K15" i="3"/>
  <c r="K27" i="3" s="1"/>
  <c r="J15" i="3"/>
  <c r="J20" i="3" s="1"/>
  <c r="I15" i="3"/>
  <c r="I24" i="3" s="1"/>
  <c r="H15" i="3"/>
  <c r="H19" i="3" s="1"/>
  <c r="E20" i="5" l="1"/>
  <c r="E27" i="5"/>
  <c r="E23" i="5"/>
  <c r="D24" i="5"/>
  <c r="I29" i="5"/>
  <c r="F27" i="5"/>
  <c r="D26" i="5"/>
  <c r="H29" i="5"/>
  <c r="E29" i="5"/>
  <c r="B26" i="5"/>
  <c r="B25" i="5"/>
  <c r="G28" i="4"/>
  <c r="G21" i="4"/>
  <c r="G25" i="4"/>
  <c r="G24" i="4"/>
  <c r="G26" i="4"/>
  <c r="G27" i="4"/>
  <c r="G20" i="4"/>
  <c r="G22" i="4"/>
  <c r="G23" i="4"/>
  <c r="E26" i="4"/>
  <c r="G15" i="3"/>
  <c r="G22" i="3" s="1"/>
  <c r="K25" i="3"/>
  <c r="K26" i="3"/>
  <c r="J27" i="3"/>
  <c r="F15" i="3"/>
  <c r="F25" i="3" s="1"/>
  <c r="E15" i="3"/>
  <c r="E21" i="3" s="1"/>
  <c r="K24" i="3"/>
  <c r="K22" i="3"/>
  <c r="K23" i="3"/>
  <c r="K21" i="3"/>
  <c r="D15" i="3"/>
  <c r="D24" i="3" s="1"/>
  <c r="K20" i="3"/>
  <c r="I28" i="3"/>
  <c r="C15" i="3"/>
  <c r="C23" i="3" s="1"/>
  <c r="K19" i="3"/>
  <c r="K28" i="3"/>
  <c r="J26" i="3"/>
  <c r="J25" i="3"/>
  <c r="J24" i="3"/>
  <c r="J28" i="3"/>
  <c r="J22" i="3"/>
  <c r="J21" i="3"/>
  <c r="J19" i="3"/>
  <c r="J23" i="3"/>
  <c r="I21" i="3"/>
  <c r="I22" i="3"/>
  <c r="I20" i="3"/>
  <c r="I23" i="3"/>
  <c r="I26" i="3"/>
  <c r="I19" i="3"/>
  <c r="I27" i="3"/>
  <c r="I25" i="3"/>
  <c r="H25" i="3"/>
  <c r="H24" i="3"/>
  <c r="H22" i="3"/>
  <c r="H21" i="3"/>
  <c r="H27" i="3"/>
  <c r="H20" i="3"/>
  <c r="H28" i="3"/>
  <c r="H23" i="3"/>
  <c r="H26" i="3"/>
  <c r="F26" i="3"/>
  <c r="B15" i="3"/>
  <c r="B24" i="3" s="1"/>
  <c r="C19" i="5"/>
  <c r="C26" i="5"/>
  <c r="C20" i="5"/>
  <c r="C24" i="5"/>
  <c r="C21" i="5"/>
  <c r="C25" i="5"/>
  <c r="J27" i="5"/>
  <c r="J24" i="5"/>
  <c r="J21" i="5"/>
  <c r="J26" i="5"/>
  <c r="J25" i="5"/>
  <c r="J19" i="5"/>
  <c r="J22" i="5"/>
  <c r="J23" i="5"/>
  <c r="J20" i="5"/>
  <c r="D19" i="5"/>
  <c r="D23" i="5"/>
  <c r="D20" i="5"/>
  <c r="D28" i="5"/>
  <c r="D21" i="5"/>
  <c r="D25" i="5"/>
  <c r="J28" i="5"/>
  <c r="B22" i="5"/>
  <c r="B20" i="5"/>
  <c r="B21" i="5"/>
  <c r="B28" i="5"/>
  <c r="B19" i="5"/>
  <c r="C28" i="5"/>
  <c r="B24" i="5"/>
  <c r="K29" i="5"/>
  <c r="C23" i="5"/>
  <c r="C27" i="5"/>
  <c r="G23" i="5"/>
  <c r="G20" i="5"/>
  <c r="G19" i="5"/>
  <c r="G27" i="5"/>
  <c r="G25" i="5"/>
  <c r="G24" i="5"/>
  <c r="G21" i="5"/>
  <c r="G28" i="5"/>
  <c r="G22" i="5"/>
  <c r="F26" i="5"/>
  <c r="F23" i="5"/>
  <c r="F20" i="5"/>
  <c r="F21" i="5"/>
  <c r="F28" i="5"/>
  <c r="F25" i="5"/>
  <c r="F19" i="5"/>
  <c r="F22" i="5"/>
  <c r="D22" i="5"/>
  <c r="B23" i="5"/>
  <c r="B23" i="4"/>
  <c r="B27" i="4"/>
  <c r="C24" i="4"/>
  <c r="C27" i="4"/>
  <c r="K29" i="4"/>
  <c r="D22" i="4"/>
  <c r="D26" i="4"/>
  <c r="D23" i="4"/>
  <c r="D21" i="4"/>
  <c r="D19" i="4"/>
  <c r="D25" i="4"/>
  <c r="D28" i="4"/>
  <c r="F26" i="4"/>
  <c r="E20" i="4"/>
  <c r="E28" i="4"/>
  <c r="E25" i="4"/>
  <c r="E22" i="4"/>
  <c r="E21" i="4"/>
  <c r="E19" i="4"/>
  <c r="I29" i="4"/>
  <c r="B19" i="4"/>
  <c r="B25" i="4"/>
  <c r="B21" i="4"/>
  <c r="B28" i="4"/>
  <c r="C19" i="4"/>
  <c r="C26" i="4"/>
  <c r="C22" i="4"/>
  <c r="C21" i="4"/>
  <c r="C25" i="4"/>
  <c r="C20" i="4"/>
  <c r="C28" i="4"/>
  <c r="H20" i="4"/>
  <c r="H26" i="4"/>
  <c r="H27" i="4"/>
  <c r="H24" i="4"/>
  <c r="H21" i="4"/>
  <c r="H19" i="4"/>
  <c r="H23" i="4"/>
  <c r="H25" i="4"/>
  <c r="H22" i="4"/>
  <c r="J24" i="4"/>
  <c r="J21" i="4"/>
  <c r="J27" i="4"/>
  <c r="J26" i="4"/>
  <c r="J20" i="4"/>
  <c r="J23" i="4"/>
  <c r="J19" i="4"/>
  <c r="J25" i="4"/>
  <c r="J22" i="4"/>
  <c r="D27" i="4"/>
  <c r="F20" i="4"/>
  <c r="F22" i="4"/>
  <c r="F19" i="4"/>
  <c r="F23" i="4"/>
  <c r="F25" i="4"/>
  <c r="F28" i="4"/>
  <c r="F21" i="4"/>
  <c r="F27" i="4"/>
  <c r="E24" i="4"/>
  <c r="D20" i="4"/>
  <c r="B22" i="4"/>
  <c r="B26" i="4"/>
  <c r="B20" i="4"/>
  <c r="E23" i="4"/>
  <c r="F23" i="3" l="1"/>
  <c r="F24" i="3"/>
  <c r="F19" i="3"/>
  <c r="E19" i="3"/>
  <c r="L27" i="5"/>
  <c r="J42" i="5" s="1"/>
  <c r="L25" i="5"/>
  <c r="H37" i="5" s="1"/>
  <c r="L24" i="5"/>
  <c r="G38" i="5" s="1"/>
  <c r="L26" i="5"/>
  <c r="I40" i="5" s="1"/>
  <c r="G29" i="4"/>
  <c r="G25" i="3"/>
  <c r="E23" i="3"/>
  <c r="E22" i="3"/>
  <c r="E26" i="3"/>
  <c r="F27" i="3"/>
  <c r="F28" i="3"/>
  <c r="G28" i="3"/>
  <c r="G20" i="3"/>
  <c r="G27" i="3"/>
  <c r="G19" i="3"/>
  <c r="G26" i="3"/>
  <c r="G23" i="3"/>
  <c r="G24" i="3"/>
  <c r="G21" i="3"/>
  <c r="F22" i="3"/>
  <c r="F21" i="3"/>
  <c r="F20" i="3"/>
  <c r="E20" i="3"/>
  <c r="E28" i="3"/>
  <c r="E24" i="3"/>
  <c r="E25" i="3"/>
  <c r="E27" i="3"/>
  <c r="D25" i="3"/>
  <c r="K29" i="3"/>
  <c r="D23" i="3"/>
  <c r="D28" i="3"/>
  <c r="H29" i="3"/>
  <c r="D26" i="3"/>
  <c r="D27" i="3"/>
  <c r="D20" i="3"/>
  <c r="D19" i="3"/>
  <c r="D21" i="3"/>
  <c r="D22" i="3"/>
  <c r="J29" i="3"/>
  <c r="C19" i="3"/>
  <c r="C22" i="3"/>
  <c r="C28" i="3"/>
  <c r="C26" i="3"/>
  <c r="C20" i="3"/>
  <c r="C27" i="3"/>
  <c r="C21" i="3"/>
  <c r="C25" i="3"/>
  <c r="C24" i="3"/>
  <c r="I29" i="3"/>
  <c r="B26" i="3"/>
  <c r="B28" i="3"/>
  <c r="B20" i="3"/>
  <c r="B19" i="3"/>
  <c r="B27" i="3"/>
  <c r="B23" i="3"/>
  <c r="B25" i="3"/>
  <c r="B21" i="3"/>
  <c r="B22" i="3"/>
  <c r="I37" i="5"/>
  <c r="I33" i="5"/>
  <c r="I42" i="5"/>
  <c r="I38" i="5"/>
  <c r="I34" i="5"/>
  <c r="I36" i="5"/>
  <c r="B29" i="5"/>
  <c r="L19" i="5"/>
  <c r="L21" i="5"/>
  <c r="J29" i="5"/>
  <c r="L20" i="5"/>
  <c r="L28" i="5"/>
  <c r="L23" i="5"/>
  <c r="G29" i="5"/>
  <c r="F29" i="5"/>
  <c r="L22" i="5"/>
  <c r="D29" i="5"/>
  <c r="C29" i="5"/>
  <c r="L26" i="4"/>
  <c r="I39" i="4" s="1"/>
  <c r="L23" i="4"/>
  <c r="F42" i="4" s="1"/>
  <c r="L27" i="4"/>
  <c r="J33" i="4" s="1"/>
  <c r="L24" i="4"/>
  <c r="G37" i="4" s="1"/>
  <c r="J29" i="4"/>
  <c r="L22" i="4"/>
  <c r="D29" i="4"/>
  <c r="L28" i="4"/>
  <c r="L25" i="4"/>
  <c r="F29" i="4"/>
  <c r="L20" i="4"/>
  <c r="C29" i="4"/>
  <c r="L21" i="4"/>
  <c r="H29" i="4"/>
  <c r="B29" i="4"/>
  <c r="L19" i="4"/>
  <c r="E29" i="4"/>
  <c r="D18" i="2"/>
  <c r="H20" i="2"/>
  <c r="H25" i="2" s="1"/>
  <c r="G19" i="2"/>
  <c r="G20" i="2" s="1"/>
  <c r="G28" i="2" s="1"/>
  <c r="F19" i="2"/>
  <c r="E19" i="2"/>
  <c r="D19" i="2"/>
  <c r="C19" i="2"/>
  <c r="B19" i="2"/>
  <c r="F18" i="2"/>
  <c r="E18" i="2"/>
  <c r="E17" i="2"/>
  <c r="D17" i="2"/>
  <c r="C18" i="2"/>
  <c r="C17" i="2"/>
  <c r="B18" i="2"/>
  <c r="B17" i="2"/>
  <c r="D16" i="2"/>
  <c r="C16" i="2"/>
  <c r="B16" i="2"/>
  <c r="B15" i="2"/>
  <c r="C15" i="2"/>
  <c r="B14" i="2"/>
  <c r="L24" i="3" l="1"/>
  <c r="G33" i="3" s="1"/>
  <c r="L19" i="3"/>
  <c r="B37" i="3" s="1"/>
  <c r="G37" i="5"/>
  <c r="G39" i="5"/>
  <c r="G33" i="5"/>
  <c r="G41" i="5"/>
  <c r="H40" i="5"/>
  <c r="H38" i="5"/>
  <c r="H41" i="5"/>
  <c r="H36" i="5"/>
  <c r="H42" i="5"/>
  <c r="H35" i="5"/>
  <c r="H39" i="5"/>
  <c r="H34" i="5"/>
  <c r="H33" i="5"/>
  <c r="G40" i="5"/>
  <c r="J35" i="5"/>
  <c r="J41" i="5"/>
  <c r="J34" i="5"/>
  <c r="J39" i="5"/>
  <c r="J40" i="5"/>
  <c r="J36" i="5"/>
  <c r="J33" i="5"/>
  <c r="J38" i="5"/>
  <c r="J37" i="5"/>
  <c r="G42" i="5"/>
  <c r="G36" i="5"/>
  <c r="G35" i="5"/>
  <c r="G34" i="5"/>
  <c r="I39" i="5"/>
  <c r="I35" i="5"/>
  <c r="I41" i="5"/>
  <c r="D5" i="10" a="1"/>
  <c r="D5" i="10" s="1"/>
  <c r="F33" i="4"/>
  <c r="F37" i="4"/>
  <c r="F34" i="4"/>
  <c r="C5" i="10" a="1"/>
  <c r="C5" i="10" s="1"/>
  <c r="F35" i="4"/>
  <c r="L25" i="3"/>
  <c r="H39" i="3" s="1"/>
  <c r="L23" i="3"/>
  <c r="F34" i="3" s="1"/>
  <c r="F29" i="3"/>
  <c r="G29" i="3"/>
  <c r="L26" i="3"/>
  <c r="I35" i="3" s="1"/>
  <c r="E29" i="3"/>
  <c r="D29" i="3"/>
  <c r="L22" i="3"/>
  <c r="E34" i="3" s="1"/>
  <c r="L27" i="3"/>
  <c r="J34" i="3" s="1"/>
  <c r="L28" i="3"/>
  <c r="K39" i="3" s="1"/>
  <c r="L20" i="3"/>
  <c r="C34" i="3" s="1"/>
  <c r="C29" i="3"/>
  <c r="L21" i="3"/>
  <c r="D39" i="3" s="1"/>
  <c r="B29" i="3"/>
  <c r="E20" i="2"/>
  <c r="E24" i="2" s="1"/>
  <c r="B36" i="5"/>
  <c r="B42" i="5"/>
  <c r="B54" i="5" a="1"/>
  <c r="B33" i="5"/>
  <c r="L29" i="5"/>
  <c r="B34" i="5"/>
  <c r="M33" i="5" a="1"/>
  <c r="M33" i="5" s="1"/>
  <c r="B35" i="5"/>
  <c r="B38" i="5"/>
  <c r="B39" i="5"/>
  <c r="B40" i="5"/>
  <c r="B41" i="5"/>
  <c r="B37" i="5"/>
  <c r="F41" i="5"/>
  <c r="F37" i="5"/>
  <c r="F33" i="5"/>
  <c r="F34" i="5"/>
  <c r="F35" i="5"/>
  <c r="F39" i="5"/>
  <c r="F40" i="5"/>
  <c r="F36" i="5"/>
  <c r="F42" i="5"/>
  <c r="F38" i="5"/>
  <c r="K33" i="5"/>
  <c r="K34" i="5"/>
  <c r="K42" i="5"/>
  <c r="K38" i="5"/>
  <c r="K39" i="5"/>
  <c r="K35" i="5"/>
  <c r="K40" i="5"/>
  <c r="K36" i="5"/>
  <c r="K41" i="5"/>
  <c r="K37" i="5"/>
  <c r="E36" i="5"/>
  <c r="E41" i="5"/>
  <c r="E37" i="5"/>
  <c r="E39" i="5"/>
  <c r="E33" i="5"/>
  <c r="E35" i="5"/>
  <c r="E34" i="5"/>
  <c r="E42" i="5"/>
  <c r="E40" i="5"/>
  <c r="E38" i="5"/>
  <c r="C40" i="5"/>
  <c r="C36" i="5"/>
  <c r="C33" i="5"/>
  <c r="C38" i="5"/>
  <c r="C34" i="5"/>
  <c r="C41" i="5"/>
  <c r="C42" i="5"/>
  <c r="C35" i="5"/>
  <c r="C37" i="5"/>
  <c r="C39" i="5"/>
  <c r="D39" i="5"/>
  <c r="D33" i="5"/>
  <c r="D34" i="5"/>
  <c r="D35" i="5"/>
  <c r="D37" i="5"/>
  <c r="D40" i="5"/>
  <c r="D36" i="5"/>
  <c r="D38" i="5"/>
  <c r="D41" i="5"/>
  <c r="D42" i="5"/>
  <c r="G40" i="4"/>
  <c r="G42" i="4"/>
  <c r="G41" i="4"/>
  <c r="G36" i="4"/>
  <c r="G35" i="4"/>
  <c r="G39" i="4"/>
  <c r="G34" i="4"/>
  <c r="G33" i="4"/>
  <c r="F38" i="4"/>
  <c r="F36" i="4"/>
  <c r="F39" i="4"/>
  <c r="I40" i="4"/>
  <c r="F40" i="4"/>
  <c r="F41" i="4"/>
  <c r="I33" i="4"/>
  <c r="I42" i="4"/>
  <c r="I37" i="4"/>
  <c r="I38" i="4"/>
  <c r="I41" i="4"/>
  <c r="I36" i="4"/>
  <c r="I34" i="4"/>
  <c r="I35" i="4"/>
  <c r="G38" i="4"/>
  <c r="J40" i="4"/>
  <c r="J41" i="4"/>
  <c r="J36" i="4"/>
  <c r="J39" i="4"/>
  <c r="J38" i="4"/>
  <c r="J37" i="4"/>
  <c r="J42" i="4"/>
  <c r="J35" i="4"/>
  <c r="J34" i="4"/>
  <c r="E39" i="4"/>
  <c r="E40" i="4"/>
  <c r="E33" i="4"/>
  <c r="E36" i="4"/>
  <c r="E34" i="4"/>
  <c r="E35" i="4"/>
  <c r="E37" i="4"/>
  <c r="E38" i="4"/>
  <c r="E42" i="4"/>
  <c r="E41" i="4"/>
  <c r="C33" i="4"/>
  <c r="C34" i="4"/>
  <c r="C39" i="4"/>
  <c r="C35" i="4"/>
  <c r="C36" i="4"/>
  <c r="C37" i="4"/>
  <c r="C41" i="4"/>
  <c r="C40" i="4"/>
  <c r="C38" i="4"/>
  <c r="C42" i="4"/>
  <c r="H37" i="4"/>
  <c r="H33" i="4"/>
  <c r="H36" i="4"/>
  <c r="H38" i="4"/>
  <c r="H34" i="4"/>
  <c r="H39" i="4"/>
  <c r="H35" i="4"/>
  <c r="H41" i="4"/>
  <c r="H40" i="4"/>
  <c r="H42" i="4"/>
  <c r="B36" i="4"/>
  <c r="B35" i="4"/>
  <c r="B39" i="4"/>
  <c r="B33" i="4"/>
  <c r="L29" i="4"/>
  <c r="B34" i="4"/>
  <c r="B42" i="4"/>
  <c r="B54" i="4" a="1"/>
  <c r="M33" i="4" a="1"/>
  <c r="M33" i="4" s="1"/>
  <c r="B40" i="4"/>
  <c r="B37" i="4"/>
  <c r="B38" i="4"/>
  <c r="B41" i="4"/>
  <c r="K33" i="4"/>
  <c r="K42" i="4"/>
  <c r="K38" i="4"/>
  <c r="K34" i="4"/>
  <c r="K39" i="4"/>
  <c r="K35" i="4"/>
  <c r="K40" i="4"/>
  <c r="K36" i="4"/>
  <c r="K41" i="4"/>
  <c r="K37" i="4"/>
  <c r="D39" i="4"/>
  <c r="D33" i="4"/>
  <c r="D35" i="4"/>
  <c r="D34" i="4"/>
  <c r="D36" i="4"/>
  <c r="D42" i="4"/>
  <c r="D41" i="4"/>
  <c r="D40" i="4"/>
  <c r="D37" i="4"/>
  <c r="D38" i="4"/>
  <c r="F20" i="2"/>
  <c r="F24" i="2" s="1"/>
  <c r="D20" i="2"/>
  <c r="D29" i="2" s="1"/>
  <c r="C20" i="2"/>
  <c r="C29" i="2" s="1"/>
  <c r="H24" i="2"/>
  <c r="H28" i="2"/>
  <c r="H30" i="2"/>
  <c r="H29" i="2"/>
  <c r="H27" i="2"/>
  <c r="H26" i="2"/>
  <c r="G30" i="2"/>
  <c r="G24" i="2"/>
  <c r="G25" i="2"/>
  <c r="G27" i="2"/>
  <c r="G26" i="2"/>
  <c r="B20" i="2"/>
  <c r="G29" i="2"/>
  <c r="H41" i="3" l="1"/>
  <c r="G37" i="3"/>
  <c r="G38" i="3"/>
  <c r="G41" i="3"/>
  <c r="G34" i="3"/>
  <c r="G39" i="3"/>
  <c r="G36" i="3"/>
  <c r="G42" i="3"/>
  <c r="G40" i="3"/>
  <c r="G35" i="3"/>
  <c r="B39" i="3"/>
  <c r="B33" i="3"/>
  <c r="B38" i="3"/>
  <c r="B35" i="3"/>
  <c r="B34" i="3"/>
  <c r="B40" i="3"/>
  <c r="B41" i="3"/>
  <c r="B42" i="3"/>
  <c r="B36" i="3"/>
  <c r="E29" i="2"/>
  <c r="E25" i="2"/>
  <c r="E30" i="2"/>
  <c r="E28" i="2"/>
  <c r="E26" i="2"/>
  <c r="E27" i="2"/>
  <c r="E41" i="3"/>
  <c r="H35" i="3"/>
  <c r="H37" i="3"/>
  <c r="H33" i="3"/>
  <c r="H40" i="3"/>
  <c r="H34" i="3"/>
  <c r="H42" i="3"/>
  <c r="H38" i="3"/>
  <c r="H36" i="3"/>
  <c r="K36" i="3"/>
  <c r="K38" i="3"/>
  <c r="E35" i="3"/>
  <c r="E36" i="3"/>
  <c r="K35" i="3"/>
  <c r="E37" i="3"/>
  <c r="E39" i="3"/>
  <c r="E38" i="3"/>
  <c r="E33" i="3"/>
  <c r="F41" i="3"/>
  <c r="F42" i="3"/>
  <c r="F33" i="3"/>
  <c r="F40" i="3"/>
  <c r="F36" i="3"/>
  <c r="F38" i="3"/>
  <c r="F39" i="3"/>
  <c r="F35" i="3"/>
  <c r="F37" i="3"/>
  <c r="K37" i="3"/>
  <c r="K34" i="3"/>
  <c r="E40" i="3"/>
  <c r="K40" i="3"/>
  <c r="I40" i="3"/>
  <c r="I33" i="3"/>
  <c r="I39" i="3"/>
  <c r="I38" i="3"/>
  <c r="J41" i="3"/>
  <c r="I42" i="3"/>
  <c r="J33" i="3"/>
  <c r="J42" i="3"/>
  <c r="J40" i="3"/>
  <c r="J39" i="3"/>
  <c r="I37" i="3"/>
  <c r="I34" i="3"/>
  <c r="I41" i="3"/>
  <c r="I36" i="3"/>
  <c r="J38" i="3"/>
  <c r="J36" i="3"/>
  <c r="J37" i="3"/>
  <c r="E42" i="3"/>
  <c r="K33" i="3"/>
  <c r="J35" i="3"/>
  <c r="C35" i="3"/>
  <c r="C42" i="3"/>
  <c r="C36" i="3"/>
  <c r="C37" i="3"/>
  <c r="C38" i="3"/>
  <c r="C41" i="3"/>
  <c r="C33" i="3"/>
  <c r="K41" i="3"/>
  <c r="C39" i="3"/>
  <c r="C40" i="3"/>
  <c r="D37" i="3"/>
  <c r="D38" i="3"/>
  <c r="K42" i="3"/>
  <c r="D35" i="3"/>
  <c r="M33" i="3" a="1"/>
  <c r="M33" i="3" s="1"/>
  <c r="B54" i="3" a="1"/>
  <c r="B54" i="3" s="1"/>
  <c r="C54" i="3" s="1"/>
  <c r="D40" i="3"/>
  <c r="D34" i="3"/>
  <c r="D36" i="3"/>
  <c r="B5" i="10" a="1"/>
  <c r="B5" i="10" s="1"/>
  <c r="L29" i="3"/>
  <c r="D33" i="3"/>
  <c r="D41" i="3"/>
  <c r="D42" i="3"/>
  <c r="F29" i="2"/>
  <c r="L37" i="5"/>
  <c r="N37" i="5" s="1"/>
  <c r="L41" i="5"/>
  <c r="N41" i="5" s="1"/>
  <c r="L39" i="5"/>
  <c r="N39" i="5" s="1"/>
  <c r="L35" i="5"/>
  <c r="N35" i="5" s="1"/>
  <c r="L34" i="5"/>
  <c r="N34" i="5" s="1"/>
  <c r="B54" i="5"/>
  <c r="C54" i="5" s="1"/>
  <c r="L38" i="5"/>
  <c r="N38" i="5" s="1"/>
  <c r="L33" i="5"/>
  <c r="N33" i="5" s="1"/>
  <c r="L42" i="5"/>
  <c r="N42" i="5" s="1"/>
  <c r="L40" i="5"/>
  <c r="N40" i="5" s="1"/>
  <c r="L36" i="5"/>
  <c r="N36" i="5" s="1"/>
  <c r="L35" i="4"/>
  <c r="N35" i="4" s="1"/>
  <c r="L36" i="4"/>
  <c r="N36" i="4" s="1"/>
  <c r="B54" i="4"/>
  <c r="C54" i="4" s="1"/>
  <c r="L38" i="4"/>
  <c r="N38" i="4" s="1"/>
  <c r="L37" i="4"/>
  <c r="N37" i="4" s="1"/>
  <c r="L34" i="4"/>
  <c r="N34" i="4" s="1"/>
  <c r="L33" i="4"/>
  <c r="N33" i="4" s="1"/>
  <c r="L41" i="4"/>
  <c r="N41" i="4" s="1"/>
  <c r="L40" i="4"/>
  <c r="N40" i="4" s="1"/>
  <c r="L42" i="4"/>
  <c r="N42" i="4" s="1"/>
  <c r="L39" i="4"/>
  <c r="N39" i="4" s="1"/>
  <c r="F27" i="2"/>
  <c r="F25" i="2"/>
  <c r="F26" i="2"/>
  <c r="F30" i="2"/>
  <c r="F28" i="2"/>
  <c r="H31" i="2"/>
  <c r="D24" i="2"/>
  <c r="D27" i="2"/>
  <c r="D30" i="2"/>
  <c r="D26" i="2"/>
  <c r="D25" i="2"/>
  <c r="D28" i="2"/>
  <c r="C26" i="2"/>
  <c r="C25" i="2"/>
  <c r="C24" i="2"/>
  <c r="C30" i="2"/>
  <c r="C27" i="2"/>
  <c r="C28" i="2"/>
  <c r="B25" i="2"/>
  <c r="B26" i="2"/>
  <c r="B28" i="2"/>
  <c r="B29" i="2"/>
  <c r="B30" i="2"/>
  <c r="B24" i="2"/>
  <c r="B27" i="2"/>
  <c r="G31" i="2"/>
  <c r="I24" i="2" l="1"/>
  <c r="E31" i="2"/>
  <c r="C63" i="5"/>
  <c r="C55" i="5"/>
  <c r="L39" i="3"/>
  <c r="N39" i="3" s="1"/>
  <c r="L36" i="3"/>
  <c r="N36" i="3" s="1"/>
  <c r="L34" i="3"/>
  <c r="N34" i="3" s="1"/>
  <c r="L37" i="3"/>
  <c r="N37" i="3" s="1"/>
  <c r="L35" i="3"/>
  <c r="N35" i="3" s="1"/>
  <c r="L38" i="3"/>
  <c r="N38" i="3" s="1"/>
  <c r="L40" i="3"/>
  <c r="N40" i="3" s="1"/>
  <c r="L33" i="3"/>
  <c r="N33" i="3" s="1"/>
  <c r="L41" i="3"/>
  <c r="N41" i="3" s="1"/>
  <c r="L42" i="3"/>
  <c r="N42" i="3" s="1"/>
  <c r="C59" i="3"/>
  <c r="C61" i="3"/>
  <c r="C55" i="3"/>
  <c r="C60" i="3"/>
  <c r="C57" i="3"/>
  <c r="C56" i="3"/>
  <c r="C58" i="3"/>
  <c r="C62" i="3"/>
  <c r="C63" i="3"/>
  <c r="F31" i="2"/>
  <c r="C56" i="5"/>
  <c r="C57" i="5"/>
  <c r="C58" i="5"/>
  <c r="C59" i="5"/>
  <c r="C61" i="5"/>
  <c r="C62" i="5"/>
  <c r="C60" i="5"/>
  <c r="E44" i="5"/>
  <c r="E46" i="5" s="1"/>
  <c r="C55" i="4"/>
  <c r="C57" i="4"/>
  <c r="C56" i="4"/>
  <c r="C59" i="4"/>
  <c r="C61" i="4"/>
  <c r="C62" i="4"/>
  <c r="C58" i="4"/>
  <c r="C60" i="4"/>
  <c r="C63" i="4"/>
  <c r="E44" i="4"/>
  <c r="E46" i="4" s="1"/>
  <c r="C31" i="2"/>
  <c r="I29" i="2"/>
  <c r="G35" i="2" s="1"/>
  <c r="I26" i="2"/>
  <c r="I25" i="2"/>
  <c r="C35" i="2" s="1"/>
  <c r="I27" i="2"/>
  <c r="I30" i="2"/>
  <c r="D31" i="2"/>
  <c r="I28" i="2"/>
  <c r="F36" i="2" s="1"/>
  <c r="B31" i="2"/>
  <c r="E48" i="4" l="1"/>
  <c r="G48" i="4" s="1"/>
  <c r="G46" i="4"/>
  <c r="E44" i="3"/>
  <c r="E46" i="3" s="1"/>
  <c r="G46" i="3" s="1"/>
  <c r="L5" i="10" a="1"/>
  <c r="L5" i="10" s="1"/>
  <c r="B18" i="10" s="1" a="1"/>
  <c r="B18" i="10" s="1"/>
  <c r="E17" i="10" s="1"/>
  <c r="J46" i="2" a="1"/>
  <c r="B41" i="2"/>
  <c r="G46" i="5"/>
  <c r="E48" i="5"/>
  <c r="G48" i="5" s="1"/>
  <c r="F37" i="2"/>
  <c r="G40" i="2"/>
  <c r="G38" i="2"/>
  <c r="G37" i="2"/>
  <c r="C41" i="2"/>
  <c r="E37" i="2"/>
  <c r="C40" i="2"/>
  <c r="C37" i="2"/>
  <c r="C36" i="2"/>
  <c r="C39" i="2"/>
  <c r="G36" i="2"/>
  <c r="C38" i="2"/>
  <c r="G41" i="2"/>
  <c r="D39" i="2"/>
  <c r="G39" i="2"/>
  <c r="D38" i="2"/>
  <c r="F35" i="2"/>
  <c r="D37" i="2"/>
  <c r="D36" i="2"/>
  <c r="H40" i="2"/>
  <c r="D35" i="2"/>
  <c r="D41" i="2"/>
  <c r="D40" i="2"/>
  <c r="H36" i="2"/>
  <c r="H35" i="2"/>
  <c r="H38" i="2"/>
  <c r="H37" i="2"/>
  <c r="F40" i="2"/>
  <c r="H39" i="2"/>
  <c r="H41" i="2"/>
  <c r="F39" i="2"/>
  <c r="F38" i="2"/>
  <c r="E41" i="2"/>
  <c r="E40" i="2"/>
  <c r="E39" i="2"/>
  <c r="E38" i="2"/>
  <c r="E36" i="2"/>
  <c r="E35" i="2"/>
  <c r="F41" i="2"/>
  <c r="B36" i="2"/>
  <c r="B37" i="2"/>
  <c r="B39" i="2"/>
  <c r="I31" i="2"/>
  <c r="B35" i="2"/>
  <c r="B38" i="2"/>
  <c r="B40" i="2"/>
  <c r="E48" i="3" l="1"/>
  <c r="G48" i="3" s="1"/>
  <c r="B46" i="2" a="1"/>
  <c r="B46" i="2" s="1"/>
  <c r="I46" i="2" s="1"/>
  <c r="J46" i="2"/>
  <c r="B64" i="2" s="1"/>
  <c r="B66" i="2"/>
  <c r="B65" i="2"/>
  <c r="B70" i="2"/>
  <c r="B69" i="2"/>
  <c r="B67" i="2"/>
  <c r="B68" i="2"/>
  <c r="C18" i="10" a="1"/>
  <c r="C18" i="10" s="1"/>
  <c r="C68" i="2" l="1"/>
  <c r="C67" i="2"/>
  <c r="K46" i="2"/>
  <c r="I47" i="2"/>
  <c r="K47" i="2" s="1"/>
  <c r="I49" i="2"/>
  <c r="K49" i="2" s="1"/>
  <c r="I48" i="2"/>
  <c r="K48" i="2" s="1"/>
  <c r="I52" i="2"/>
  <c r="K52" i="2" s="1"/>
  <c r="I50" i="2"/>
  <c r="K50" i="2" s="1"/>
  <c r="I51" i="2"/>
  <c r="K51" i="2" s="1"/>
  <c r="C65" i="2"/>
  <c r="C69" i="2"/>
  <c r="C70" i="2"/>
  <c r="C66" i="2"/>
  <c r="C64" i="2"/>
  <c r="I54" i="2" l="1"/>
  <c r="I56" i="2" s="1"/>
  <c r="I58" i="2" s="1"/>
  <c r="K58" i="2" s="1"/>
  <c r="K56" i="2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RICHVALUE" minSupportedVersion="120000" copy="1" pasteAll="1" pasteValues="1" merge="1" splitFirst="1" rowColShift="1" clearFormats="1" clearComments="1" assign="1" coerce="1"/>
    <metadataType name="XLDAPR" minSupportedVersion="120000" copy="1" pasteAll="1" pasteValues="1" merge="1" splitFirst="1" rowColShift="1" clearFormats="1" clearComments="1" assign="1" coerce="1" cellMeta="1"/>
  </metadataTypes>
  <futureMetadata name="XLRICHVALUE" count="3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</futureMetadata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2" v="0"/>
    </bk>
  </cellMetadata>
  <valueMetadata count="3">
    <bk>
      <rc t="1" v="0"/>
    </bk>
    <bk>
      <rc t="1" v="1"/>
    </bk>
    <bk>
      <rc t="1" v="2"/>
    </bk>
  </valueMetadata>
</metadata>
</file>

<file path=xl/sharedStrings.xml><?xml version="1.0" encoding="utf-8"?>
<sst xmlns="http://schemas.openxmlformats.org/spreadsheetml/2006/main" count="1169" uniqueCount="245">
  <si>
    <t>Mẫu Laptop</t>
  </si>
  <si>
    <t>CPU</t>
  </si>
  <si>
    <t>RAM</t>
  </si>
  <si>
    <t>Card đồ họa</t>
  </si>
  <si>
    <t>Giá (VNĐ)</t>
  </si>
  <si>
    <t>Trọng lượng (kg)</t>
  </si>
  <si>
    <t>Độ mỏng (mm)</t>
  </si>
  <si>
    <t>Chất liệu</t>
  </si>
  <si>
    <t>Pin (Giờ)</t>
  </si>
  <si>
    <t>Kích thước màn hình (inch)</t>
  </si>
  <si>
    <t>Độ phân giải màn hình</t>
  </si>
  <si>
    <t>Công nghệ màn hình</t>
  </si>
  <si>
    <t>Bảo hành (Tháng)</t>
  </si>
  <si>
    <t>Intel Core i3-1115G4</t>
  </si>
  <si>
    <t>4GB DDR4</t>
  </si>
  <si>
    <t>Intel UHD Graphics</t>
  </si>
  <si>
    <t>1.7</t>
  </si>
  <si>
    <t>19.9</t>
  </si>
  <si>
    <t>Nhựa</t>
  </si>
  <si>
    <t>15.6</t>
  </si>
  <si>
    <t>FHD (1920x1080)</t>
  </si>
  <si>
    <t>IPS</t>
  </si>
  <si>
    <t>Intel Core i5-1155G7</t>
  </si>
  <si>
    <t>8GB DDR4</t>
  </si>
  <si>
    <t>Intel Iris Xe Graphics</t>
  </si>
  <si>
    <t>1.45</t>
  </si>
  <si>
    <t>17.9</t>
  </si>
  <si>
    <t>Kim loại</t>
  </si>
  <si>
    <t>AMD Ryzen 5 5500U</t>
  </si>
  <si>
    <t>8GB LPDDR4X</t>
  </si>
  <si>
    <t>AMD Radeon Graphics</t>
  </si>
  <si>
    <t>1.2</t>
  </si>
  <si>
    <t>15.9</t>
  </si>
  <si>
    <t>Intel Core i5-11320H</t>
  </si>
  <si>
    <t>16GB LPDDR4X</t>
  </si>
  <si>
    <t>NVIDIA GeForce RTX 3050 Ti</t>
  </si>
  <si>
    <t>Intel Core i5-11400H</t>
  </si>
  <si>
    <t>NVIDIA GeForce RTX 3050</t>
  </si>
  <si>
    <t>2.3</t>
  </si>
  <si>
    <t>23.9</t>
  </si>
  <si>
    <t>IPS 144Hz</t>
  </si>
  <si>
    <t>Intel Core i7-11800H</t>
  </si>
  <si>
    <t>16GB DDR4</t>
  </si>
  <si>
    <t>NVIDIA GeForce RTX 3060</t>
  </si>
  <si>
    <t>2.7</t>
  </si>
  <si>
    <t>24.9</t>
  </si>
  <si>
    <t>17.3</t>
  </si>
  <si>
    <t>Intel Core i7-12700H</t>
  </si>
  <si>
    <t>16GB DDR5</t>
  </si>
  <si>
    <t>NVIDIA GeForce RTX 3070 Ti</t>
  </si>
  <si>
    <t>2.9</t>
  </si>
  <si>
    <t>22.9</t>
  </si>
  <si>
    <t>QHD (2560x1440)</t>
  </si>
  <si>
    <t>IPS 165Hz</t>
  </si>
  <si>
    <t>16GB LPDDR5</t>
  </si>
  <si>
    <t>WQXGA (2560x1600)</t>
  </si>
  <si>
    <t>Intel Core i5-1135G7</t>
  </si>
  <si>
    <t>1.3</t>
  </si>
  <si>
    <t>1.37</t>
  </si>
  <si>
    <t>16.8</t>
  </si>
  <si>
    <t>13.5</t>
  </si>
  <si>
    <t>2K (2256x1504)</t>
  </si>
  <si>
    <t>IPS Cảm ứng</t>
  </si>
  <si>
    <t>Hiệu năng</t>
  </si>
  <si>
    <t>Chi phí</t>
  </si>
  <si>
    <t>Thiết kế</t>
  </si>
  <si>
    <t>Thời lượng sử dụng</t>
  </si>
  <si>
    <t>Màn hình</t>
  </si>
  <si>
    <t>Thời gian bảo hành</t>
  </si>
  <si>
    <t>ỨNG DỤNG PHƯƠNG PHÁP AHP TRONG VIỆC LỰA CHỌN LAPTOP THƯƠNG HIỆU ACER</t>
  </si>
  <si>
    <t>Phạm vi nghiên cứu</t>
  </si>
  <si>
    <t>Tiêu chí</t>
  </si>
  <si>
    <t>Tính cập nhật của sản phẩm</t>
  </si>
  <si>
    <t>Ưu tiên các mẫu laptop mới nhất hoặc các mẫu vẫn còn được bán rộng rãi trên thị trường.</t>
  </si>
  <si>
    <t>Đa dạng về cấu hình và giá cả</t>
  </si>
  <si>
    <t>Nhiều cấu hình và mức giá khác nhau, từ các mẫu giá rẻ đến các mẫu cao cấp</t>
  </si>
  <si>
    <t>Tổng</t>
  </si>
  <si>
    <t>Dung lượng</t>
  </si>
  <si>
    <t>Bước 2: Xây dựng ma trận so sánh cặp cho mỗi tiêu chí</t>
  </si>
  <si>
    <t>Bước 1: Xây dựng cấu trúc thứ bậc của bài toán</t>
  </si>
  <si>
    <t>1. Xây dựng ma trận so sánh cặp</t>
  </si>
  <si>
    <t>Trọng số tiêu chí</t>
  </si>
  <si>
    <t>Tổng trọng số</t>
  </si>
  <si>
    <t>Vector nhất quán</t>
  </si>
  <si>
    <r>
      <t>5. Tính Lamda(Max):</t>
    </r>
    <r>
      <rPr>
        <sz val="14"/>
        <color theme="1"/>
        <rFont val="Times New Roman"/>
        <family val="1"/>
      </rPr>
      <t xml:space="preserve"> được tính là trung bình cộng của vector nhất quán</t>
    </r>
  </si>
  <si>
    <r>
      <t>4. Tính Vector nhất quán (Consistency Vector):</t>
    </r>
    <r>
      <rPr>
        <sz val="14"/>
        <color theme="1"/>
        <rFont val="Times New Roman"/>
        <family val="1"/>
      </rPr>
      <t xml:space="preserve"> Lấy </t>
    </r>
    <r>
      <rPr>
        <sz val="14"/>
        <color rgb="FFFF0000"/>
        <rFont val="Times New Roman"/>
        <family val="1"/>
      </rPr>
      <t xml:space="preserve">tổng trọng số của các tiêu chí </t>
    </r>
    <r>
      <rPr>
        <sz val="14"/>
        <color theme="1"/>
        <rFont val="Times New Roman"/>
        <family val="1"/>
      </rPr>
      <t xml:space="preserve">chia cho </t>
    </r>
    <r>
      <rPr>
        <sz val="14"/>
        <color rgb="FFFF0000"/>
        <rFont val="Times New Roman"/>
        <family val="1"/>
      </rPr>
      <t>trọng số của từng tiêu chí</t>
    </r>
  </si>
  <si>
    <r>
      <t xml:space="preserve">2. Chuẩn hoá ma trận: </t>
    </r>
    <r>
      <rPr>
        <sz val="14"/>
        <color theme="1"/>
        <rFont val="Times New Roman"/>
        <family val="1"/>
      </rPr>
      <t xml:space="preserve">Chuẩn hóa ma trận so sánh cặp bằng cách </t>
    </r>
    <r>
      <rPr>
        <sz val="14"/>
        <color rgb="FFFF0000"/>
        <rFont val="Times New Roman"/>
        <family val="1"/>
      </rPr>
      <t>lấy giá trị của mỗi ô chia cho tổng theo cột</t>
    </r>
    <r>
      <rPr>
        <b/>
        <sz val="14"/>
        <color theme="1"/>
        <rFont val="Times New Roman"/>
        <family val="1"/>
      </rPr>
      <t xml:space="preserve"> </t>
    </r>
    <r>
      <rPr>
        <sz val="14"/>
        <color theme="1"/>
        <rFont val="Times New Roman"/>
        <family val="1"/>
      </rPr>
      <t xml:space="preserve">và </t>
    </r>
    <r>
      <rPr>
        <sz val="14"/>
        <color rgb="FFFF0000"/>
        <rFont val="Times New Roman"/>
        <family val="1"/>
      </rPr>
      <t>tính tổng trọng số cho các tiêu chí</t>
    </r>
    <r>
      <rPr>
        <b/>
        <sz val="14"/>
        <color theme="1"/>
        <rFont val="Times New Roman"/>
        <family val="1"/>
      </rPr>
      <t xml:space="preserve"> </t>
    </r>
    <r>
      <rPr>
        <sz val="14"/>
        <color rgb="FFFF0000"/>
        <rFont val="Times New Roman"/>
        <family val="1"/>
      </rPr>
      <t>(trung bình theo hàng)</t>
    </r>
  </si>
  <si>
    <t>lamda(max)</t>
  </si>
  <si>
    <r>
      <t xml:space="preserve">6. Tính chỉ số nhất quán CI (Consistency Index): </t>
    </r>
    <r>
      <rPr>
        <sz val="14"/>
        <color theme="1"/>
        <rFont val="Times New Roman"/>
        <family val="1"/>
      </rPr>
      <t>trong đó n là số tiêu chí so sánh cùng cấp</t>
    </r>
  </si>
  <si>
    <r>
      <t xml:space="preserve">7. Tính tỷ số nhất quán CR (Consistency Ratio): </t>
    </r>
    <r>
      <rPr>
        <sz val="14"/>
        <color theme="1"/>
        <rFont val="Times New Roman"/>
        <family val="1"/>
      </rPr>
      <t>trong đó CI là chỉ số nhất quán</t>
    </r>
    <r>
      <rPr>
        <b/>
        <sz val="14"/>
        <color theme="1"/>
        <rFont val="Times New Roman"/>
        <family val="1"/>
      </rPr>
      <t xml:space="preserve">, </t>
    </r>
    <r>
      <rPr>
        <sz val="14"/>
        <color theme="1"/>
        <rFont val="Times New Roman"/>
        <family val="1"/>
      </rPr>
      <t>RI là chỉ số ngẫu nhiên được tra cứu trong bảng</t>
    </r>
  </si>
  <si>
    <t xml:space="preserve"> </t>
  </si>
  <si>
    <t>Aspire 3 A315-58-32BG</t>
  </si>
  <si>
    <t>Aspire 5 A514-54-51XQ</t>
  </si>
  <si>
    <t>Swift 3 SF314-43-R689</t>
  </si>
  <si>
    <t>Swift X SFX16-51G-516Q</t>
  </si>
  <si>
    <t>Nitro 5 AN515-57-52Y2</t>
  </si>
  <si>
    <t>Nitro 5 AN517-54-79YT</t>
  </si>
  <si>
    <t>Predator Helios 300 PH317-55-75QC</t>
  </si>
  <si>
    <t>Predator Triton 300 SE PT314-52s-7169</t>
  </si>
  <si>
    <t>TravelMate P4 TMP414-51-518K</t>
  </si>
  <si>
    <t>Chromebook Spin 713 CP713-3W-5102</t>
  </si>
  <si>
    <t>2. Chuẩn hoá ma trận</t>
  </si>
  <si>
    <t>5. Tính Lamda(Max)</t>
  </si>
  <si>
    <t>6. Tính chỉ số nhất quán CI (Consistency Index)</t>
  </si>
  <si>
    <t>7. Tính tỷ số nhất quán CR (Consistency Ratio)</t>
  </si>
  <si>
    <r>
      <t xml:space="preserve">Bước 3: Tính độ ưu tiên của các phương án theo từng tiêu chí </t>
    </r>
    <r>
      <rPr>
        <b/>
        <sz val="16"/>
        <color rgb="FFFF0000"/>
        <rFont val="Times New Roman"/>
        <family val="1"/>
      </rPr>
      <t>(HIỆU NĂNG)</t>
    </r>
  </si>
  <si>
    <t>Xếp hạng</t>
  </si>
  <si>
    <t>Trọng số phương án</t>
  </si>
  <si>
    <r>
      <t xml:space="preserve">Bước 3: Tính độ ưu tiên của các phương án theo từng tiêu chí </t>
    </r>
    <r>
      <rPr>
        <b/>
        <sz val="16"/>
        <color rgb="FFFF0000"/>
        <rFont val="Times New Roman"/>
        <family val="1"/>
      </rPr>
      <t>(CHI PHÍ)</t>
    </r>
  </si>
  <si>
    <t>Tỷ số nhất quán CR nhỏ hơn 10% thì phù hợp</t>
  </si>
  <si>
    <t>Nếu tỷ số nhất quán CR phù hợp =&gt; Sử dụng trọng số các tiêu chí để đánh giá phương án lựa chọn.</t>
  </si>
  <si>
    <t>Nếu tỷ số nhất quán CR phù hợp =&gt; Sử dụng trọng số các phương án để đánh giá các tiêu chí.</t>
  </si>
  <si>
    <r>
      <t xml:space="preserve">Bước 3: Tính độ ưu tiên của các phương án theo từng tiêu chí </t>
    </r>
    <r>
      <rPr>
        <b/>
        <sz val="16"/>
        <color rgb="FFFF0000"/>
        <rFont val="Times New Roman"/>
        <family val="1"/>
      </rPr>
      <t>(THIẾT KẾ)</t>
    </r>
  </si>
  <si>
    <r>
      <t xml:space="preserve">Bước 3: Tính độ ưu tiên của các phương án theo từng tiêu chí </t>
    </r>
    <r>
      <rPr>
        <b/>
        <sz val="16"/>
        <color rgb="FFFF0000"/>
        <rFont val="Times New Roman"/>
        <family val="1"/>
      </rPr>
      <t>(MÀN HÌNH)</t>
    </r>
  </si>
  <si>
    <r>
      <t xml:space="preserve">Bước 3: Tính độ ưu tiên của các phương án theo từng tiêu chí </t>
    </r>
    <r>
      <rPr>
        <b/>
        <sz val="16"/>
        <color rgb="FFFF0000"/>
        <rFont val="Times New Roman"/>
        <family val="1"/>
      </rPr>
      <t>(THỜI LƯỢNG SỬ DỤNG)</t>
    </r>
  </si>
  <si>
    <r>
      <t xml:space="preserve">Bước 3: Tính độ ưu tiên của các phương án theo từng tiêu chí </t>
    </r>
    <r>
      <rPr>
        <b/>
        <sz val="16"/>
        <color rgb="FFFF0000"/>
        <rFont val="Times New Roman"/>
        <family val="1"/>
      </rPr>
      <t>(THỜI GIAN BẢO HÀNH)</t>
    </r>
  </si>
  <si>
    <r>
      <t xml:space="preserve">Bước 3: Tính độ ưu tiên của các phương án theo từng tiêu chí </t>
    </r>
    <r>
      <rPr>
        <b/>
        <sz val="16"/>
        <color rgb="FFFF0000"/>
        <rFont val="Times New Roman"/>
        <family val="1"/>
      </rPr>
      <t>(DUNG LƯỢNG)</t>
    </r>
  </si>
  <si>
    <t>Tính điểm các phương án</t>
  </si>
  <si>
    <t>Điểm số các phương án = Trọng số các phương án theo các tiêu chí * Trọng số của tiêu chí</t>
  </si>
  <si>
    <t>Phương án / Tiêu chí</t>
  </si>
  <si>
    <t>Trọng số</t>
  </si>
  <si>
    <t>Chọn phương án có trọng số cao nhất</t>
  </si>
  <si>
    <t>Phương án được chọn</t>
  </si>
  <si>
    <t>Tên phương án</t>
  </si>
  <si>
    <t>Hiệu năng, Chi phí, Thiết kế, Màn hình, Thời lượng sử dụng, Thời gian bảo hành, Dung lượng</t>
  </si>
  <si>
    <t>512GB SSD</t>
  </si>
  <si>
    <t>1TB SSD</t>
  </si>
  <si>
    <t>256GB SSD</t>
  </si>
  <si>
    <t>Dung lượng lưu trữ</t>
  </si>
  <si>
    <t>BẬC 1</t>
  </si>
  <si>
    <t>BẬC 2</t>
  </si>
  <si>
    <t>BẬC 3</t>
  </si>
  <si>
    <t>Lựa chọn laptop Acer phù hợp</t>
  </si>
  <si>
    <t>1. Xây dựng ma trận so sánh cặp cho mỗi tiêu chí</t>
  </si>
  <si>
    <r>
      <t xml:space="preserve">3. Sử dụng trọng số của các tiêu chí và ma trận so sánh cặp để tính tỷ số nhất quán CR (Consistency Ratio): </t>
    </r>
    <r>
      <rPr>
        <sz val="14"/>
        <color theme="1"/>
        <rFont val="Times New Roman"/>
        <family val="1"/>
      </rPr>
      <t xml:space="preserve">Lấy </t>
    </r>
    <r>
      <rPr>
        <sz val="14"/>
        <color rgb="FFFF0000"/>
        <rFont val="Times New Roman"/>
        <family val="1"/>
      </rPr>
      <t>trọng số của các tiêu chí</t>
    </r>
    <r>
      <rPr>
        <sz val="14"/>
        <color theme="1"/>
        <rFont val="Times New Roman"/>
        <family val="1"/>
      </rPr>
      <t xml:space="preserve"> nhân cho </t>
    </r>
    <r>
      <rPr>
        <sz val="14"/>
        <color rgb="FFFF0000"/>
        <rFont val="Times New Roman"/>
        <family val="1"/>
      </rPr>
      <t>ma trận so sánh cặp</t>
    </r>
    <r>
      <rPr>
        <sz val="14"/>
        <color theme="1"/>
        <rFont val="Times New Roman"/>
        <family val="1"/>
      </rPr>
      <t xml:space="preserve"> để </t>
    </r>
    <r>
      <rPr>
        <sz val="14"/>
        <color rgb="FFFF0000"/>
        <rFont val="Times New Roman"/>
        <family val="1"/>
      </rPr>
      <t>tính tỷ số nhất quán</t>
    </r>
  </si>
  <si>
    <r>
      <t xml:space="preserve">3. Sử dụng trọng số của các tiêu chí và ma trận so sánh cặp để tính tỷ số nhất quán CR (Consistency Ratio) </t>
    </r>
    <r>
      <rPr>
        <sz val="14"/>
        <color theme="1"/>
        <rFont val="Times New Roman"/>
        <family val="1"/>
      </rPr>
      <t>và</t>
    </r>
    <r>
      <rPr>
        <b/>
        <sz val="14"/>
        <color theme="1"/>
        <rFont val="Times New Roman"/>
        <family val="1"/>
      </rPr>
      <t xml:space="preserve"> 4. Tính Vector nhất quán (Consistency Vector)</t>
    </r>
  </si>
  <si>
    <t>Thành viên nhóm</t>
  </si>
  <si>
    <t>Nguyễn Thanh Thản</t>
  </si>
  <si>
    <t>Lâm Vĩnh Kiện</t>
  </si>
  <si>
    <t>Trương Ngọc Cẩm</t>
  </si>
  <si>
    <t>Tên Model</t>
  </si>
  <si>
    <t>RAM (GB)</t>
  </si>
  <si>
    <t>Card Đồ Họa</t>
  </si>
  <si>
    <t>Trọng Lượng (kg)</t>
  </si>
  <si>
    <t>Chất Liệu Vỏ</t>
  </si>
  <si>
    <t>Độ Mỏng (mm)</t>
  </si>
  <si>
    <t>Kích Thước Màn Hình (inch)</t>
  </si>
  <si>
    <t>Độ Phân Giải Màn Hình</t>
  </si>
  <si>
    <t>Tần Số Quét (Hz)</t>
  </si>
  <si>
    <t>Thời Lượng Pin (ước tính)</t>
  </si>
  <si>
    <t>Thời Gian Bảo Hành (tháng)</t>
  </si>
  <si>
    <t>Ổ Cứng (GB)</t>
  </si>
  <si>
    <t>Loại Ổ Cứng</t>
  </si>
  <si>
    <t>Intel Core i5-12500H</t>
  </si>
  <si>
    <t>Full HD</t>
  </si>
  <si>
    <t>512 SSD</t>
  </si>
  <si>
    <t>SSD</t>
  </si>
  <si>
    <t>AMD Ryzen 5 6600H</t>
  </si>
  <si>
    <t>NVIDIA GeForce RTX 3050Ti</t>
  </si>
  <si>
    <t>26.9</t>
  </si>
  <si>
    <t>Intel Core i7-13700HX</t>
  </si>
  <si>
    <t>22.65</t>
  </si>
  <si>
    <t>Intel Core i9-13900HX</t>
  </si>
  <si>
    <t>27.65</t>
  </si>
  <si>
    <t>Intel Core i9-12900H</t>
  </si>
  <si>
    <t>AMD Ryzen 7 7735HS</t>
  </si>
  <si>
    <t>Intel Core i7-11375H</t>
  </si>
  <si>
    <t>14.0</t>
  </si>
  <si>
    <t>Gaming</t>
  </si>
  <si>
    <t>Công Nghệ Màn Hình</t>
  </si>
  <si>
    <t>Thời Lượng Pin (giờ)</t>
  </si>
  <si>
    <t>Intel Core i5-1235U</t>
  </si>
  <si>
    <t>1.79</t>
  </si>
  <si>
    <t>Nhôm</t>
  </si>
  <si>
    <t>Intel Core i3-1215U</t>
  </si>
  <si>
    <t>Intel Core i3-N305</t>
  </si>
  <si>
    <t>TN</t>
  </si>
  <si>
    <t>AMD Ryzen 5 7530U</t>
  </si>
  <si>
    <t>14.9</t>
  </si>
  <si>
    <t>2.2K</t>
  </si>
  <si>
    <t>1.4</t>
  </si>
  <si>
    <t>18.9</t>
  </si>
  <si>
    <t>NVIDIA GeForce MX350</t>
  </si>
  <si>
    <t>1.39</t>
  </si>
  <si>
    <t>Intel Core i5-10300H</t>
  </si>
  <si>
    <t>2.15</t>
  </si>
  <si>
    <t>Intel Core i5-1240P</t>
  </si>
  <si>
    <t>Hợp kim Magie-Nhôm</t>
  </si>
  <si>
    <t>Văn phòng</t>
  </si>
  <si>
    <t>NVIDIA GeForce RTX 4050</t>
  </si>
  <si>
    <t>2.5</t>
  </si>
  <si>
    <t>6 giờ</t>
  </si>
  <si>
    <t>5 giờ</t>
  </si>
  <si>
    <t>NVIDIA GeForce RTX 4070</t>
  </si>
  <si>
    <t>2.6</t>
  </si>
  <si>
    <t>16.0</t>
  </si>
  <si>
    <t>WQXGA</t>
  </si>
  <si>
    <t>NVIDIA GeForce RTX 4090</t>
  </si>
  <si>
    <t>3.2</t>
  </si>
  <si>
    <t>18.0</t>
  </si>
  <si>
    <t>4 giờ</t>
  </si>
  <si>
    <t>2TB SSD</t>
  </si>
  <si>
    <t>2.4</t>
  </si>
  <si>
    <t>8 giờ</t>
  </si>
  <si>
    <t>9 giờ</t>
  </si>
  <si>
    <t>NVIDIA GeForce RTX 4060</t>
  </si>
  <si>
    <t>QHD</t>
  </si>
  <si>
    <t>Intel Core i7</t>
  </si>
  <si>
    <t>Nhựa/Kim loại</t>
  </si>
  <si>
    <t>7 giờ</t>
  </si>
  <si>
    <t>IPS (có cảm ứng)</t>
  </si>
  <si>
    <t>IPS ( có cảm ứng)</t>
  </si>
  <si>
    <t>Tập trung vào các dòng laptop  phổ biến trên thị trường.</t>
  </si>
  <si>
    <t xml:space="preserve">Bảng thu thập dữ liệu các laptop </t>
  </si>
  <si>
    <t xml:space="preserve"> Aspire 3 A315-58-32BG</t>
  </si>
  <si>
    <t xml:space="preserve"> Aspire 5 A514-54-51XQ</t>
  </si>
  <si>
    <t xml:space="preserve"> Swift 3 SF314-43-R689</t>
  </si>
  <si>
    <t xml:space="preserve"> Swift X SFX16-51G-516Q</t>
  </si>
  <si>
    <t xml:space="preserve"> Nitro 5 AN515-57-52Y2</t>
  </si>
  <si>
    <t xml:space="preserve"> Nitro 5 AN517-54-79YT</t>
  </si>
  <si>
    <t xml:space="preserve"> Predator Helios 300 PH317-55-75QC</t>
  </si>
  <si>
    <t xml:space="preserve"> Predator Triton 300 SE PT314-52s-7169</t>
  </si>
  <si>
    <t xml:space="preserve"> TravelMate P4 TMP414-51-518K</t>
  </si>
  <si>
    <t xml:space="preserve"> Chromebook Spin 713 CP713-3W-5102</t>
  </si>
  <si>
    <t xml:space="preserve"> Aspire 5 A515-58-54XJ</t>
  </si>
  <si>
    <t xml:space="preserve"> Aspire 5 A514-55-374Y</t>
  </si>
  <si>
    <t xml:space="preserve"> Aspire 3 A315-59-31X8</t>
  </si>
  <si>
    <t xml:space="preserve"> Swift 3 SF314-513-51HN</t>
  </si>
  <si>
    <t xml:space="preserve"> Swift Go SFG14-41-R9X4</t>
  </si>
  <si>
    <t xml:space="preserve"> Aspire 5 Slim A514-54-51MT</t>
  </si>
  <si>
    <t xml:space="preserve"> Aspire 3 Spin 14 A3SP14-31T-313W</t>
  </si>
  <si>
    <t xml:space="preserve"> Swift X SFX14-51G-51W1</t>
  </si>
  <si>
    <t xml:space="preserve"> Aspire 7 A715-51G-51CB</t>
  </si>
  <si>
    <t xml:space="preserve"> Swift 5 SF514-56T-53GX</t>
  </si>
  <si>
    <t xml:space="preserve"> Nitro 5 AN515-58</t>
  </si>
  <si>
    <t xml:space="preserve"> Nitro 5 AN515-46</t>
  </si>
  <si>
    <t xml:space="preserve"> Predator Helios Neo 16 PHN16-71</t>
  </si>
  <si>
    <t xml:space="preserve"> Predator Helios 18 PH18-71</t>
  </si>
  <si>
    <t xml:space="preserve"> Predator Triton 500 SE PT516-52s</t>
  </si>
  <si>
    <t xml:space="preserve"> Predator Triton 300 SE PT314-52s</t>
  </si>
  <si>
    <t xml:space="preserve"> Nitro 16 AN16-41</t>
  </si>
  <si>
    <t xml:space="preserve"> Predator Helios 300 PH315-55</t>
  </si>
  <si>
    <t xml:space="preserve"> Aspire 7 A715-76G</t>
  </si>
  <si>
    <t xml:space="preserve"> Predator Triton 300 PT314-51</t>
  </si>
  <si>
    <t>Nguồn gốc dữ liệu: https://store.acer.com/vi-vn/laptops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</si>
</sst>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3" x14ac:knownFonts="1">
    <font>
      <sz val="11"/>
      <color theme="1"/>
      <name val="Aptos Narrow"/>
      <family val="2"/>
      <charset val="163"/>
      <scheme val="minor"/>
    </font>
    <font>
      <sz val="10"/>
      <color theme="1"/>
      <name val="Arial"/>
      <family val="2"/>
    </font>
    <font>
      <sz val="15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3"/>
      <color theme="1"/>
      <name val="Aptos Narrow"/>
      <family val="2"/>
      <scheme val="minor"/>
    </font>
    <font>
      <sz val="13"/>
      <color theme="1"/>
      <name val="Aptos Narrow"/>
      <family val="2"/>
      <charset val="163"/>
      <scheme val="minor"/>
    </font>
    <font>
      <b/>
      <sz val="13"/>
      <color theme="1"/>
      <name val="Aptos Narrow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3"/>
      <color theme="1"/>
      <name val="Times New Roman"/>
      <family val="1"/>
    </font>
    <font>
      <b/>
      <sz val="16"/>
      <color theme="1"/>
      <name val="Times New Roman"/>
      <family val="1"/>
    </font>
    <font>
      <sz val="13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sz val="14"/>
      <color rgb="FFFF0000"/>
      <name val="Times New Roman"/>
      <family val="1"/>
    </font>
    <font>
      <b/>
      <sz val="16"/>
      <color rgb="FFFF0000"/>
      <name val="Times New Roman"/>
      <family val="1"/>
    </font>
    <font>
      <sz val="11"/>
      <color rgb="FFFF0000"/>
      <name val="Aptos Narrow"/>
      <family val="2"/>
      <charset val="163"/>
      <scheme val="minor"/>
    </font>
    <font>
      <sz val="13"/>
      <color rgb="FFFF0000"/>
      <name val="Times New Roman"/>
      <family val="1"/>
    </font>
    <font>
      <sz val="13"/>
      <color rgb="FFFF0000"/>
      <name val="Times New Roman"/>
      <family val="1"/>
      <charset val="163"/>
    </font>
    <font>
      <b/>
      <sz val="13"/>
      <color theme="1"/>
      <name val="Times New Roman"/>
      <family val="1"/>
    </font>
    <font>
      <b/>
      <sz val="13"/>
      <color rgb="FFFF0000"/>
      <name val="Times New Roman"/>
      <family val="1"/>
    </font>
    <font>
      <b/>
      <sz val="16"/>
      <name val="Times New Roman"/>
      <family val="1"/>
    </font>
    <font>
      <b/>
      <sz val="14"/>
      <color rgb="FFFF0000"/>
      <name val="Times New Roman"/>
      <family val="1"/>
    </font>
  </fonts>
  <fills count="17">
    <fill>
      <patternFill patternType="none"/>
    </fill>
    <fill>
      <patternFill patternType="gray125"/>
    </fill>
    <fill>
      <patternFill patternType="solid">
        <fgColor rgb="FF6DF5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5F8FF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CC66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 style="thin">
        <color theme="0" tint="-0.249977111117893"/>
      </left>
      <right/>
      <top/>
      <bottom/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58">
    <xf numFmtId="0" fontId="0" fillId="0" borderId="0" xfId="0"/>
    <xf numFmtId="0" fontId="0" fillId="0" borderId="0" xfId="0" applyAlignment="1">
      <alignment horizontal="center" vertical="center"/>
    </xf>
    <xf numFmtId="0" fontId="6" fillId="0" borderId="0" xfId="0" applyFont="1"/>
    <xf numFmtId="0" fontId="0" fillId="0" borderId="0" xfId="0" applyAlignment="1">
      <alignment vertical="center"/>
    </xf>
    <xf numFmtId="0" fontId="0" fillId="0" borderId="11" xfId="0" applyBorder="1"/>
    <xf numFmtId="0" fontId="0" fillId="0" borderId="12" xfId="0" applyBorder="1"/>
    <xf numFmtId="0" fontId="0" fillId="0" borderId="13" xfId="0" applyBorder="1" applyAlignment="1">
      <alignment vertical="center"/>
    </xf>
    <xf numFmtId="0" fontId="9" fillId="0" borderId="0" xfId="0" applyFont="1" applyAlignment="1">
      <alignment vertical="center"/>
    </xf>
    <xf numFmtId="0" fontId="9" fillId="11" borderId="14" xfId="0" applyFont="1" applyFill="1" applyBorder="1" applyAlignment="1">
      <alignment horizontal="center" vertical="center" wrapText="1" readingOrder="1"/>
    </xf>
    <xf numFmtId="0" fontId="9" fillId="11" borderId="14" xfId="0" applyFont="1" applyFill="1" applyBorder="1" applyAlignment="1">
      <alignment vertical="center" wrapText="1" readingOrder="1"/>
    </xf>
    <xf numFmtId="2" fontId="9" fillId="3" borderId="14" xfId="0" applyNumberFormat="1" applyFont="1" applyFill="1" applyBorder="1" applyAlignment="1">
      <alignment horizontal="right" wrapText="1" readingOrder="1"/>
    </xf>
    <xf numFmtId="2" fontId="9" fillId="0" borderId="14" xfId="0" applyNumberFormat="1" applyFont="1" applyBorder="1" applyAlignment="1">
      <alignment horizontal="right" wrapText="1" readingOrder="1"/>
    </xf>
    <xf numFmtId="2" fontId="9" fillId="0" borderId="14" xfId="0" applyNumberFormat="1" applyFont="1" applyBorder="1"/>
    <xf numFmtId="0" fontId="11" fillId="11" borderId="14" xfId="0" applyFont="1" applyFill="1" applyBorder="1" applyAlignment="1">
      <alignment vertical="center"/>
    </xf>
    <xf numFmtId="2" fontId="11" fillId="0" borderId="14" xfId="0" applyNumberFormat="1" applyFont="1" applyBorder="1" applyAlignment="1">
      <alignment vertical="center"/>
    </xf>
    <xf numFmtId="2" fontId="9" fillId="3" borderId="14" xfId="0" applyNumberFormat="1" applyFont="1" applyFill="1" applyBorder="1"/>
    <xf numFmtId="0" fontId="9" fillId="10" borderId="14" xfId="0" applyFont="1" applyFill="1" applyBorder="1" applyAlignment="1">
      <alignment vertical="center" wrapText="1" readingOrder="1"/>
    </xf>
    <xf numFmtId="2" fontId="11" fillId="5" borderId="14" xfId="0" applyNumberFormat="1" applyFont="1" applyFill="1" applyBorder="1"/>
    <xf numFmtId="0" fontId="9" fillId="12" borderId="14" xfId="0" applyFont="1" applyFill="1" applyBorder="1" applyAlignment="1">
      <alignment horizontal="center" vertical="center" wrapText="1" readingOrder="1"/>
    </xf>
    <xf numFmtId="164" fontId="9" fillId="0" borderId="14" xfId="0" applyNumberFormat="1" applyFont="1" applyBorder="1" applyAlignment="1">
      <alignment horizontal="right" wrapText="1" readingOrder="1"/>
    </xf>
    <xf numFmtId="164" fontId="9" fillId="3" borderId="14" xfId="0" applyNumberFormat="1" applyFont="1" applyFill="1" applyBorder="1"/>
    <xf numFmtId="164" fontId="11" fillId="5" borderId="14" xfId="0" applyNumberFormat="1" applyFont="1" applyFill="1" applyBorder="1"/>
    <xf numFmtId="0" fontId="0" fillId="0" borderId="0" xfId="0" applyAlignment="1">
      <alignment wrapText="1"/>
    </xf>
    <xf numFmtId="0" fontId="9" fillId="11" borderId="15" xfId="0" applyFont="1" applyFill="1" applyBorder="1" applyAlignment="1">
      <alignment horizontal="center" vertical="center" wrapText="1" readingOrder="1"/>
    </xf>
    <xf numFmtId="0" fontId="9" fillId="11" borderId="15" xfId="0" applyFont="1" applyFill="1" applyBorder="1" applyAlignment="1">
      <alignment horizontal="left" vertical="center" wrapText="1" readingOrder="1"/>
    </xf>
    <xf numFmtId="2" fontId="9" fillId="3" borderId="15" xfId="0" applyNumberFormat="1" applyFont="1" applyFill="1" applyBorder="1" applyAlignment="1">
      <alignment wrapText="1" readingOrder="1"/>
    </xf>
    <xf numFmtId="2" fontId="9" fillId="0" borderId="15" xfId="0" applyNumberFormat="1" applyFont="1" applyBorder="1" applyAlignment="1">
      <alignment wrapText="1" readingOrder="1"/>
    </xf>
    <xf numFmtId="2" fontId="9" fillId="0" borderId="15" xfId="0" applyNumberFormat="1" applyFont="1" applyBorder="1"/>
    <xf numFmtId="0" fontId="9" fillId="11" borderId="15" xfId="0" applyFont="1" applyFill="1" applyBorder="1" applyAlignment="1">
      <alignment vertical="center" wrapText="1" readingOrder="1"/>
    </xf>
    <xf numFmtId="0" fontId="11" fillId="11" borderId="15" xfId="0" applyFont="1" applyFill="1" applyBorder="1" applyAlignment="1">
      <alignment vertical="center"/>
    </xf>
    <xf numFmtId="2" fontId="11" fillId="0" borderId="15" xfId="0" applyNumberFormat="1" applyFont="1" applyBorder="1"/>
    <xf numFmtId="2" fontId="9" fillId="3" borderId="15" xfId="0" applyNumberFormat="1" applyFont="1" applyFill="1" applyBorder="1"/>
    <xf numFmtId="0" fontId="9" fillId="10" borderId="15" xfId="0" applyFont="1" applyFill="1" applyBorder="1" applyAlignment="1">
      <alignment vertical="center" wrapText="1" readingOrder="1"/>
    </xf>
    <xf numFmtId="2" fontId="11" fillId="5" borderId="15" xfId="0" applyNumberFormat="1" applyFont="1" applyFill="1" applyBorder="1"/>
    <xf numFmtId="0" fontId="9" fillId="0" borderId="0" xfId="0" applyFont="1" applyAlignment="1">
      <alignment horizontal="center" vertical="center" wrapText="1" readingOrder="1"/>
    </xf>
    <xf numFmtId="0" fontId="9" fillId="3" borderId="14" xfId="0" applyFont="1" applyFill="1" applyBorder="1" applyAlignment="1">
      <alignment horizontal="center" vertical="center" wrapText="1" readingOrder="1"/>
    </xf>
    <xf numFmtId="0" fontId="9" fillId="12" borderId="15" xfId="0" applyFont="1" applyFill="1" applyBorder="1" applyAlignment="1">
      <alignment horizontal="center" vertical="center" wrapText="1" readingOrder="1"/>
    </xf>
    <xf numFmtId="164" fontId="9" fillId="0" borderId="15" xfId="0" applyNumberFormat="1" applyFont="1" applyBorder="1" applyAlignment="1">
      <alignment wrapText="1" readingOrder="1"/>
    </xf>
    <xf numFmtId="164" fontId="9" fillId="0" borderId="15" xfId="0" applyNumberFormat="1" applyFont="1" applyBorder="1"/>
    <xf numFmtId="164" fontId="9" fillId="3" borderId="15" xfId="0" applyNumberFormat="1" applyFont="1" applyFill="1" applyBorder="1"/>
    <xf numFmtId="164" fontId="11" fillId="5" borderId="15" xfId="0" applyNumberFormat="1" applyFont="1" applyFill="1" applyBorder="1"/>
    <xf numFmtId="0" fontId="12" fillId="0" borderId="0" xfId="0" applyFont="1" applyAlignment="1">
      <alignment vertical="center"/>
    </xf>
    <xf numFmtId="164" fontId="9" fillId="0" borderId="0" xfId="0" applyNumberFormat="1" applyFont="1"/>
    <xf numFmtId="164" fontId="11" fillId="0" borderId="0" xfId="0" applyNumberFormat="1" applyFont="1"/>
    <xf numFmtId="164" fontId="9" fillId="0" borderId="18" xfId="0" applyNumberFormat="1" applyFont="1" applyBorder="1" applyAlignment="1">
      <alignment wrapText="1" readingOrder="1"/>
    </xf>
    <xf numFmtId="0" fontId="9" fillId="0" borderId="0" xfId="0" applyFont="1" applyAlignment="1">
      <alignment vertical="center" wrapText="1" readingOrder="1"/>
    </xf>
    <xf numFmtId="164" fontId="9" fillId="0" borderId="1" xfId="0" applyNumberFormat="1" applyFont="1" applyBorder="1" applyAlignment="1">
      <alignment wrapText="1" readingOrder="1"/>
    </xf>
    <xf numFmtId="164" fontId="9" fillId="0" borderId="16" xfId="0" applyNumberFormat="1" applyFont="1" applyBorder="1" applyAlignment="1">
      <alignment wrapText="1" readingOrder="1"/>
    </xf>
    <xf numFmtId="164" fontId="9" fillId="0" borderId="17" xfId="0" applyNumberFormat="1" applyFont="1" applyBorder="1" applyAlignment="1">
      <alignment wrapText="1" readingOrder="1"/>
    </xf>
    <xf numFmtId="164" fontId="9" fillId="0" borderId="19" xfId="0" applyNumberFormat="1" applyFont="1" applyBorder="1" applyAlignment="1">
      <alignment wrapText="1" readingOrder="1"/>
    </xf>
    <xf numFmtId="0" fontId="9" fillId="3" borderId="15" xfId="0" applyFont="1" applyFill="1" applyBorder="1" applyAlignment="1">
      <alignment horizontal="center" vertical="center" wrapText="1" readingOrder="1"/>
    </xf>
    <xf numFmtId="0" fontId="9" fillId="4" borderId="15" xfId="0" applyFont="1" applyFill="1" applyBorder="1" applyAlignment="1">
      <alignment horizontal="center" vertical="center" wrapText="1" readingOrder="1"/>
    </xf>
    <xf numFmtId="164" fontId="9" fillId="0" borderId="15" xfId="0" applyNumberFormat="1" applyFont="1" applyBorder="1" applyAlignment="1">
      <alignment horizontal="right" wrapText="1" readingOrder="1"/>
    </xf>
    <xf numFmtId="164" fontId="9" fillId="13" borderId="15" xfId="0" applyNumberFormat="1" applyFont="1" applyFill="1" applyBorder="1"/>
    <xf numFmtId="164" fontId="9" fillId="0" borderId="0" xfId="0" applyNumberFormat="1" applyFont="1" applyAlignment="1">
      <alignment wrapText="1" readingOrder="1"/>
    </xf>
    <xf numFmtId="0" fontId="10" fillId="3" borderId="15" xfId="0" applyFont="1" applyFill="1" applyBorder="1" applyAlignment="1">
      <alignment horizontal="center" vertical="center" wrapText="1" readingOrder="1"/>
    </xf>
    <xf numFmtId="0" fontId="9" fillId="7" borderId="15" xfId="0" applyFont="1" applyFill="1" applyBorder="1" applyAlignment="1">
      <alignment horizontal="center" vertical="center"/>
    </xf>
    <xf numFmtId="0" fontId="9" fillId="12" borderId="15" xfId="0" applyFont="1" applyFill="1" applyBorder="1" applyAlignment="1">
      <alignment horizontal="center" vertical="center"/>
    </xf>
    <xf numFmtId="10" fontId="9" fillId="13" borderId="15" xfId="0" applyNumberFormat="1" applyFont="1" applyFill="1" applyBorder="1"/>
    <xf numFmtId="1" fontId="9" fillId="3" borderId="15" xfId="0" applyNumberFormat="1" applyFont="1" applyFill="1" applyBorder="1"/>
    <xf numFmtId="0" fontId="9" fillId="4" borderId="15" xfId="0" applyFont="1" applyFill="1" applyBorder="1" applyAlignment="1">
      <alignment horizontal="center" vertical="center" wrapText="1"/>
    </xf>
    <xf numFmtId="10" fontId="9" fillId="15" borderId="15" xfId="0" applyNumberFormat="1" applyFont="1" applyFill="1" applyBorder="1"/>
    <xf numFmtId="0" fontId="0" fillId="0" borderId="20" xfId="0" applyBorder="1"/>
    <xf numFmtId="0" fontId="12" fillId="3" borderId="15" xfId="0" applyFont="1" applyFill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10" fontId="9" fillId="12" borderId="15" xfId="0" applyNumberFormat="1" applyFont="1" applyFill="1" applyBorder="1" applyAlignment="1">
      <alignment horizontal="center" vertical="center" wrapText="1"/>
    </xf>
    <xf numFmtId="10" fontId="9" fillId="12" borderId="15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9" fillId="0" borderId="0" xfId="0" applyFont="1"/>
    <xf numFmtId="0" fontId="9" fillId="0" borderId="15" xfId="0" applyFont="1" applyBorder="1"/>
    <xf numFmtId="0" fontId="9" fillId="3" borderId="15" xfId="0" applyFont="1" applyFill="1" applyBorder="1" applyAlignment="1">
      <alignment horizontal="left" vertical="center" wrapText="1" readingOrder="1"/>
    </xf>
    <xf numFmtId="0" fontId="9" fillId="3" borderId="15" xfId="0" applyFont="1" applyFill="1" applyBorder="1" applyAlignment="1">
      <alignment vertical="center" wrapText="1" readingOrder="1"/>
    </xf>
    <xf numFmtId="0" fontId="11" fillId="3" borderId="15" xfId="0" applyFont="1" applyFill="1" applyBorder="1" applyAlignment="1">
      <alignment vertical="center"/>
    </xf>
    <xf numFmtId="0" fontId="12" fillId="15" borderId="15" xfId="0" applyFont="1" applyFill="1" applyBorder="1" applyAlignment="1">
      <alignment horizontal="center" vertical="center"/>
    </xf>
    <xf numFmtId="0" fontId="19" fillId="15" borderId="15" xfId="0" applyFont="1" applyFill="1" applyBorder="1" applyAlignment="1">
      <alignment horizontal="center" vertical="center"/>
    </xf>
    <xf numFmtId="0" fontId="19" fillId="12" borderId="15" xfId="0" applyFont="1" applyFill="1" applyBorder="1" applyAlignment="1">
      <alignment horizontal="center" vertical="center"/>
    </xf>
    <xf numFmtId="0" fontId="19" fillId="0" borderId="0" xfId="0" applyFont="1" applyAlignment="1">
      <alignment vertical="center"/>
    </xf>
    <xf numFmtId="0" fontId="17" fillId="0" borderId="0" xfId="0" applyFont="1"/>
    <xf numFmtId="10" fontId="9" fillId="0" borderId="15" xfId="0" applyNumberFormat="1" applyFont="1" applyBorder="1"/>
    <xf numFmtId="0" fontId="6" fillId="0" borderId="15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/>
    </xf>
    <xf numFmtId="0" fontId="0" fillId="0" borderId="15" xfId="0" applyBorder="1"/>
    <xf numFmtId="0" fontId="2" fillId="2" borderId="15" xfId="0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0" fontId="2" fillId="7" borderId="15" xfId="0" applyFont="1" applyFill="1" applyBorder="1" applyAlignment="1">
      <alignment horizontal="center" vertical="center" wrapText="1"/>
    </xf>
    <xf numFmtId="0" fontId="2" fillId="16" borderId="15" xfId="0" applyFont="1" applyFill="1" applyBorder="1" applyAlignment="1">
      <alignment horizontal="center" vertical="center"/>
    </xf>
    <xf numFmtId="0" fontId="1" fillId="8" borderId="15" xfId="0" applyFont="1" applyFill="1" applyBorder="1" applyAlignment="1">
      <alignment horizontal="center" vertical="center" wrapText="1"/>
    </xf>
    <xf numFmtId="0" fontId="1" fillId="5" borderId="15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6" borderId="15" xfId="0" applyFont="1" applyFill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center" vertical="center" wrapText="1"/>
    </xf>
    <xf numFmtId="0" fontId="1" fillId="4" borderId="15" xfId="0" applyFont="1" applyFill="1" applyBorder="1" applyAlignment="1">
      <alignment horizontal="center" vertical="center" wrapText="1"/>
    </xf>
    <xf numFmtId="0" fontId="1" fillId="7" borderId="15" xfId="0" applyFont="1" applyFill="1" applyBorder="1" applyAlignment="1">
      <alignment horizontal="center" vertical="center" wrapText="1"/>
    </xf>
    <xf numFmtId="0" fontId="1" fillId="0" borderId="15" xfId="0" applyFont="1" applyBorder="1" applyAlignment="1">
      <alignment wrapText="1"/>
    </xf>
    <xf numFmtId="3" fontId="1" fillId="0" borderId="15" xfId="0" applyNumberFormat="1" applyFont="1" applyBorder="1" applyAlignment="1">
      <alignment horizontal="right" wrapText="1"/>
    </xf>
    <xf numFmtId="0" fontId="1" fillId="0" borderId="15" xfId="0" applyFont="1" applyBorder="1" applyAlignment="1">
      <alignment horizontal="right" wrapText="1"/>
    </xf>
    <xf numFmtId="0" fontId="1" fillId="0" borderId="15" xfId="0" applyFont="1" applyBorder="1" applyAlignment="1">
      <alignment horizontal="left" wrapText="1"/>
    </xf>
    <xf numFmtId="0" fontId="1" fillId="16" borderId="15" xfId="0" applyFont="1" applyFill="1" applyBorder="1" applyAlignment="1">
      <alignment horizontal="center" vertical="center" wrapText="1"/>
    </xf>
    <xf numFmtId="0" fontId="1" fillId="0" borderId="15" xfId="0" applyFont="1" applyBorder="1" applyAlignment="1">
      <alignment horizontal="left"/>
    </xf>
    <xf numFmtId="0" fontId="12" fillId="0" borderId="0" xfId="0" applyFont="1" applyAlignment="1">
      <alignment horizontal="center" vertical="center"/>
    </xf>
    <xf numFmtId="0" fontId="20" fillId="0" borderId="0" xfId="0" applyFont="1"/>
    <xf numFmtId="0" fontId="1" fillId="0" borderId="23" xfId="0" applyFont="1" applyBorder="1" applyAlignment="1">
      <alignment wrapText="1"/>
    </xf>
    <xf numFmtId="0" fontId="1" fillId="0" borderId="23" xfId="0" applyFont="1" applyBorder="1" applyAlignment="1">
      <alignment horizontal="right" wrapText="1"/>
    </xf>
    <xf numFmtId="3" fontId="1" fillId="0" borderId="23" xfId="0" applyNumberFormat="1" applyFont="1" applyBorder="1" applyAlignment="1">
      <alignment horizontal="right" wrapText="1"/>
    </xf>
    <xf numFmtId="0" fontId="1" fillId="12" borderId="0" xfId="0" applyFont="1" applyFill="1" applyAlignment="1">
      <alignment wrapText="1"/>
    </xf>
    <xf numFmtId="0" fontId="8" fillId="12" borderId="0" xfId="0" applyFont="1" applyFill="1" applyAlignment="1">
      <alignment horizontal="left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7" fillId="9" borderId="2" xfId="0" applyFont="1" applyFill="1" applyBorder="1" applyAlignment="1">
      <alignment horizontal="center" vertical="center" wrapText="1"/>
    </xf>
    <xf numFmtId="0" fontId="7" fillId="9" borderId="4" xfId="0" applyFont="1" applyFill="1" applyBorder="1" applyAlignment="1">
      <alignment horizontal="center" vertical="center" wrapText="1"/>
    </xf>
    <xf numFmtId="0" fontId="7" fillId="9" borderId="3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" fillId="5" borderId="15" xfId="0" applyFont="1" applyFill="1" applyBorder="1" applyAlignment="1">
      <alignment horizontal="center" vertical="center" wrapText="1"/>
    </xf>
    <xf numFmtId="0" fontId="2" fillId="6" borderId="15" xfId="0" applyFont="1" applyFill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20" fillId="0" borderId="20" xfId="0" applyFont="1" applyBorder="1" applyAlignment="1">
      <alignment horizontal="center" vertical="center" wrapText="1"/>
    </xf>
    <xf numFmtId="0" fontId="2" fillId="4" borderId="15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5" fillId="0" borderId="15" xfId="0" applyFont="1" applyBorder="1" applyAlignment="1">
      <alignment horizontal="left" vertical="center"/>
    </xf>
    <xf numFmtId="0" fontId="5" fillId="0" borderId="15" xfId="0" applyFont="1" applyBorder="1" applyAlignment="1">
      <alignment horizontal="left" vertical="center" wrapText="1"/>
    </xf>
    <xf numFmtId="0" fontId="19" fillId="0" borderId="1" xfId="0" applyFont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2" fillId="14" borderId="14" xfId="0" applyFont="1" applyFill="1" applyBorder="1" applyAlignment="1">
      <alignment horizontal="center" vertical="center"/>
    </xf>
    <xf numFmtId="0" fontId="12" fillId="14" borderId="15" xfId="0" applyFont="1" applyFill="1" applyBorder="1" applyAlignment="1">
      <alignment horizontal="center" vertical="center" wrapText="1"/>
    </xf>
    <xf numFmtId="0" fontId="12" fillId="0" borderId="14" xfId="0" applyFont="1" applyBorder="1" applyAlignment="1">
      <alignment horizontal="center" vertical="center"/>
    </xf>
    <xf numFmtId="0" fontId="12" fillId="14" borderId="15" xfId="0" applyFont="1" applyFill="1" applyBorder="1" applyAlignment="1">
      <alignment horizontal="center" vertical="center"/>
    </xf>
    <xf numFmtId="0" fontId="12" fillId="14" borderId="14" xfId="0" applyFont="1" applyFill="1" applyBorder="1" applyAlignment="1">
      <alignment horizontal="center" vertical="center" wrapText="1" readingOrder="1"/>
    </xf>
    <xf numFmtId="0" fontId="12" fillId="14" borderId="14" xfId="0" applyFont="1" applyFill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11" fillId="3" borderId="15" xfId="0" applyFont="1" applyFill="1" applyBorder="1" applyAlignment="1">
      <alignment horizontal="center" vertical="center" wrapText="1"/>
    </xf>
    <xf numFmtId="0" fontId="9" fillId="4" borderId="16" xfId="0" applyFont="1" applyFill="1" applyBorder="1" applyAlignment="1">
      <alignment horizontal="center" vertical="center"/>
    </xf>
    <xf numFmtId="0" fontId="9" fillId="4" borderId="22" xfId="0" applyFont="1" applyFill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9" fillId="3" borderId="15" xfId="0" applyFont="1" applyFill="1" applyBorder="1" applyAlignment="1">
      <alignment horizontal="center" vertical="center"/>
    </xf>
    <xf numFmtId="0" fontId="18" fillId="0" borderId="21" xfId="0" applyFont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7" fillId="0" borderId="15" xfId="0" applyFont="1" applyBorder="1" applyAlignment="1">
      <alignment horizontal="center" vertical="center" wrapText="1" readingOrder="1"/>
    </xf>
    <xf numFmtId="0" fontId="0" fillId="0" borderId="14" xfId="0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2" fillId="0" borderId="15" xfId="0" applyFont="1" applyBorder="1" applyAlignment="1">
      <alignment horizontal="center" vertical="center"/>
    </xf>
    <xf numFmtId="0" fontId="12" fillId="14" borderId="15" xfId="0" applyFont="1" applyFill="1" applyBorder="1" applyAlignment="1">
      <alignment horizontal="center" vertical="center" wrapText="1" readingOrder="1"/>
    </xf>
    <xf numFmtId="0" fontId="19" fillId="12" borderId="15" xfId="0" applyFont="1" applyFill="1" applyBorder="1" applyAlignment="1">
      <alignment horizontal="center" vertical="center"/>
    </xf>
    <xf numFmtId="0" fontId="21" fillId="14" borderId="15" xfId="0" applyFont="1" applyFill="1" applyBorder="1" applyAlignment="1">
      <alignment horizontal="center" vertical="center"/>
    </xf>
    <xf numFmtId="0" fontId="20" fillId="0" borderId="15" xfId="0" applyFont="1" applyBorder="1" applyAlignment="1">
      <alignment horizontal="center" vertical="center" wrapText="1"/>
    </xf>
    <xf numFmtId="0" fontId="10" fillId="14" borderId="15" xfId="0" applyFont="1" applyFill="1" applyBorder="1" applyAlignment="1">
      <alignment horizontal="center" vertical="center"/>
    </xf>
    <xf numFmtId="0" fontId="22" fillId="0" borderId="15" xfId="0" applyFont="1" applyBorder="1" applyAlignment="1">
      <alignment horizontal="center" vertical="center"/>
    </xf>
    <xf numFmtId="0" fontId="9" fillId="11" borderId="15" xfId="0" applyFont="1" applyFill="1" applyBorder="1" applyAlignment="1">
      <alignment horizontal="left" vertical="center" wrapText="1" readingOrder="1"/>
    </xf>
    <xf numFmtId="0" fontId="11" fillId="11" borderId="15" xfId="0" applyFont="1" applyFill="1" applyBorder="1" applyAlignment="1">
      <alignment horizontal="left" vertical="center"/>
    </xf>
    <xf numFmtId="0" fontId="19" fillId="15" borderId="1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  <color rgb="FFFFCC66"/>
      <color rgb="FFC5F8FF"/>
      <color rgb="FF6DF5FF"/>
      <color rgb="FFFFFF00"/>
      <color rgb="FFFFFFCC"/>
      <color rgb="FFFFAFAF"/>
      <color rgb="FFFF8F8F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18" Type="http://schemas.microsoft.com/office/2017/06/relationships/rdRichValueTypes" Target="richData/rdRichValueTyp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microsoft.com/office/2017/06/relationships/rdRichValueStructure" Target="richData/rdrichvaluestructure.xml"/><Relationship Id="rId2" Type="http://schemas.openxmlformats.org/officeDocument/2006/relationships/worksheet" Target="worksheets/sheet2.xml"/><Relationship Id="rId16" Type="http://schemas.microsoft.com/office/2017/06/relationships/rdRichValue" Target="richData/rdrichvalue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microsoft.com/office/2022/10/relationships/richValueRel" Target="richData/richValueRel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richData/_rels/richValueRel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3">
  <rv s="0">
    <v>0</v>
    <v>5</v>
  </rv>
  <rv s="0">
    <v>1</v>
    <v>5</v>
  </rv>
  <rv s="0">
    <v>2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241D5-93E8-4D20-8744-9B1EA4A713BA}">
  <dimension ref="A1:O46"/>
  <sheetViews>
    <sheetView zoomScale="85" zoomScaleNormal="85" workbookViewId="0">
      <selection activeCell="A28" sqref="A28:XFD28"/>
    </sheetView>
  </sheetViews>
  <sheetFormatPr defaultRowHeight="14.4" x14ac:dyDescent="0.3"/>
  <cols>
    <col min="1" max="1" width="26.44140625" customWidth="1"/>
    <col min="2" max="2" width="25.5546875" customWidth="1"/>
    <col min="3" max="3" width="20.44140625" customWidth="1"/>
    <col min="4" max="4" width="19.88671875" customWidth="1"/>
    <col min="5" max="5" width="15.33203125" customWidth="1"/>
    <col min="6" max="6" width="10.88671875" customWidth="1"/>
    <col min="7" max="7" width="12.5546875" customWidth="1"/>
    <col min="8" max="8" width="12.21875" customWidth="1"/>
    <col min="9" max="9" width="14.6640625" customWidth="1"/>
    <col min="10" max="10" width="12.109375" customWidth="1"/>
    <col min="11" max="11" width="20" customWidth="1"/>
    <col min="12" max="12" width="9.77734375" customWidth="1"/>
    <col min="13" max="13" width="14.5546875" customWidth="1"/>
    <col min="14" max="14" width="16.33203125" customWidth="1"/>
  </cols>
  <sheetData>
    <row r="1" spans="1:14" ht="33" customHeight="1" x14ac:dyDescent="0.3">
      <c r="A1" s="122" t="s">
        <v>69</v>
      </c>
      <c r="B1" s="122"/>
      <c r="C1" s="122"/>
      <c r="D1" s="122"/>
      <c r="E1" s="122"/>
      <c r="F1" s="122"/>
      <c r="H1" s="125" t="s">
        <v>136</v>
      </c>
      <c r="I1" s="125"/>
    </row>
    <row r="2" spans="1:14" ht="30.6" customHeight="1" x14ac:dyDescent="0.3">
      <c r="A2" s="79" t="s">
        <v>70</v>
      </c>
      <c r="B2" s="124" t="s">
        <v>212</v>
      </c>
      <c r="C2" s="124"/>
      <c r="D2" s="124"/>
      <c r="E2" s="124"/>
      <c r="F2" s="124"/>
      <c r="H2" s="119" t="s">
        <v>137</v>
      </c>
      <c r="I2" s="119"/>
    </row>
    <row r="3" spans="1:14" ht="27.6" customHeight="1" x14ac:dyDescent="0.3">
      <c r="A3" s="80" t="s">
        <v>71</v>
      </c>
      <c r="B3" s="123" t="s">
        <v>124</v>
      </c>
      <c r="C3" s="123"/>
      <c r="D3" s="123"/>
      <c r="E3" s="123"/>
      <c r="F3" s="123"/>
      <c r="H3" s="119" t="s">
        <v>138</v>
      </c>
      <c r="I3" s="119"/>
    </row>
    <row r="4" spans="1:14" ht="21.6" customHeight="1" x14ac:dyDescent="0.35">
      <c r="A4" s="2"/>
      <c r="H4" s="119" t="s">
        <v>139</v>
      </c>
      <c r="I4" s="119"/>
    </row>
    <row r="5" spans="1:14" ht="40.200000000000003" customHeight="1" x14ac:dyDescent="0.3">
      <c r="A5" s="118" t="s">
        <v>213</v>
      </c>
      <c r="B5" s="118"/>
      <c r="C5" s="115" t="s">
        <v>244</v>
      </c>
      <c r="D5" s="115"/>
      <c r="E5" s="115"/>
      <c r="F5" s="115"/>
      <c r="H5" s="120"/>
      <c r="I5" s="120"/>
      <c r="J5" s="120"/>
      <c r="K5" s="100"/>
    </row>
    <row r="6" spans="1:14" ht="39.6" x14ac:dyDescent="0.3">
      <c r="A6" s="81"/>
      <c r="B6" s="116" t="s">
        <v>63</v>
      </c>
      <c r="C6" s="116"/>
      <c r="D6" s="116"/>
      <c r="E6" s="82" t="s">
        <v>64</v>
      </c>
      <c r="F6" s="117" t="s">
        <v>65</v>
      </c>
      <c r="G6" s="117"/>
      <c r="H6" s="117"/>
      <c r="I6" s="83" t="s">
        <v>66</v>
      </c>
      <c r="J6" s="121" t="s">
        <v>67</v>
      </c>
      <c r="K6" s="121"/>
      <c r="L6" s="121"/>
      <c r="M6" s="84" t="s">
        <v>68</v>
      </c>
      <c r="N6" s="85" t="s">
        <v>77</v>
      </c>
    </row>
    <row r="7" spans="1:14" ht="39.6" x14ac:dyDescent="0.3">
      <c r="A7" s="86" t="s">
        <v>0</v>
      </c>
      <c r="B7" s="87" t="s">
        <v>1</v>
      </c>
      <c r="C7" s="87" t="s">
        <v>2</v>
      </c>
      <c r="D7" s="87" t="s">
        <v>3</v>
      </c>
      <c r="E7" s="88" t="s">
        <v>4</v>
      </c>
      <c r="F7" s="89" t="s">
        <v>5</v>
      </c>
      <c r="G7" s="89" t="s">
        <v>6</v>
      </c>
      <c r="H7" s="89" t="s">
        <v>7</v>
      </c>
      <c r="I7" s="90" t="s">
        <v>8</v>
      </c>
      <c r="J7" s="91" t="s">
        <v>9</v>
      </c>
      <c r="K7" s="91" t="s">
        <v>10</v>
      </c>
      <c r="L7" s="91" t="s">
        <v>11</v>
      </c>
      <c r="M7" s="92" t="s">
        <v>12</v>
      </c>
      <c r="N7" s="97" t="s">
        <v>128</v>
      </c>
    </row>
    <row r="8" spans="1:14" ht="27" customHeight="1" x14ac:dyDescent="0.3">
      <c r="A8" s="93" t="s">
        <v>214</v>
      </c>
      <c r="B8" s="93" t="s">
        <v>13</v>
      </c>
      <c r="C8" s="93" t="s">
        <v>14</v>
      </c>
      <c r="D8" s="93" t="s">
        <v>15</v>
      </c>
      <c r="E8" s="94">
        <v>9990000</v>
      </c>
      <c r="F8" s="95" t="s">
        <v>16</v>
      </c>
      <c r="G8" s="95" t="s">
        <v>17</v>
      </c>
      <c r="H8" s="93" t="s">
        <v>18</v>
      </c>
      <c r="I8" s="95">
        <v>7</v>
      </c>
      <c r="J8" s="95" t="s">
        <v>19</v>
      </c>
      <c r="K8" s="93" t="s">
        <v>20</v>
      </c>
      <c r="L8" s="93" t="s">
        <v>21</v>
      </c>
      <c r="M8" s="95">
        <v>12</v>
      </c>
      <c r="N8" s="96" t="s">
        <v>125</v>
      </c>
    </row>
    <row r="9" spans="1:14" ht="24" customHeight="1" x14ac:dyDescent="0.3">
      <c r="A9" s="93" t="s">
        <v>215</v>
      </c>
      <c r="B9" s="93" t="s">
        <v>22</v>
      </c>
      <c r="C9" s="93" t="s">
        <v>23</v>
      </c>
      <c r="D9" s="93" t="s">
        <v>24</v>
      </c>
      <c r="E9" s="94">
        <v>14490000</v>
      </c>
      <c r="F9" s="95" t="s">
        <v>25</v>
      </c>
      <c r="G9" s="95" t="s">
        <v>26</v>
      </c>
      <c r="H9" s="93" t="s">
        <v>27</v>
      </c>
      <c r="I9" s="95">
        <v>9</v>
      </c>
      <c r="J9" s="95">
        <v>14</v>
      </c>
      <c r="K9" s="93" t="s">
        <v>20</v>
      </c>
      <c r="L9" s="93" t="s">
        <v>21</v>
      </c>
      <c r="M9" s="95">
        <v>12</v>
      </c>
      <c r="N9" s="98" t="s">
        <v>125</v>
      </c>
    </row>
    <row r="10" spans="1:14" ht="30" customHeight="1" x14ac:dyDescent="0.3">
      <c r="A10" s="93" t="s">
        <v>216</v>
      </c>
      <c r="B10" s="93" t="s">
        <v>28</v>
      </c>
      <c r="C10" s="93" t="s">
        <v>29</v>
      </c>
      <c r="D10" s="93" t="s">
        <v>30</v>
      </c>
      <c r="E10" s="94">
        <v>17990000</v>
      </c>
      <c r="F10" s="95" t="s">
        <v>31</v>
      </c>
      <c r="G10" s="95" t="s">
        <v>32</v>
      </c>
      <c r="H10" s="93" t="s">
        <v>27</v>
      </c>
      <c r="I10" s="95">
        <v>11</v>
      </c>
      <c r="J10" s="95">
        <v>14</v>
      </c>
      <c r="K10" s="93" t="s">
        <v>20</v>
      </c>
      <c r="L10" s="93" t="s">
        <v>21</v>
      </c>
      <c r="M10" s="95">
        <v>24</v>
      </c>
      <c r="N10" s="98" t="s">
        <v>125</v>
      </c>
    </row>
    <row r="11" spans="1:14" ht="30.6" customHeight="1" x14ac:dyDescent="0.3">
      <c r="A11" s="93" t="s">
        <v>217</v>
      </c>
      <c r="B11" s="93" t="s">
        <v>33</v>
      </c>
      <c r="C11" s="93" t="s">
        <v>34</v>
      </c>
      <c r="D11" s="93" t="s">
        <v>35</v>
      </c>
      <c r="E11" s="94">
        <v>24990000</v>
      </c>
      <c r="F11" s="95" t="s">
        <v>16</v>
      </c>
      <c r="G11" s="95" t="s">
        <v>26</v>
      </c>
      <c r="H11" s="93" t="s">
        <v>27</v>
      </c>
      <c r="I11" s="95">
        <v>8</v>
      </c>
      <c r="J11" s="95">
        <v>16</v>
      </c>
      <c r="K11" s="93" t="s">
        <v>20</v>
      </c>
      <c r="L11" s="93" t="s">
        <v>21</v>
      </c>
      <c r="M11" s="95">
        <v>24</v>
      </c>
      <c r="N11" s="98" t="s">
        <v>125</v>
      </c>
    </row>
    <row r="12" spans="1:14" ht="30.6" customHeight="1" x14ac:dyDescent="0.3">
      <c r="A12" s="93" t="s">
        <v>218</v>
      </c>
      <c r="B12" s="93" t="s">
        <v>36</v>
      </c>
      <c r="C12" s="93" t="s">
        <v>23</v>
      </c>
      <c r="D12" s="93" t="s">
        <v>37</v>
      </c>
      <c r="E12" s="94">
        <v>22990000</v>
      </c>
      <c r="F12" s="95" t="s">
        <v>38</v>
      </c>
      <c r="G12" s="95" t="s">
        <v>39</v>
      </c>
      <c r="H12" s="93" t="s">
        <v>18</v>
      </c>
      <c r="I12" s="95">
        <v>6</v>
      </c>
      <c r="J12" s="95" t="s">
        <v>19</v>
      </c>
      <c r="K12" s="93" t="s">
        <v>20</v>
      </c>
      <c r="L12" s="93" t="s">
        <v>40</v>
      </c>
      <c r="M12" s="95">
        <v>12</v>
      </c>
      <c r="N12" s="98" t="s">
        <v>125</v>
      </c>
    </row>
    <row r="13" spans="1:14" ht="32.4" customHeight="1" x14ac:dyDescent="0.3">
      <c r="A13" s="93" t="s">
        <v>219</v>
      </c>
      <c r="B13" s="93" t="s">
        <v>41</v>
      </c>
      <c r="C13" s="93" t="s">
        <v>42</v>
      </c>
      <c r="D13" s="93" t="s">
        <v>43</v>
      </c>
      <c r="E13" s="94">
        <v>31990000</v>
      </c>
      <c r="F13" s="95" t="s">
        <v>44</v>
      </c>
      <c r="G13" s="95" t="s">
        <v>45</v>
      </c>
      <c r="H13" s="93" t="s">
        <v>18</v>
      </c>
      <c r="I13" s="95">
        <v>5</v>
      </c>
      <c r="J13" s="95" t="s">
        <v>46</v>
      </c>
      <c r="K13" s="93" t="s">
        <v>20</v>
      </c>
      <c r="L13" s="93" t="s">
        <v>40</v>
      </c>
      <c r="M13" s="95">
        <v>12</v>
      </c>
      <c r="N13" s="98" t="s">
        <v>125</v>
      </c>
    </row>
    <row r="14" spans="1:14" ht="39" customHeight="1" x14ac:dyDescent="0.3">
      <c r="A14" s="93" t="s">
        <v>220</v>
      </c>
      <c r="B14" s="93" t="s">
        <v>47</v>
      </c>
      <c r="C14" s="93" t="s">
        <v>48</v>
      </c>
      <c r="D14" s="93" t="s">
        <v>49</v>
      </c>
      <c r="E14" s="94">
        <v>46990000</v>
      </c>
      <c r="F14" s="95" t="s">
        <v>50</v>
      </c>
      <c r="G14" s="95" t="s">
        <v>51</v>
      </c>
      <c r="H14" s="93" t="s">
        <v>27</v>
      </c>
      <c r="I14" s="95">
        <v>4</v>
      </c>
      <c r="J14" s="95" t="s">
        <v>46</v>
      </c>
      <c r="K14" s="93" t="s">
        <v>52</v>
      </c>
      <c r="L14" s="93" t="s">
        <v>53</v>
      </c>
      <c r="M14" s="95">
        <v>24</v>
      </c>
      <c r="N14" s="96" t="s">
        <v>126</v>
      </c>
    </row>
    <row r="15" spans="1:14" ht="36.6" customHeight="1" x14ac:dyDescent="0.3">
      <c r="A15" s="93" t="s">
        <v>221</v>
      </c>
      <c r="B15" s="93" t="s">
        <v>47</v>
      </c>
      <c r="C15" s="93" t="s">
        <v>54</v>
      </c>
      <c r="D15" s="93" t="s">
        <v>43</v>
      </c>
      <c r="E15" s="94">
        <v>39990000</v>
      </c>
      <c r="F15" s="95" t="s">
        <v>16</v>
      </c>
      <c r="G15" s="95" t="s">
        <v>26</v>
      </c>
      <c r="H15" s="93" t="s">
        <v>27</v>
      </c>
      <c r="I15" s="95">
        <v>9</v>
      </c>
      <c r="J15" s="95">
        <v>14</v>
      </c>
      <c r="K15" s="93" t="s">
        <v>55</v>
      </c>
      <c r="L15" s="93" t="s">
        <v>53</v>
      </c>
      <c r="M15" s="95">
        <v>24</v>
      </c>
      <c r="N15" s="98" t="s">
        <v>126</v>
      </c>
    </row>
    <row r="16" spans="1:14" ht="37.200000000000003" customHeight="1" x14ac:dyDescent="0.3">
      <c r="A16" s="93" t="s">
        <v>222</v>
      </c>
      <c r="B16" s="93" t="s">
        <v>56</v>
      </c>
      <c r="C16" s="93" t="s">
        <v>23</v>
      </c>
      <c r="D16" s="93" t="s">
        <v>24</v>
      </c>
      <c r="E16" s="94">
        <v>15990000</v>
      </c>
      <c r="F16" s="95" t="s">
        <v>57</v>
      </c>
      <c r="G16" s="95" t="s">
        <v>26</v>
      </c>
      <c r="H16" s="93" t="s">
        <v>27</v>
      </c>
      <c r="I16" s="95">
        <v>12</v>
      </c>
      <c r="J16" s="95">
        <v>14</v>
      </c>
      <c r="K16" s="93" t="s">
        <v>20</v>
      </c>
      <c r="L16" s="93" t="s">
        <v>21</v>
      </c>
      <c r="M16" s="95">
        <v>12</v>
      </c>
      <c r="N16" s="98" t="s">
        <v>127</v>
      </c>
    </row>
    <row r="17" spans="1:15" ht="35.4" customHeight="1" x14ac:dyDescent="0.3">
      <c r="A17" s="93" t="s">
        <v>223</v>
      </c>
      <c r="B17" s="93" t="s">
        <v>56</v>
      </c>
      <c r="C17" s="93" t="s">
        <v>29</v>
      </c>
      <c r="D17" s="93" t="s">
        <v>24</v>
      </c>
      <c r="E17" s="94">
        <v>18990000</v>
      </c>
      <c r="F17" s="95" t="s">
        <v>58</v>
      </c>
      <c r="G17" s="95" t="s">
        <v>59</v>
      </c>
      <c r="H17" s="93" t="s">
        <v>27</v>
      </c>
      <c r="I17" s="95">
        <v>10</v>
      </c>
      <c r="J17" s="95" t="s">
        <v>60</v>
      </c>
      <c r="K17" s="93" t="s">
        <v>61</v>
      </c>
      <c r="L17" s="93" t="s">
        <v>62</v>
      </c>
      <c r="M17" s="95">
        <v>12</v>
      </c>
      <c r="N17" s="96" t="s">
        <v>127</v>
      </c>
    </row>
    <row r="18" spans="1:15" ht="22.2" customHeight="1" x14ac:dyDescent="0.3"/>
    <row r="19" spans="1:15" ht="22.8" customHeight="1" x14ac:dyDescent="0.3">
      <c r="A19" s="112" t="s">
        <v>72</v>
      </c>
      <c r="B19" s="114"/>
      <c r="C19" s="1"/>
      <c r="D19" s="112" t="s">
        <v>74</v>
      </c>
      <c r="E19" s="113"/>
      <c r="F19" s="114"/>
    </row>
    <row r="20" spans="1:15" ht="38.4" customHeight="1" x14ac:dyDescent="0.3">
      <c r="A20" s="106" t="s">
        <v>73</v>
      </c>
      <c r="B20" s="107"/>
      <c r="C20" s="1"/>
      <c r="D20" s="106" t="s">
        <v>75</v>
      </c>
      <c r="E20" s="110"/>
      <c r="F20" s="107"/>
    </row>
    <row r="21" spans="1:15" ht="43.8" customHeight="1" x14ac:dyDescent="0.3">
      <c r="A21" s="108"/>
      <c r="B21" s="109"/>
      <c r="C21" s="1"/>
      <c r="D21" s="108"/>
      <c r="E21" s="111"/>
      <c r="F21" s="109"/>
    </row>
    <row r="22" spans="1:15" ht="42.6" customHeight="1" thickBot="1" x14ac:dyDescent="0.35">
      <c r="A22" s="105" t="s">
        <v>188</v>
      </c>
    </row>
    <row r="23" spans="1:15" ht="44.4" customHeight="1" thickBot="1" x14ac:dyDescent="0.35">
      <c r="A23" s="101" t="s">
        <v>140</v>
      </c>
      <c r="B23" s="101" t="s">
        <v>1</v>
      </c>
      <c r="C23" s="101" t="s">
        <v>141</v>
      </c>
      <c r="D23" s="101" t="s">
        <v>142</v>
      </c>
      <c r="E23" s="101" t="s">
        <v>4</v>
      </c>
      <c r="F23" s="101" t="s">
        <v>143</v>
      </c>
      <c r="G23" s="101" t="s">
        <v>144</v>
      </c>
      <c r="H23" s="101" t="s">
        <v>145</v>
      </c>
      <c r="I23" s="101" t="s">
        <v>146</v>
      </c>
      <c r="J23" s="101" t="s">
        <v>147</v>
      </c>
      <c r="K23" s="101" t="s">
        <v>169</v>
      </c>
      <c r="L23" s="101" t="s">
        <v>170</v>
      </c>
      <c r="M23" s="101" t="s">
        <v>150</v>
      </c>
      <c r="N23" s="101" t="s">
        <v>151</v>
      </c>
      <c r="O23" s="101" t="s">
        <v>152</v>
      </c>
    </row>
    <row r="24" spans="1:15" ht="52.8" customHeight="1" thickBot="1" x14ac:dyDescent="0.35">
      <c r="A24" s="101" t="s">
        <v>224</v>
      </c>
      <c r="B24" s="101" t="s">
        <v>171</v>
      </c>
      <c r="C24" s="102">
        <v>8</v>
      </c>
      <c r="D24" s="101" t="s">
        <v>24</v>
      </c>
      <c r="E24" s="103">
        <v>13500000</v>
      </c>
      <c r="F24" s="101" t="s">
        <v>172</v>
      </c>
      <c r="G24" s="101" t="s">
        <v>173</v>
      </c>
      <c r="H24" s="102" t="s">
        <v>26</v>
      </c>
      <c r="I24" s="102" t="s">
        <v>19</v>
      </c>
      <c r="J24" s="101" t="s">
        <v>154</v>
      </c>
      <c r="K24" s="101" t="s">
        <v>21</v>
      </c>
      <c r="L24" s="102">
        <v>8</v>
      </c>
      <c r="M24" s="102">
        <v>12</v>
      </c>
      <c r="N24" s="102">
        <v>512</v>
      </c>
      <c r="O24" s="101" t="s">
        <v>156</v>
      </c>
    </row>
    <row r="25" spans="1:15" ht="33.6" customHeight="1" thickBot="1" x14ac:dyDescent="0.35">
      <c r="A25" s="101" t="s">
        <v>225</v>
      </c>
      <c r="B25" s="101" t="s">
        <v>174</v>
      </c>
      <c r="C25" s="102">
        <v>8</v>
      </c>
      <c r="D25" s="101" t="s">
        <v>15</v>
      </c>
      <c r="E25" s="103">
        <v>11000000</v>
      </c>
      <c r="F25" s="102" t="s">
        <v>16</v>
      </c>
      <c r="G25" s="101" t="s">
        <v>173</v>
      </c>
      <c r="H25" s="102" t="s">
        <v>26</v>
      </c>
      <c r="I25" s="101" t="s">
        <v>167</v>
      </c>
      <c r="J25" s="101" t="s">
        <v>154</v>
      </c>
      <c r="K25" s="101" t="s">
        <v>21</v>
      </c>
      <c r="L25" s="102">
        <v>7</v>
      </c>
      <c r="M25" s="102">
        <v>12</v>
      </c>
      <c r="N25" s="102">
        <v>256</v>
      </c>
      <c r="O25" s="101" t="s">
        <v>156</v>
      </c>
    </row>
    <row r="26" spans="1:15" ht="34.200000000000003" customHeight="1" thickBot="1" x14ac:dyDescent="0.35">
      <c r="A26" s="101" t="s">
        <v>226</v>
      </c>
      <c r="B26" s="101" t="s">
        <v>175</v>
      </c>
      <c r="C26" s="102">
        <v>8</v>
      </c>
      <c r="D26" s="101" t="s">
        <v>15</v>
      </c>
      <c r="E26" s="103">
        <v>9500000</v>
      </c>
      <c r="F26" s="102" t="s">
        <v>16</v>
      </c>
      <c r="G26" s="101" t="s">
        <v>18</v>
      </c>
      <c r="H26" s="102" t="s">
        <v>17</v>
      </c>
      <c r="I26" s="102" t="s">
        <v>19</v>
      </c>
      <c r="J26" s="101" t="s">
        <v>154</v>
      </c>
      <c r="K26" s="101" t="s">
        <v>176</v>
      </c>
      <c r="L26" s="102">
        <v>6</v>
      </c>
      <c r="M26" s="102">
        <v>12</v>
      </c>
      <c r="N26" s="102">
        <v>256</v>
      </c>
      <c r="O26" s="101" t="s">
        <v>156</v>
      </c>
    </row>
    <row r="27" spans="1:15" ht="45.6" customHeight="1" thickBot="1" x14ac:dyDescent="0.35">
      <c r="A27" s="101" t="s">
        <v>227</v>
      </c>
      <c r="B27" s="101" t="s">
        <v>56</v>
      </c>
      <c r="C27" s="102">
        <v>8</v>
      </c>
      <c r="D27" s="101" t="s">
        <v>24</v>
      </c>
      <c r="E27" s="103">
        <v>16000000</v>
      </c>
      <c r="F27" s="102" t="s">
        <v>31</v>
      </c>
      <c r="G27" s="101" t="s">
        <v>27</v>
      </c>
      <c r="H27" s="102" t="s">
        <v>32</v>
      </c>
      <c r="I27" s="101" t="s">
        <v>167</v>
      </c>
      <c r="J27" s="101" t="s">
        <v>154</v>
      </c>
      <c r="K27" s="101" t="s">
        <v>21</v>
      </c>
      <c r="L27" s="102">
        <v>12</v>
      </c>
      <c r="M27" s="102">
        <v>12</v>
      </c>
      <c r="N27" s="102">
        <v>512</v>
      </c>
      <c r="O27" s="101" t="s">
        <v>156</v>
      </c>
    </row>
    <row r="28" spans="1:15" ht="27.6" customHeight="1" thickBot="1" x14ac:dyDescent="0.35">
      <c r="A28" s="101" t="s">
        <v>228</v>
      </c>
      <c r="B28" s="101" t="s">
        <v>177</v>
      </c>
      <c r="C28" s="102">
        <v>8</v>
      </c>
      <c r="D28" s="101" t="s">
        <v>30</v>
      </c>
      <c r="E28" s="103">
        <v>18000000</v>
      </c>
      <c r="F28" s="102" t="s">
        <v>57</v>
      </c>
      <c r="G28" s="101" t="s">
        <v>173</v>
      </c>
      <c r="H28" s="102" t="s">
        <v>178</v>
      </c>
      <c r="I28" s="101" t="s">
        <v>167</v>
      </c>
      <c r="J28" s="101" t="s">
        <v>179</v>
      </c>
      <c r="K28" s="101" t="s">
        <v>21</v>
      </c>
      <c r="L28" s="102">
        <v>10</v>
      </c>
      <c r="M28" s="102">
        <v>12</v>
      </c>
      <c r="N28" s="102">
        <v>512</v>
      </c>
      <c r="O28" s="101" t="s">
        <v>156</v>
      </c>
    </row>
    <row r="29" spans="1:15" ht="28.8" customHeight="1" thickBot="1" x14ac:dyDescent="0.35">
      <c r="A29" s="101" t="s">
        <v>229</v>
      </c>
      <c r="B29" s="101" t="s">
        <v>171</v>
      </c>
      <c r="C29" s="102">
        <v>8</v>
      </c>
      <c r="D29" s="101" t="s">
        <v>24</v>
      </c>
      <c r="E29" s="103">
        <v>14500000</v>
      </c>
      <c r="F29" s="102" t="s">
        <v>180</v>
      </c>
      <c r="G29" s="101" t="s">
        <v>173</v>
      </c>
      <c r="H29" s="102" t="s">
        <v>26</v>
      </c>
      <c r="I29" s="101" t="s">
        <v>167</v>
      </c>
      <c r="J29" s="101" t="s">
        <v>154</v>
      </c>
      <c r="K29" s="101" t="s">
        <v>21</v>
      </c>
      <c r="L29" s="102">
        <v>9</v>
      </c>
      <c r="M29" s="102">
        <v>12</v>
      </c>
      <c r="N29" s="102">
        <v>512</v>
      </c>
      <c r="O29" s="101" t="s">
        <v>156</v>
      </c>
    </row>
    <row r="30" spans="1:15" ht="37.200000000000003" customHeight="1" thickBot="1" x14ac:dyDescent="0.35">
      <c r="A30" s="101" t="s">
        <v>230</v>
      </c>
      <c r="B30" s="101" t="s">
        <v>175</v>
      </c>
      <c r="C30" s="102">
        <v>8</v>
      </c>
      <c r="D30" s="101" t="s">
        <v>15</v>
      </c>
      <c r="E30" s="103">
        <v>12000000</v>
      </c>
      <c r="F30" s="102" t="s">
        <v>16</v>
      </c>
      <c r="G30" s="101" t="s">
        <v>18</v>
      </c>
      <c r="H30" s="102" t="s">
        <v>181</v>
      </c>
      <c r="I30" s="101" t="s">
        <v>167</v>
      </c>
      <c r="J30" s="101" t="s">
        <v>154</v>
      </c>
      <c r="K30" s="101" t="s">
        <v>210</v>
      </c>
      <c r="L30" s="102">
        <v>8</v>
      </c>
      <c r="M30" s="102">
        <v>12</v>
      </c>
      <c r="N30" s="102">
        <v>256</v>
      </c>
      <c r="O30" s="101" t="s">
        <v>156</v>
      </c>
    </row>
    <row r="31" spans="1:15" ht="27.6" thickBot="1" x14ac:dyDescent="0.35">
      <c r="A31" s="101" t="s">
        <v>231</v>
      </c>
      <c r="B31" s="101" t="s">
        <v>33</v>
      </c>
      <c r="C31" s="102">
        <v>8</v>
      </c>
      <c r="D31" s="101" t="s">
        <v>182</v>
      </c>
      <c r="E31" s="103">
        <v>18500000</v>
      </c>
      <c r="F31" s="101" t="s">
        <v>183</v>
      </c>
      <c r="G31" s="101" t="s">
        <v>27</v>
      </c>
      <c r="H31" s="102" t="s">
        <v>26</v>
      </c>
      <c r="I31" s="101" t="s">
        <v>167</v>
      </c>
      <c r="J31" s="101" t="s">
        <v>154</v>
      </c>
      <c r="K31" s="101" t="s">
        <v>21</v>
      </c>
      <c r="L31" s="102">
        <v>10</v>
      </c>
      <c r="M31" s="102">
        <v>12</v>
      </c>
      <c r="N31" s="102">
        <v>512</v>
      </c>
      <c r="O31" s="101" t="s">
        <v>156</v>
      </c>
    </row>
    <row r="32" spans="1:15" ht="27.6" thickBot="1" x14ac:dyDescent="0.35">
      <c r="A32" s="101" t="s">
        <v>232</v>
      </c>
      <c r="B32" s="101" t="s">
        <v>184</v>
      </c>
      <c r="C32" s="102">
        <v>8</v>
      </c>
      <c r="D32" s="101" t="s">
        <v>182</v>
      </c>
      <c r="E32" s="103">
        <v>16000000</v>
      </c>
      <c r="F32" s="101" t="s">
        <v>185</v>
      </c>
      <c r="G32" s="101" t="s">
        <v>173</v>
      </c>
      <c r="H32" s="102" t="s">
        <v>51</v>
      </c>
      <c r="I32" s="102" t="s">
        <v>19</v>
      </c>
      <c r="J32" s="101" t="s">
        <v>154</v>
      </c>
      <c r="K32" s="101" t="s">
        <v>21</v>
      </c>
      <c r="L32" s="102">
        <v>7</v>
      </c>
      <c r="M32" s="102">
        <v>12</v>
      </c>
      <c r="N32" s="101">
        <v>512</v>
      </c>
      <c r="O32" s="101" t="s">
        <v>156</v>
      </c>
    </row>
    <row r="33" spans="1:15" ht="27.6" thickBot="1" x14ac:dyDescent="0.35">
      <c r="A33" s="101" t="s">
        <v>233</v>
      </c>
      <c r="B33" s="101" t="s">
        <v>186</v>
      </c>
      <c r="C33" s="102">
        <v>16</v>
      </c>
      <c r="D33" s="101" t="s">
        <v>24</v>
      </c>
      <c r="E33" s="103">
        <v>22000000</v>
      </c>
      <c r="F33" s="102" t="s">
        <v>31</v>
      </c>
      <c r="G33" s="101" t="s">
        <v>187</v>
      </c>
      <c r="H33" s="102" t="s">
        <v>178</v>
      </c>
      <c r="I33" s="101" t="s">
        <v>167</v>
      </c>
      <c r="J33" s="101" t="s">
        <v>196</v>
      </c>
      <c r="K33" s="101" t="s">
        <v>211</v>
      </c>
      <c r="L33" s="102">
        <v>10</v>
      </c>
      <c r="M33" s="102">
        <v>24</v>
      </c>
      <c r="N33" s="102">
        <v>512</v>
      </c>
      <c r="O33" s="101" t="s">
        <v>156</v>
      </c>
    </row>
    <row r="35" spans="1:15" ht="15" thickBot="1" x14ac:dyDescent="0.35">
      <c r="A35" s="104" t="s">
        <v>168</v>
      </c>
    </row>
    <row r="36" spans="1:15" ht="40.799999999999997" thickBot="1" x14ac:dyDescent="0.35">
      <c r="A36" s="101" t="s">
        <v>140</v>
      </c>
      <c r="B36" s="101" t="s">
        <v>1</v>
      </c>
      <c r="C36" s="101" t="s">
        <v>141</v>
      </c>
      <c r="D36" s="101" t="s">
        <v>142</v>
      </c>
      <c r="E36" s="101" t="s">
        <v>4</v>
      </c>
      <c r="F36" s="101" t="s">
        <v>143</v>
      </c>
      <c r="G36" s="101" t="s">
        <v>144</v>
      </c>
      <c r="H36" s="101" t="s">
        <v>145</v>
      </c>
      <c r="I36" s="101" t="s">
        <v>146</v>
      </c>
      <c r="J36" s="101" t="s">
        <v>147</v>
      </c>
      <c r="K36" s="101" t="s">
        <v>148</v>
      </c>
      <c r="L36" s="101" t="s">
        <v>149</v>
      </c>
      <c r="M36" s="101" t="s">
        <v>150</v>
      </c>
      <c r="N36" s="101" t="s">
        <v>151</v>
      </c>
    </row>
    <row r="37" spans="1:15" ht="27.6" thickBot="1" x14ac:dyDescent="0.35">
      <c r="A37" s="101" t="s">
        <v>234</v>
      </c>
      <c r="B37" s="101" t="s">
        <v>153</v>
      </c>
      <c r="C37" s="102">
        <v>16</v>
      </c>
      <c r="D37" s="101" t="s">
        <v>189</v>
      </c>
      <c r="E37" s="103">
        <v>25000000</v>
      </c>
      <c r="F37" s="102" t="s">
        <v>190</v>
      </c>
      <c r="G37" s="101" t="s">
        <v>18</v>
      </c>
      <c r="H37" s="102" t="s">
        <v>159</v>
      </c>
      <c r="I37" s="102" t="s">
        <v>19</v>
      </c>
      <c r="J37" s="101" t="s">
        <v>154</v>
      </c>
      <c r="K37" s="102">
        <v>144</v>
      </c>
      <c r="L37" s="101" t="s">
        <v>191</v>
      </c>
      <c r="M37" s="102">
        <v>12</v>
      </c>
      <c r="N37" s="101" t="s">
        <v>155</v>
      </c>
    </row>
    <row r="38" spans="1:15" ht="27.6" thickBot="1" x14ac:dyDescent="0.35">
      <c r="A38" s="101" t="s">
        <v>235</v>
      </c>
      <c r="B38" s="101" t="s">
        <v>157</v>
      </c>
      <c r="C38" s="102">
        <v>16</v>
      </c>
      <c r="D38" s="101" t="s">
        <v>158</v>
      </c>
      <c r="E38" s="103">
        <v>27000000</v>
      </c>
      <c r="F38" s="102" t="s">
        <v>190</v>
      </c>
      <c r="G38" s="101" t="s">
        <v>18</v>
      </c>
      <c r="H38" s="102" t="s">
        <v>159</v>
      </c>
      <c r="I38" s="102" t="s">
        <v>19</v>
      </c>
      <c r="J38" s="101" t="s">
        <v>154</v>
      </c>
      <c r="K38" s="102">
        <v>144</v>
      </c>
      <c r="L38" s="101" t="s">
        <v>192</v>
      </c>
      <c r="M38" s="102">
        <v>12</v>
      </c>
      <c r="N38" s="101" t="s">
        <v>155</v>
      </c>
    </row>
    <row r="39" spans="1:15" ht="40.799999999999997" customHeight="1" thickBot="1" x14ac:dyDescent="0.35">
      <c r="A39" s="101" t="s">
        <v>236</v>
      </c>
      <c r="B39" s="101" t="s">
        <v>160</v>
      </c>
      <c r="C39" s="102">
        <v>32</v>
      </c>
      <c r="D39" s="101" t="s">
        <v>193</v>
      </c>
      <c r="E39" s="103">
        <v>45000000</v>
      </c>
      <c r="F39" s="102" t="s">
        <v>194</v>
      </c>
      <c r="G39" s="101" t="s">
        <v>27</v>
      </c>
      <c r="H39" s="101" t="s">
        <v>161</v>
      </c>
      <c r="I39" s="101" t="s">
        <v>195</v>
      </c>
      <c r="J39" s="101" t="s">
        <v>196</v>
      </c>
      <c r="K39" s="102">
        <v>240</v>
      </c>
      <c r="L39" s="101" t="s">
        <v>192</v>
      </c>
      <c r="M39" s="102">
        <v>24</v>
      </c>
      <c r="N39" s="101" t="s">
        <v>126</v>
      </c>
    </row>
    <row r="40" spans="1:15" ht="39" customHeight="1" thickBot="1" x14ac:dyDescent="0.35">
      <c r="A40" s="101" t="s">
        <v>237</v>
      </c>
      <c r="B40" s="101" t="s">
        <v>162</v>
      </c>
      <c r="C40" s="102">
        <v>32</v>
      </c>
      <c r="D40" s="101" t="s">
        <v>197</v>
      </c>
      <c r="E40" s="103">
        <v>60000000</v>
      </c>
      <c r="F40" s="102" t="s">
        <v>198</v>
      </c>
      <c r="G40" s="101" t="s">
        <v>27</v>
      </c>
      <c r="H40" s="101" t="s">
        <v>163</v>
      </c>
      <c r="I40" s="101" t="s">
        <v>199</v>
      </c>
      <c r="J40" s="101" t="s">
        <v>196</v>
      </c>
      <c r="K40" s="102">
        <v>250</v>
      </c>
      <c r="L40" s="101" t="s">
        <v>200</v>
      </c>
      <c r="M40" s="102">
        <v>24</v>
      </c>
      <c r="N40" s="101" t="s">
        <v>201</v>
      </c>
    </row>
    <row r="41" spans="1:15" ht="27.6" thickBot="1" x14ac:dyDescent="0.35">
      <c r="A41" s="101" t="s">
        <v>238</v>
      </c>
      <c r="B41" s="101" t="s">
        <v>164</v>
      </c>
      <c r="C41" s="102">
        <v>32</v>
      </c>
      <c r="D41" s="101" t="s">
        <v>49</v>
      </c>
      <c r="E41" s="103">
        <v>50000000</v>
      </c>
      <c r="F41" s="102" t="s">
        <v>202</v>
      </c>
      <c r="G41" s="101" t="s">
        <v>27</v>
      </c>
      <c r="H41" s="102" t="s">
        <v>17</v>
      </c>
      <c r="I41" s="101" t="s">
        <v>195</v>
      </c>
      <c r="J41" s="101" t="s">
        <v>196</v>
      </c>
      <c r="K41" s="102">
        <v>240</v>
      </c>
      <c r="L41" s="101" t="s">
        <v>203</v>
      </c>
      <c r="M41" s="102">
        <v>24</v>
      </c>
      <c r="N41" s="101" t="s">
        <v>126</v>
      </c>
    </row>
    <row r="42" spans="1:15" ht="27.6" thickBot="1" x14ac:dyDescent="0.35">
      <c r="A42" s="101" t="s">
        <v>239</v>
      </c>
      <c r="B42" s="101" t="s">
        <v>47</v>
      </c>
      <c r="C42" s="102">
        <v>16</v>
      </c>
      <c r="D42" s="101" t="s">
        <v>35</v>
      </c>
      <c r="E42" s="103">
        <v>30000000</v>
      </c>
      <c r="F42" s="102" t="s">
        <v>16</v>
      </c>
      <c r="G42" s="101" t="s">
        <v>27</v>
      </c>
      <c r="H42" s="102" t="s">
        <v>26</v>
      </c>
      <c r="I42" s="101" t="s">
        <v>167</v>
      </c>
      <c r="J42" s="101" t="s">
        <v>196</v>
      </c>
      <c r="K42" s="102">
        <v>165</v>
      </c>
      <c r="L42" s="101" t="s">
        <v>204</v>
      </c>
      <c r="M42" s="102">
        <v>24</v>
      </c>
      <c r="N42" s="101" t="s">
        <v>126</v>
      </c>
    </row>
    <row r="43" spans="1:15" ht="27.6" thickBot="1" x14ac:dyDescent="0.35">
      <c r="A43" s="101" t="s">
        <v>240</v>
      </c>
      <c r="B43" s="101" t="s">
        <v>165</v>
      </c>
      <c r="C43" s="102">
        <v>16</v>
      </c>
      <c r="D43" s="101" t="s">
        <v>205</v>
      </c>
      <c r="E43" s="103">
        <v>35000000</v>
      </c>
      <c r="F43" s="102" t="s">
        <v>44</v>
      </c>
      <c r="G43" s="101" t="s">
        <v>18</v>
      </c>
      <c r="H43" s="102" t="s">
        <v>159</v>
      </c>
      <c r="I43" s="101" t="s">
        <v>195</v>
      </c>
      <c r="J43" s="101" t="s">
        <v>196</v>
      </c>
      <c r="K43" s="102">
        <v>165</v>
      </c>
      <c r="L43" s="101" t="s">
        <v>192</v>
      </c>
      <c r="M43" s="102">
        <v>12</v>
      </c>
      <c r="N43" s="101" t="s">
        <v>126</v>
      </c>
    </row>
    <row r="44" spans="1:15" ht="27.6" thickBot="1" x14ac:dyDescent="0.35">
      <c r="A44" s="101" t="s">
        <v>241</v>
      </c>
      <c r="B44" s="101" t="s">
        <v>47</v>
      </c>
      <c r="C44" s="102">
        <v>16</v>
      </c>
      <c r="D44" s="101" t="s">
        <v>43</v>
      </c>
      <c r="E44" s="103">
        <v>40000000</v>
      </c>
      <c r="F44" s="102" t="s">
        <v>194</v>
      </c>
      <c r="G44" s="101" t="s">
        <v>27</v>
      </c>
      <c r="H44" s="102" t="s">
        <v>51</v>
      </c>
      <c r="I44" s="102" t="s">
        <v>19</v>
      </c>
      <c r="J44" s="101" t="s">
        <v>206</v>
      </c>
      <c r="K44" s="102">
        <v>165</v>
      </c>
      <c r="L44" s="101" t="s">
        <v>192</v>
      </c>
      <c r="M44" s="102">
        <v>12</v>
      </c>
      <c r="N44" s="101" t="s">
        <v>126</v>
      </c>
    </row>
    <row r="45" spans="1:15" ht="27.6" thickBot="1" x14ac:dyDescent="0.35">
      <c r="A45" s="101" t="s">
        <v>242</v>
      </c>
      <c r="B45" s="101" t="s">
        <v>207</v>
      </c>
      <c r="C45" s="102">
        <v>16</v>
      </c>
      <c r="D45" s="101" t="s">
        <v>189</v>
      </c>
      <c r="E45" s="103">
        <v>28000000</v>
      </c>
      <c r="F45" s="102" t="s">
        <v>38</v>
      </c>
      <c r="G45" s="101" t="s">
        <v>208</v>
      </c>
      <c r="H45" s="102" t="s">
        <v>51</v>
      </c>
      <c r="I45" s="102" t="s">
        <v>19</v>
      </c>
      <c r="J45" s="101" t="s">
        <v>154</v>
      </c>
      <c r="K45" s="102">
        <v>144</v>
      </c>
      <c r="L45" s="101" t="s">
        <v>209</v>
      </c>
      <c r="M45" s="102">
        <v>12</v>
      </c>
      <c r="N45" s="101" t="s">
        <v>126</v>
      </c>
    </row>
    <row r="46" spans="1:15" ht="27.6" thickBot="1" x14ac:dyDescent="0.35">
      <c r="A46" s="101" t="s">
        <v>243</v>
      </c>
      <c r="B46" s="101" t="s">
        <v>166</v>
      </c>
      <c r="C46" s="102">
        <v>16</v>
      </c>
      <c r="D46" s="101" t="s">
        <v>37</v>
      </c>
      <c r="E46" s="103">
        <v>32000000</v>
      </c>
      <c r="F46" s="102" t="s">
        <v>16</v>
      </c>
      <c r="G46" s="101" t="s">
        <v>27</v>
      </c>
      <c r="H46" s="102" t="s">
        <v>17</v>
      </c>
      <c r="I46" s="101" t="s">
        <v>167</v>
      </c>
      <c r="J46" s="101" t="s">
        <v>154</v>
      </c>
      <c r="K46" s="102">
        <v>144</v>
      </c>
      <c r="L46" s="101" t="s">
        <v>203</v>
      </c>
      <c r="M46" s="102">
        <v>24</v>
      </c>
      <c r="N46" s="101" t="s">
        <v>155</v>
      </c>
    </row>
  </sheetData>
  <mergeCells count="17">
    <mergeCell ref="H3:I3"/>
    <mergeCell ref="H4:I4"/>
    <mergeCell ref="H5:J5"/>
    <mergeCell ref="J6:L6"/>
    <mergeCell ref="A1:F1"/>
    <mergeCell ref="B3:F3"/>
    <mergeCell ref="B2:F2"/>
    <mergeCell ref="H1:I1"/>
    <mergeCell ref="H2:I2"/>
    <mergeCell ref="A20:B21"/>
    <mergeCell ref="D20:F21"/>
    <mergeCell ref="D19:F19"/>
    <mergeCell ref="C5:F5"/>
    <mergeCell ref="A19:B19"/>
    <mergeCell ref="B6:D6"/>
    <mergeCell ref="F6:H6"/>
    <mergeCell ref="A5:B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459C0-2861-4963-8BD2-CA7E7832883E}">
  <dimension ref="A1:P70"/>
  <sheetViews>
    <sheetView tabSelected="1" zoomScaleNormal="100" workbookViewId="0">
      <selection activeCell="M14" sqref="M14"/>
    </sheetView>
  </sheetViews>
  <sheetFormatPr defaultRowHeight="14.4" x14ac:dyDescent="0.3"/>
  <cols>
    <col min="1" max="1" width="23.5546875" customWidth="1"/>
    <col min="2" max="2" width="13.6640625" customWidth="1"/>
    <col min="3" max="4" width="12.6640625" customWidth="1"/>
    <col min="5" max="5" width="13.109375" customWidth="1"/>
    <col min="6" max="6" width="14.33203125" customWidth="1"/>
    <col min="7" max="8" width="13.21875" customWidth="1"/>
    <col min="9" max="9" width="11.5546875" customWidth="1"/>
    <col min="10" max="10" width="11.77734375" customWidth="1"/>
    <col min="11" max="11" width="11.44140625" customWidth="1"/>
    <col min="12" max="12" width="10.5546875" customWidth="1"/>
    <col min="14" max="14" width="10.77734375" customWidth="1"/>
    <col min="15" max="15" width="11.109375" customWidth="1"/>
  </cols>
  <sheetData>
    <row r="1" spans="1:11" s="3" customFormat="1" ht="38.4" customHeight="1" x14ac:dyDescent="0.3">
      <c r="A1" s="127" t="s">
        <v>79</v>
      </c>
      <c r="B1" s="127"/>
      <c r="C1" s="127"/>
      <c r="D1" s="127"/>
      <c r="E1" s="127"/>
      <c r="F1" s="127"/>
      <c r="G1" s="127"/>
      <c r="H1" s="127"/>
    </row>
    <row r="2" spans="1:11" ht="19.2" customHeight="1" x14ac:dyDescent="0.3"/>
    <row r="3" spans="1:11" ht="28.2" customHeight="1" x14ac:dyDescent="0.3">
      <c r="A3" s="64" t="s">
        <v>129</v>
      </c>
      <c r="E3" s="136" t="s">
        <v>132</v>
      </c>
      <c r="F3" s="137"/>
      <c r="G3" s="138"/>
    </row>
    <row r="4" spans="1:11" ht="24" customHeight="1" x14ac:dyDescent="0.3">
      <c r="A4" s="99"/>
    </row>
    <row r="5" spans="1:11" ht="43.2" customHeight="1" x14ac:dyDescent="0.3">
      <c r="A5" s="64" t="s">
        <v>130</v>
      </c>
      <c r="C5" s="23" t="s">
        <v>63</v>
      </c>
      <c r="D5" s="23" t="s">
        <v>64</v>
      </c>
      <c r="E5" s="23" t="s">
        <v>65</v>
      </c>
      <c r="F5" s="23" t="s">
        <v>67</v>
      </c>
      <c r="G5" s="23" t="s">
        <v>66</v>
      </c>
      <c r="H5" s="23" t="s">
        <v>68</v>
      </c>
      <c r="I5" s="23" t="s">
        <v>77</v>
      </c>
    </row>
    <row r="6" spans="1:11" ht="22.2" customHeight="1" x14ac:dyDescent="0.3">
      <c r="A6" s="99"/>
      <c r="J6" s="4"/>
    </row>
    <row r="7" spans="1:11" ht="103.8" customHeight="1" x14ac:dyDescent="0.3">
      <c r="A7" s="64" t="s">
        <v>131</v>
      </c>
      <c r="B7" s="50" t="s">
        <v>91</v>
      </c>
      <c r="C7" s="50" t="s">
        <v>92</v>
      </c>
      <c r="D7" s="50" t="s">
        <v>93</v>
      </c>
      <c r="E7" s="50" t="s">
        <v>94</v>
      </c>
      <c r="F7" s="50" t="s">
        <v>95</v>
      </c>
      <c r="G7" s="50" t="s">
        <v>96</v>
      </c>
      <c r="H7" s="50" t="s">
        <v>97</v>
      </c>
      <c r="I7" s="50" t="s">
        <v>98</v>
      </c>
      <c r="J7" s="50" t="s">
        <v>99</v>
      </c>
      <c r="K7" s="50" t="s">
        <v>100</v>
      </c>
    </row>
    <row r="8" spans="1:11" ht="21" customHeight="1" x14ac:dyDescent="0.3">
      <c r="J8" s="5"/>
    </row>
    <row r="9" spans="1:11" s="3" customFormat="1" ht="38.4" customHeight="1" x14ac:dyDescent="0.3">
      <c r="A9" s="127" t="s">
        <v>78</v>
      </c>
      <c r="B9" s="127"/>
      <c r="C9" s="127"/>
      <c r="D9" s="127"/>
      <c r="E9" s="127"/>
      <c r="F9" s="127"/>
      <c r="G9" s="127"/>
      <c r="H9" s="127"/>
      <c r="J9" s="6"/>
    </row>
    <row r="10" spans="1:11" ht="19.8" customHeight="1" x14ac:dyDescent="0.3"/>
    <row r="11" spans="1:11" ht="42" customHeight="1" x14ac:dyDescent="0.3">
      <c r="A11" s="128" t="s">
        <v>133</v>
      </c>
      <c r="B11" s="128"/>
      <c r="C11" s="128"/>
      <c r="D11" s="128"/>
      <c r="E11" s="128"/>
      <c r="F11" s="128"/>
      <c r="G11" s="128"/>
      <c r="H11" s="128"/>
    </row>
    <row r="12" spans="1:11" ht="37.799999999999997" customHeight="1" x14ac:dyDescent="0.3">
      <c r="A12" s="35" t="s">
        <v>71</v>
      </c>
      <c r="B12" s="8" t="s">
        <v>63</v>
      </c>
      <c r="C12" s="8" t="s">
        <v>64</v>
      </c>
      <c r="D12" s="8" t="s">
        <v>65</v>
      </c>
      <c r="E12" s="8" t="s">
        <v>67</v>
      </c>
      <c r="F12" s="8" t="s">
        <v>66</v>
      </c>
      <c r="G12" s="8" t="s">
        <v>68</v>
      </c>
      <c r="H12" s="8" t="s">
        <v>77</v>
      </c>
    </row>
    <row r="13" spans="1:11" ht="16.8" x14ac:dyDescent="0.3">
      <c r="A13" s="9" t="s">
        <v>63</v>
      </c>
      <c r="B13" s="10">
        <v>1</v>
      </c>
      <c r="C13" s="11">
        <v>0.1111111111111111</v>
      </c>
      <c r="D13" s="11">
        <v>1</v>
      </c>
      <c r="E13" s="11">
        <v>1</v>
      </c>
      <c r="F13" s="12">
        <v>1</v>
      </c>
      <c r="G13" s="12">
        <v>1</v>
      </c>
      <c r="H13" s="12">
        <v>1</v>
      </c>
    </row>
    <row r="14" spans="1:11" ht="16.8" x14ac:dyDescent="0.3">
      <c r="A14" s="9" t="s">
        <v>64</v>
      </c>
      <c r="B14" s="11">
        <f>1/C13</f>
        <v>9</v>
      </c>
      <c r="C14" s="10">
        <v>1</v>
      </c>
      <c r="D14" s="11">
        <v>9</v>
      </c>
      <c r="E14" s="11">
        <v>9</v>
      </c>
      <c r="F14" s="12">
        <v>9</v>
      </c>
      <c r="G14" s="12">
        <v>9</v>
      </c>
      <c r="H14" s="12">
        <v>9</v>
      </c>
    </row>
    <row r="15" spans="1:11" ht="16.8" x14ac:dyDescent="0.3">
      <c r="A15" s="9" t="s">
        <v>65</v>
      </c>
      <c r="B15" s="11">
        <f>1/D13</f>
        <v>1</v>
      </c>
      <c r="C15" s="11">
        <f>1/D14</f>
        <v>0.1111111111111111</v>
      </c>
      <c r="D15" s="10">
        <v>1</v>
      </c>
      <c r="E15" s="11">
        <v>1</v>
      </c>
      <c r="F15" s="12">
        <v>1</v>
      </c>
      <c r="G15" s="12">
        <v>1</v>
      </c>
      <c r="H15" s="12">
        <v>1</v>
      </c>
    </row>
    <row r="16" spans="1:11" ht="16.8" x14ac:dyDescent="0.3">
      <c r="A16" s="9" t="s">
        <v>67</v>
      </c>
      <c r="B16" s="11">
        <f>1/E13</f>
        <v>1</v>
      </c>
      <c r="C16" s="11">
        <f>1/E14</f>
        <v>0.1111111111111111</v>
      </c>
      <c r="D16" s="11">
        <f>1/E15</f>
        <v>1</v>
      </c>
      <c r="E16" s="10">
        <v>1</v>
      </c>
      <c r="F16" s="12">
        <v>1</v>
      </c>
      <c r="G16" s="12">
        <v>1</v>
      </c>
      <c r="H16" s="12">
        <v>1</v>
      </c>
    </row>
    <row r="17" spans="1:9" ht="16.8" x14ac:dyDescent="0.3">
      <c r="A17" s="13" t="s">
        <v>66</v>
      </c>
      <c r="B17" s="14">
        <f>1/F13</f>
        <v>1</v>
      </c>
      <c r="C17" s="14">
        <f>1/F14</f>
        <v>0.1111111111111111</v>
      </c>
      <c r="D17" s="14">
        <f>1/F15</f>
        <v>1</v>
      </c>
      <c r="E17" s="14">
        <f>1/F16</f>
        <v>1</v>
      </c>
      <c r="F17" s="15">
        <v>1</v>
      </c>
      <c r="G17" s="12">
        <v>1</v>
      </c>
      <c r="H17" s="12">
        <v>1</v>
      </c>
    </row>
    <row r="18" spans="1:9" ht="16.8" x14ac:dyDescent="0.3">
      <c r="A18" s="9" t="s">
        <v>68</v>
      </c>
      <c r="B18" s="12">
        <f>1/G13</f>
        <v>1</v>
      </c>
      <c r="C18" s="12">
        <f>1/G14</f>
        <v>0.1111111111111111</v>
      </c>
      <c r="D18" s="12">
        <f>1/G15</f>
        <v>1</v>
      </c>
      <c r="E18" s="12">
        <f>1/G16</f>
        <v>1</v>
      </c>
      <c r="F18" s="12">
        <f>1/G17</f>
        <v>1</v>
      </c>
      <c r="G18" s="15">
        <v>1</v>
      </c>
      <c r="H18" s="12">
        <v>1</v>
      </c>
    </row>
    <row r="19" spans="1:9" ht="16.8" x14ac:dyDescent="0.3">
      <c r="A19" s="9" t="s">
        <v>77</v>
      </c>
      <c r="B19" s="12">
        <f>1/H13</f>
        <v>1</v>
      </c>
      <c r="C19" s="12">
        <f>1/H14</f>
        <v>0.1111111111111111</v>
      </c>
      <c r="D19" s="12">
        <f>1/H15</f>
        <v>1</v>
      </c>
      <c r="E19" s="12">
        <f>1/H16</f>
        <v>1</v>
      </c>
      <c r="F19" s="12">
        <f>1/H17</f>
        <v>1</v>
      </c>
      <c r="G19" s="12">
        <f>1/H18</f>
        <v>1</v>
      </c>
      <c r="H19" s="15">
        <v>1</v>
      </c>
    </row>
    <row r="20" spans="1:9" ht="16.8" x14ac:dyDescent="0.3">
      <c r="A20" s="16" t="s">
        <v>76</v>
      </c>
      <c r="B20" s="17">
        <f>SUM(B13:B19)</f>
        <v>15</v>
      </c>
      <c r="C20" s="17">
        <f t="shared" ref="C20:H20" si="0">SUM(C13:C19)</f>
        <v>1.666666666666667</v>
      </c>
      <c r="D20" s="17">
        <f t="shared" si="0"/>
        <v>15</v>
      </c>
      <c r="E20" s="17">
        <f t="shared" si="0"/>
        <v>15</v>
      </c>
      <c r="F20" s="17">
        <f t="shared" si="0"/>
        <v>15</v>
      </c>
      <c r="G20" s="17">
        <f t="shared" si="0"/>
        <v>15</v>
      </c>
      <c r="H20" s="17">
        <f t="shared" si="0"/>
        <v>15</v>
      </c>
    </row>
    <row r="21" spans="1:9" ht="37.799999999999997" customHeight="1" x14ac:dyDescent="0.3"/>
    <row r="22" spans="1:9" ht="47.4" customHeight="1" x14ac:dyDescent="0.3">
      <c r="A22" s="133" t="s">
        <v>86</v>
      </c>
      <c r="B22" s="133"/>
      <c r="C22" s="133"/>
      <c r="D22" s="133"/>
      <c r="E22" s="133"/>
      <c r="F22" s="133"/>
      <c r="G22" s="133"/>
      <c r="H22" s="133"/>
      <c r="I22" s="133"/>
    </row>
    <row r="23" spans="1:9" ht="42.6" customHeight="1" x14ac:dyDescent="0.3">
      <c r="A23" s="35" t="s">
        <v>71</v>
      </c>
      <c r="B23" s="8" t="s">
        <v>63</v>
      </c>
      <c r="C23" s="8" t="s">
        <v>64</v>
      </c>
      <c r="D23" s="8" t="s">
        <v>65</v>
      </c>
      <c r="E23" s="8" t="s">
        <v>67</v>
      </c>
      <c r="F23" s="8" t="s">
        <v>66</v>
      </c>
      <c r="G23" s="8" t="s">
        <v>68</v>
      </c>
      <c r="H23" s="8" t="s">
        <v>77</v>
      </c>
      <c r="I23" s="18" t="s">
        <v>81</v>
      </c>
    </row>
    <row r="24" spans="1:9" ht="16.8" x14ac:dyDescent="0.3">
      <c r="A24" s="9" t="s">
        <v>63</v>
      </c>
      <c r="B24" s="19">
        <f>B13/$B$20</f>
        <v>6.6666666666666666E-2</v>
      </c>
      <c r="C24" s="19">
        <f>C13/$C$20</f>
        <v>6.6666666666666652E-2</v>
      </c>
      <c r="D24" s="19">
        <f>D13/$D$20</f>
        <v>6.6666666666666666E-2</v>
      </c>
      <c r="E24" s="19">
        <f>E13/$E$20</f>
        <v>6.6666666666666666E-2</v>
      </c>
      <c r="F24" s="19">
        <f>F13/$F$20</f>
        <v>6.6666666666666666E-2</v>
      </c>
      <c r="G24" s="19">
        <f>G13/$G$20</f>
        <v>6.6666666666666666E-2</v>
      </c>
      <c r="H24" s="19">
        <f>H13/$H$20</f>
        <v>6.6666666666666666E-2</v>
      </c>
      <c r="I24" s="20">
        <f>SUM(B24:H24)/7</f>
        <v>6.6666666666666652E-2</v>
      </c>
    </row>
    <row r="25" spans="1:9" ht="16.8" x14ac:dyDescent="0.3">
      <c r="A25" s="9" t="s">
        <v>64</v>
      </c>
      <c r="B25" s="19">
        <f t="shared" ref="B25:B30" si="1">B14/$B$20</f>
        <v>0.6</v>
      </c>
      <c r="C25" s="19">
        <f t="shared" ref="C25:C30" si="2">C14/$C$20</f>
        <v>0.59999999999999987</v>
      </c>
      <c r="D25" s="19">
        <f t="shared" ref="D25:D30" si="3">D14/$D$20</f>
        <v>0.6</v>
      </c>
      <c r="E25" s="19">
        <f t="shared" ref="E25:E30" si="4">E14/$E$20</f>
        <v>0.6</v>
      </c>
      <c r="F25" s="19">
        <f t="shared" ref="F25:F30" si="5">F14/$F$20</f>
        <v>0.6</v>
      </c>
      <c r="G25" s="19">
        <f t="shared" ref="G25:G30" si="6">G14/$G$20</f>
        <v>0.6</v>
      </c>
      <c r="H25" s="19">
        <f t="shared" ref="H25:H30" si="7">H14/$H$20</f>
        <v>0.6</v>
      </c>
      <c r="I25" s="20">
        <f t="shared" ref="I25:I30" si="8">SUM(B25:H25)/7</f>
        <v>0.6</v>
      </c>
    </row>
    <row r="26" spans="1:9" ht="16.8" x14ac:dyDescent="0.3">
      <c r="A26" s="9" t="s">
        <v>65</v>
      </c>
      <c r="B26" s="19">
        <f t="shared" si="1"/>
        <v>6.6666666666666666E-2</v>
      </c>
      <c r="C26" s="19">
        <f t="shared" si="2"/>
        <v>6.6666666666666652E-2</v>
      </c>
      <c r="D26" s="19">
        <f t="shared" si="3"/>
        <v>6.6666666666666666E-2</v>
      </c>
      <c r="E26" s="19">
        <f t="shared" si="4"/>
        <v>6.6666666666666666E-2</v>
      </c>
      <c r="F26" s="19">
        <f t="shared" si="5"/>
        <v>6.6666666666666666E-2</v>
      </c>
      <c r="G26" s="19">
        <f t="shared" si="6"/>
        <v>6.6666666666666666E-2</v>
      </c>
      <c r="H26" s="19">
        <f t="shared" si="7"/>
        <v>6.6666666666666666E-2</v>
      </c>
      <c r="I26" s="20">
        <f t="shared" si="8"/>
        <v>6.6666666666666652E-2</v>
      </c>
    </row>
    <row r="27" spans="1:9" ht="16.8" x14ac:dyDescent="0.3">
      <c r="A27" s="9" t="s">
        <v>67</v>
      </c>
      <c r="B27" s="19">
        <f t="shared" si="1"/>
        <v>6.6666666666666666E-2</v>
      </c>
      <c r="C27" s="19">
        <f t="shared" si="2"/>
        <v>6.6666666666666652E-2</v>
      </c>
      <c r="D27" s="19">
        <f t="shared" si="3"/>
        <v>6.6666666666666666E-2</v>
      </c>
      <c r="E27" s="19">
        <f t="shared" si="4"/>
        <v>6.6666666666666666E-2</v>
      </c>
      <c r="F27" s="19">
        <f t="shared" si="5"/>
        <v>6.6666666666666666E-2</v>
      </c>
      <c r="G27" s="19">
        <f t="shared" si="6"/>
        <v>6.6666666666666666E-2</v>
      </c>
      <c r="H27" s="19">
        <f t="shared" si="7"/>
        <v>6.6666666666666666E-2</v>
      </c>
      <c r="I27" s="20">
        <f t="shared" si="8"/>
        <v>6.6666666666666652E-2</v>
      </c>
    </row>
    <row r="28" spans="1:9" ht="16.8" x14ac:dyDescent="0.3">
      <c r="A28" s="13" t="s">
        <v>66</v>
      </c>
      <c r="B28" s="19">
        <f t="shared" si="1"/>
        <v>6.6666666666666666E-2</v>
      </c>
      <c r="C28" s="19">
        <f t="shared" si="2"/>
        <v>6.6666666666666652E-2</v>
      </c>
      <c r="D28" s="19">
        <f t="shared" si="3"/>
        <v>6.6666666666666666E-2</v>
      </c>
      <c r="E28" s="19">
        <f t="shared" si="4"/>
        <v>6.6666666666666666E-2</v>
      </c>
      <c r="F28" s="19">
        <f t="shared" si="5"/>
        <v>6.6666666666666666E-2</v>
      </c>
      <c r="G28" s="19">
        <f t="shared" si="6"/>
        <v>6.6666666666666666E-2</v>
      </c>
      <c r="H28" s="19">
        <f t="shared" si="7"/>
        <v>6.6666666666666666E-2</v>
      </c>
      <c r="I28" s="20">
        <f t="shared" si="8"/>
        <v>6.6666666666666652E-2</v>
      </c>
    </row>
    <row r="29" spans="1:9" ht="16.8" x14ac:dyDescent="0.3">
      <c r="A29" s="9" t="s">
        <v>68</v>
      </c>
      <c r="B29" s="19">
        <f t="shared" si="1"/>
        <v>6.6666666666666666E-2</v>
      </c>
      <c r="C29" s="19">
        <f t="shared" si="2"/>
        <v>6.6666666666666652E-2</v>
      </c>
      <c r="D29" s="19">
        <f t="shared" si="3"/>
        <v>6.6666666666666666E-2</v>
      </c>
      <c r="E29" s="19">
        <f t="shared" si="4"/>
        <v>6.6666666666666666E-2</v>
      </c>
      <c r="F29" s="19">
        <f t="shared" si="5"/>
        <v>6.6666666666666666E-2</v>
      </c>
      <c r="G29" s="19">
        <f t="shared" si="6"/>
        <v>6.6666666666666666E-2</v>
      </c>
      <c r="H29" s="19">
        <f t="shared" si="7"/>
        <v>6.6666666666666666E-2</v>
      </c>
      <c r="I29" s="20">
        <f t="shared" si="8"/>
        <v>6.6666666666666652E-2</v>
      </c>
    </row>
    <row r="30" spans="1:9" ht="16.8" x14ac:dyDescent="0.3">
      <c r="A30" s="9" t="s">
        <v>77</v>
      </c>
      <c r="B30" s="19">
        <f t="shared" si="1"/>
        <v>6.6666666666666666E-2</v>
      </c>
      <c r="C30" s="19">
        <f t="shared" si="2"/>
        <v>6.6666666666666652E-2</v>
      </c>
      <c r="D30" s="19">
        <f t="shared" si="3"/>
        <v>6.6666666666666666E-2</v>
      </c>
      <c r="E30" s="19">
        <f t="shared" si="4"/>
        <v>6.6666666666666666E-2</v>
      </c>
      <c r="F30" s="19">
        <f t="shared" si="5"/>
        <v>6.6666666666666666E-2</v>
      </c>
      <c r="G30" s="19">
        <f t="shared" si="6"/>
        <v>6.6666666666666666E-2</v>
      </c>
      <c r="H30" s="19">
        <f t="shared" si="7"/>
        <v>6.6666666666666666E-2</v>
      </c>
      <c r="I30" s="20">
        <f t="shared" si="8"/>
        <v>6.6666666666666652E-2</v>
      </c>
    </row>
    <row r="31" spans="1:9" ht="16.8" x14ac:dyDescent="0.3">
      <c r="A31" s="16" t="s">
        <v>76</v>
      </c>
      <c r="B31" s="21">
        <f>SUM(B24:B30)</f>
        <v>0.99999999999999989</v>
      </c>
      <c r="C31" s="21">
        <f t="shared" ref="C31:H31" si="9">SUM(C24:C30)</f>
        <v>0.99999999999999978</v>
      </c>
      <c r="D31" s="21">
        <f t="shared" si="9"/>
        <v>0.99999999999999989</v>
      </c>
      <c r="E31" s="21">
        <f t="shared" si="9"/>
        <v>0.99999999999999989</v>
      </c>
      <c r="F31" s="21">
        <f t="shared" si="9"/>
        <v>0.99999999999999989</v>
      </c>
      <c r="G31" s="21">
        <f t="shared" si="9"/>
        <v>0.99999999999999989</v>
      </c>
      <c r="H31" s="21">
        <f t="shared" si="9"/>
        <v>0.99999999999999989</v>
      </c>
      <c r="I31" s="21">
        <f>SUM(I24:I30)</f>
        <v>0.99999999999999989</v>
      </c>
    </row>
    <row r="32" spans="1:9" ht="43.2" customHeight="1" x14ac:dyDescent="0.3"/>
    <row r="33" spans="1:11" ht="57.6" customHeight="1" x14ac:dyDescent="0.3">
      <c r="A33" s="129" t="s">
        <v>134</v>
      </c>
      <c r="B33" s="129"/>
      <c r="C33" s="129"/>
      <c r="D33" s="129"/>
      <c r="E33" s="129"/>
      <c r="F33" s="129"/>
      <c r="G33" s="129"/>
      <c r="H33" s="129"/>
    </row>
    <row r="34" spans="1:11" ht="33.6" x14ac:dyDescent="0.3">
      <c r="A34" s="50" t="s">
        <v>71</v>
      </c>
      <c r="B34" s="23" t="s">
        <v>63</v>
      </c>
      <c r="C34" s="23" t="s">
        <v>64</v>
      </c>
      <c r="D34" s="23" t="s">
        <v>65</v>
      </c>
      <c r="E34" s="23" t="s">
        <v>67</v>
      </c>
      <c r="F34" s="23" t="s">
        <v>66</v>
      </c>
      <c r="G34" s="23" t="s">
        <v>68</v>
      </c>
      <c r="H34" s="23" t="s">
        <v>77</v>
      </c>
    </row>
    <row r="35" spans="1:11" ht="16.8" x14ac:dyDescent="0.3">
      <c r="A35" s="28" t="s">
        <v>63</v>
      </c>
      <c r="B35" s="52">
        <f>B13*$I$24</f>
        <v>6.6666666666666652E-2</v>
      </c>
      <c r="C35" s="52">
        <f>C13*$I$25</f>
        <v>6.6666666666666666E-2</v>
      </c>
      <c r="D35" s="52">
        <f>D13*$I$26</f>
        <v>6.6666666666666652E-2</v>
      </c>
      <c r="E35" s="52">
        <f>E13*$I$27</f>
        <v>6.6666666666666652E-2</v>
      </c>
      <c r="F35" s="52">
        <f>F13*$I$28</f>
        <v>6.6666666666666652E-2</v>
      </c>
      <c r="G35" s="52">
        <f>G13*$I$29</f>
        <v>6.6666666666666652E-2</v>
      </c>
      <c r="H35" s="52">
        <f>H13*$I$30</f>
        <v>6.6666666666666652E-2</v>
      </c>
    </row>
    <row r="36" spans="1:11" ht="16.8" x14ac:dyDescent="0.3">
      <c r="A36" s="28" t="s">
        <v>64</v>
      </c>
      <c r="B36" s="52">
        <f t="shared" ref="B36:B40" si="10">B14*$I$24</f>
        <v>0.59999999999999987</v>
      </c>
      <c r="C36" s="52">
        <f t="shared" ref="C36:C41" si="11">C14*$I$25</f>
        <v>0.6</v>
      </c>
      <c r="D36" s="52">
        <f t="shared" ref="D36:D41" si="12">D14*$I$26</f>
        <v>0.59999999999999987</v>
      </c>
      <c r="E36" s="52">
        <f t="shared" ref="E36:E41" si="13">E14*$I$27</f>
        <v>0.59999999999999987</v>
      </c>
      <c r="F36" s="52">
        <f t="shared" ref="F36:F41" si="14">F14*$I$28</f>
        <v>0.59999999999999987</v>
      </c>
      <c r="G36" s="52">
        <f t="shared" ref="G36:G41" si="15">G14*$I$29</f>
        <v>0.59999999999999987</v>
      </c>
      <c r="H36" s="52">
        <f t="shared" ref="H36:H41" si="16">H14*$I$30</f>
        <v>0.59999999999999987</v>
      </c>
    </row>
    <row r="37" spans="1:11" ht="16.8" x14ac:dyDescent="0.3">
      <c r="A37" s="28" t="s">
        <v>65</v>
      </c>
      <c r="B37" s="52">
        <f t="shared" si="10"/>
        <v>6.6666666666666652E-2</v>
      </c>
      <c r="C37" s="52">
        <f t="shared" si="11"/>
        <v>6.6666666666666666E-2</v>
      </c>
      <c r="D37" s="52">
        <f t="shared" si="12"/>
        <v>6.6666666666666652E-2</v>
      </c>
      <c r="E37" s="52">
        <f t="shared" si="13"/>
        <v>6.6666666666666652E-2</v>
      </c>
      <c r="F37" s="52">
        <f t="shared" si="14"/>
        <v>6.6666666666666652E-2</v>
      </c>
      <c r="G37" s="52">
        <f t="shared" si="15"/>
        <v>6.6666666666666652E-2</v>
      </c>
      <c r="H37" s="52">
        <f t="shared" si="16"/>
        <v>6.6666666666666652E-2</v>
      </c>
    </row>
    <row r="38" spans="1:11" ht="16.8" x14ac:dyDescent="0.3">
      <c r="A38" s="28" t="s">
        <v>67</v>
      </c>
      <c r="B38" s="52">
        <f t="shared" si="10"/>
        <v>6.6666666666666652E-2</v>
      </c>
      <c r="C38" s="52">
        <f t="shared" si="11"/>
        <v>6.6666666666666666E-2</v>
      </c>
      <c r="D38" s="52">
        <f t="shared" si="12"/>
        <v>6.6666666666666652E-2</v>
      </c>
      <c r="E38" s="52">
        <f t="shared" si="13"/>
        <v>6.6666666666666652E-2</v>
      </c>
      <c r="F38" s="52">
        <f t="shared" si="14"/>
        <v>6.6666666666666652E-2</v>
      </c>
      <c r="G38" s="52">
        <f t="shared" si="15"/>
        <v>6.6666666666666652E-2</v>
      </c>
      <c r="H38" s="52">
        <f t="shared" si="16"/>
        <v>6.6666666666666652E-2</v>
      </c>
    </row>
    <row r="39" spans="1:11" ht="16.8" x14ac:dyDescent="0.3">
      <c r="A39" s="29" t="s">
        <v>66</v>
      </c>
      <c r="B39" s="52">
        <f t="shared" si="10"/>
        <v>6.6666666666666652E-2</v>
      </c>
      <c r="C39" s="52">
        <f t="shared" si="11"/>
        <v>6.6666666666666666E-2</v>
      </c>
      <c r="D39" s="52">
        <f t="shared" si="12"/>
        <v>6.6666666666666652E-2</v>
      </c>
      <c r="E39" s="52">
        <f t="shared" si="13"/>
        <v>6.6666666666666652E-2</v>
      </c>
      <c r="F39" s="52">
        <f t="shared" si="14"/>
        <v>6.6666666666666652E-2</v>
      </c>
      <c r="G39" s="52">
        <f t="shared" si="15"/>
        <v>6.6666666666666652E-2</v>
      </c>
      <c r="H39" s="52">
        <f t="shared" si="16"/>
        <v>6.6666666666666652E-2</v>
      </c>
    </row>
    <row r="40" spans="1:11" ht="16.8" x14ac:dyDescent="0.3">
      <c r="A40" s="28" t="s">
        <v>68</v>
      </c>
      <c r="B40" s="52">
        <f t="shared" si="10"/>
        <v>6.6666666666666652E-2</v>
      </c>
      <c r="C40" s="52">
        <f t="shared" si="11"/>
        <v>6.6666666666666666E-2</v>
      </c>
      <c r="D40" s="52">
        <f t="shared" si="12"/>
        <v>6.6666666666666652E-2</v>
      </c>
      <c r="E40" s="52">
        <f t="shared" si="13"/>
        <v>6.6666666666666652E-2</v>
      </c>
      <c r="F40" s="52">
        <f t="shared" si="14"/>
        <v>6.6666666666666652E-2</v>
      </c>
      <c r="G40" s="52">
        <f t="shared" si="15"/>
        <v>6.6666666666666652E-2</v>
      </c>
      <c r="H40" s="52">
        <f t="shared" si="16"/>
        <v>6.6666666666666652E-2</v>
      </c>
    </row>
    <row r="41" spans="1:11" ht="16.8" x14ac:dyDescent="0.3">
      <c r="A41" s="28" t="s">
        <v>77</v>
      </c>
      <c r="B41" s="52">
        <f>B19*$I$24</f>
        <v>6.6666666666666652E-2</v>
      </c>
      <c r="C41" s="52">
        <f t="shared" si="11"/>
        <v>6.6666666666666666E-2</v>
      </c>
      <c r="D41" s="52">
        <f t="shared" si="12"/>
        <v>6.6666666666666652E-2</v>
      </c>
      <c r="E41" s="52">
        <f t="shared" si="13"/>
        <v>6.6666666666666652E-2</v>
      </c>
      <c r="F41" s="52">
        <f t="shared" si="14"/>
        <v>6.6666666666666652E-2</v>
      </c>
      <c r="G41" s="52">
        <f t="shared" si="15"/>
        <v>6.6666666666666652E-2</v>
      </c>
      <c r="H41" s="52">
        <f t="shared" si="16"/>
        <v>6.6666666666666652E-2</v>
      </c>
    </row>
    <row r="42" spans="1:11" ht="16.8" x14ac:dyDescent="0.3">
      <c r="A42" s="45"/>
      <c r="B42" s="43"/>
      <c r="C42" s="43"/>
      <c r="D42" s="43"/>
      <c r="E42" s="43"/>
      <c r="F42" s="43"/>
      <c r="G42" s="43"/>
      <c r="H42" s="43"/>
    </row>
    <row r="43" spans="1:11" ht="43.8" customHeight="1" x14ac:dyDescent="0.3"/>
    <row r="44" spans="1:11" ht="43.2" customHeight="1" x14ac:dyDescent="0.3">
      <c r="A44" s="131" t="s">
        <v>85</v>
      </c>
      <c r="B44" s="131"/>
      <c r="C44" s="131"/>
      <c r="D44" s="131"/>
      <c r="E44" s="131"/>
      <c r="F44" s="131"/>
      <c r="G44" s="131"/>
      <c r="H44" s="131"/>
      <c r="I44" s="131"/>
      <c r="J44" s="131"/>
      <c r="K44" s="131"/>
    </row>
    <row r="45" spans="1:11" ht="43.8" customHeight="1" x14ac:dyDescent="0.3">
      <c r="A45" s="50" t="s">
        <v>71</v>
      </c>
      <c r="B45" s="23" t="s">
        <v>63</v>
      </c>
      <c r="C45" s="23" t="s">
        <v>64</v>
      </c>
      <c r="D45" s="23" t="s">
        <v>65</v>
      </c>
      <c r="E45" s="23" t="s">
        <v>67</v>
      </c>
      <c r="F45" s="23" t="s">
        <v>66</v>
      </c>
      <c r="G45" s="23" t="s">
        <v>68</v>
      </c>
      <c r="H45" s="23" t="s">
        <v>77</v>
      </c>
      <c r="I45" s="51" t="s">
        <v>82</v>
      </c>
      <c r="J45" s="51" t="s">
        <v>81</v>
      </c>
      <c r="K45" s="36" t="s">
        <v>83</v>
      </c>
    </row>
    <row r="46" spans="1:11" ht="16.8" x14ac:dyDescent="0.3">
      <c r="A46" s="28" t="s">
        <v>63</v>
      </c>
      <c r="B46" s="52" cm="1">
        <f t="array" ref="B46:H52">B35:H41</f>
        <v>6.6666666666666652E-2</v>
      </c>
      <c r="C46" s="52">
        <v>6.6666666666666666E-2</v>
      </c>
      <c r="D46" s="52">
        <v>6.6666666666666652E-2</v>
      </c>
      <c r="E46" s="52">
        <v>6.6666666666666652E-2</v>
      </c>
      <c r="F46" s="52">
        <v>6.6666666666666652E-2</v>
      </c>
      <c r="G46" s="52">
        <v>6.6666666666666652E-2</v>
      </c>
      <c r="H46" s="52">
        <v>6.6666666666666652E-2</v>
      </c>
      <c r="I46" s="53">
        <f>SUM(B46:H46)</f>
        <v>0.46666666666666656</v>
      </c>
      <c r="J46" s="53" cm="1">
        <f t="array" ref="J46:J52">I24:I30</f>
        <v>6.6666666666666652E-2</v>
      </c>
      <c r="K46" s="39">
        <f>I46/J46</f>
        <v>7</v>
      </c>
    </row>
    <row r="47" spans="1:11" ht="16.8" x14ac:dyDescent="0.3">
      <c r="A47" s="28" t="s">
        <v>64</v>
      </c>
      <c r="B47" s="52">
        <v>0.59999999999999987</v>
      </c>
      <c r="C47" s="52">
        <v>0.6</v>
      </c>
      <c r="D47" s="52">
        <v>0.59999999999999987</v>
      </c>
      <c r="E47" s="52">
        <v>0.59999999999999987</v>
      </c>
      <c r="F47" s="52">
        <v>0.59999999999999987</v>
      </c>
      <c r="G47" s="52">
        <v>0.59999999999999987</v>
      </c>
      <c r="H47" s="52">
        <v>0.59999999999999987</v>
      </c>
      <c r="I47" s="53">
        <f t="shared" ref="I47:I52" si="17">SUM(B47:H47)</f>
        <v>4.1999999999999984</v>
      </c>
      <c r="J47" s="53">
        <v>0.6</v>
      </c>
      <c r="K47" s="39">
        <f t="shared" ref="K47:K52" si="18">I47/J47</f>
        <v>6.9999999999999973</v>
      </c>
    </row>
    <row r="48" spans="1:11" ht="16.8" x14ac:dyDescent="0.3">
      <c r="A48" s="28" t="s">
        <v>65</v>
      </c>
      <c r="B48" s="52">
        <v>6.6666666666666652E-2</v>
      </c>
      <c r="C48" s="52">
        <v>6.6666666666666666E-2</v>
      </c>
      <c r="D48" s="52">
        <v>6.6666666666666652E-2</v>
      </c>
      <c r="E48" s="52">
        <v>6.6666666666666652E-2</v>
      </c>
      <c r="F48" s="52">
        <v>6.6666666666666652E-2</v>
      </c>
      <c r="G48" s="52">
        <v>6.6666666666666652E-2</v>
      </c>
      <c r="H48" s="52">
        <v>6.6666666666666652E-2</v>
      </c>
      <c r="I48" s="53">
        <f t="shared" si="17"/>
        <v>0.46666666666666656</v>
      </c>
      <c r="J48" s="53">
        <v>6.6666666666666652E-2</v>
      </c>
      <c r="K48" s="39">
        <f t="shared" si="18"/>
        <v>7</v>
      </c>
    </row>
    <row r="49" spans="1:16" ht="16.8" x14ac:dyDescent="0.3">
      <c r="A49" s="28" t="s">
        <v>67</v>
      </c>
      <c r="B49" s="52">
        <v>6.6666666666666652E-2</v>
      </c>
      <c r="C49" s="52">
        <v>6.6666666666666666E-2</v>
      </c>
      <c r="D49" s="52">
        <v>6.6666666666666652E-2</v>
      </c>
      <c r="E49" s="52">
        <v>6.6666666666666652E-2</v>
      </c>
      <c r="F49" s="52">
        <v>6.6666666666666652E-2</v>
      </c>
      <c r="G49" s="52">
        <v>6.6666666666666652E-2</v>
      </c>
      <c r="H49" s="52">
        <v>6.6666666666666652E-2</v>
      </c>
      <c r="I49" s="53">
        <f t="shared" si="17"/>
        <v>0.46666666666666656</v>
      </c>
      <c r="J49" s="53">
        <v>6.6666666666666652E-2</v>
      </c>
      <c r="K49" s="39">
        <f t="shared" si="18"/>
        <v>7</v>
      </c>
    </row>
    <row r="50" spans="1:16" ht="16.8" x14ac:dyDescent="0.3">
      <c r="A50" s="29" t="s">
        <v>66</v>
      </c>
      <c r="B50" s="52">
        <v>6.6666666666666652E-2</v>
      </c>
      <c r="C50" s="52">
        <v>6.6666666666666666E-2</v>
      </c>
      <c r="D50" s="52">
        <v>6.6666666666666652E-2</v>
      </c>
      <c r="E50" s="52">
        <v>6.6666666666666652E-2</v>
      </c>
      <c r="F50" s="52">
        <v>6.6666666666666652E-2</v>
      </c>
      <c r="G50" s="52">
        <v>6.6666666666666652E-2</v>
      </c>
      <c r="H50" s="52">
        <v>6.6666666666666652E-2</v>
      </c>
      <c r="I50" s="53">
        <f t="shared" si="17"/>
        <v>0.46666666666666656</v>
      </c>
      <c r="J50" s="53">
        <v>6.6666666666666652E-2</v>
      </c>
      <c r="K50" s="39">
        <f t="shared" si="18"/>
        <v>7</v>
      </c>
    </row>
    <row r="51" spans="1:16" ht="16.8" x14ac:dyDescent="0.3">
      <c r="A51" s="28" t="s">
        <v>68</v>
      </c>
      <c r="B51" s="52">
        <v>6.6666666666666652E-2</v>
      </c>
      <c r="C51" s="52">
        <v>6.6666666666666666E-2</v>
      </c>
      <c r="D51" s="52">
        <v>6.6666666666666652E-2</v>
      </c>
      <c r="E51" s="52">
        <v>6.6666666666666652E-2</v>
      </c>
      <c r="F51" s="52">
        <v>6.6666666666666652E-2</v>
      </c>
      <c r="G51" s="52">
        <v>6.6666666666666652E-2</v>
      </c>
      <c r="H51" s="52">
        <v>6.6666666666666652E-2</v>
      </c>
      <c r="I51" s="53">
        <f t="shared" si="17"/>
        <v>0.46666666666666656</v>
      </c>
      <c r="J51" s="53">
        <v>6.6666666666666652E-2</v>
      </c>
      <c r="K51" s="39">
        <f t="shared" si="18"/>
        <v>7</v>
      </c>
      <c r="M51" t="s">
        <v>90</v>
      </c>
    </row>
    <row r="52" spans="1:16" ht="16.8" x14ac:dyDescent="0.3">
      <c r="A52" s="28" t="s">
        <v>77</v>
      </c>
      <c r="B52" s="52">
        <v>6.6666666666666652E-2</v>
      </c>
      <c r="C52" s="52">
        <v>6.6666666666666666E-2</v>
      </c>
      <c r="D52" s="52">
        <v>6.6666666666666652E-2</v>
      </c>
      <c r="E52" s="52">
        <v>6.6666666666666652E-2</v>
      </c>
      <c r="F52" s="52">
        <v>6.6666666666666652E-2</v>
      </c>
      <c r="G52" s="52">
        <v>6.6666666666666652E-2</v>
      </c>
      <c r="H52" s="52">
        <v>6.6666666666666652E-2</v>
      </c>
      <c r="I52" s="53">
        <f t="shared" si="17"/>
        <v>0.46666666666666656</v>
      </c>
      <c r="J52" s="53">
        <v>6.6666666666666652E-2</v>
      </c>
      <c r="K52" s="39">
        <f t="shared" si="18"/>
        <v>7</v>
      </c>
    </row>
    <row r="53" spans="1:16" ht="44.4" customHeight="1" x14ac:dyDescent="0.3"/>
    <row r="54" spans="1:16" ht="42.6" customHeight="1" x14ac:dyDescent="0.3">
      <c r="A54" s="132" t="s">
        <v>84</v>
      </c>
      <c r="B54" s="132"/>
      <c r="C54" s="132"/>
      <c r="D54" s="132"/>
      <c r="E54" s="132"/>
      <c r="F54" s="132"/>
      <c r="G54" s="130" t="s">
        <v>87</v>
      </c>
      <c r="H54" s="130"/>
      <c r="I54" s="126">
        <f>SUM(K46:K52)/7</f>
        <v>7</v>
      </c>
      <c r="J54" s="126"/>
    </row>
    <row r="55" spans="1:16" ht="23.4" customHeight="1" x14ac:dyDescent="0.3">
      <c r="A55" s="7"/>
      <c r="B55" s="7"/>
      <c r="C55" s="7"/>
      <c r="D55" s="7"/>
    </row>
    <row r="56" spans="1:16" s="22" customFormat="1" ht="49.2" customHeight="1" x14ac:dyDescent="0.3">
      <c r="A56" s="129" t="s">
        <v>88</v>
      </c>
      <c r="B56" s="129"/>
      <c r="C56" s="129"/>
      <c r="D56" s="129"/>
      <c r="E56" s="129"/>
      <c r="F56" s="129"/>
      <c r="G56" s="134" t="e" vm="1">
        <v>#VALUE!</v>
      </c>
      <c r="H56" s="134"/>
      <c r="I56" s="135">
        <f>(I54-7)/(7-1)</f>
        <v>0</v>
      </c>
      <c r="J56" s="135"/>
      <c r="K56" s="65">
        <f>I56</f>
        <v>0</v>
      </c>
    </row>
    <row r="57" spans="1:16" ht="22.8" customHeight="1" x14ac:dyDescent="0.3"/>
    <row r="58" spans="1:16" ht="51" customHeight="1" x14ac:dyDescent="0.3">
      <c r="A58" s="129" t="s">
        <v>89</v>
      </c>
      <c r="B58" s="129"/>
      <c r="C58" s="129"/>
      <c r="D58" s="129"/>
      <c r="E58" s="129"/>
      <c r="F58" s="129"/>
      <c r="G58" s="139" t="e" vm="2">
        <v>#VALUE!</v>
      </c>
      <c r="H58" s="139"/>
      <c r="I58" s="140">
        <f>I56/1.32</f>
        <v>0</v>
      </c>
      <c r="J58" s="140"/>
      <c r="K58" s="66">
        <f>I58</f>
        <v>0</v>
      </c>
      <c r="L58" s="141" t="s">
        <v>109</v>
      </c>
      <c r="M58" s="142"/>
      <c r="N58" s="142"/>
      <c r="O58" s="142"/>
      <c r="P58" s="142"/>
    </row>
    <row r="59" spans="1:16" ht="24" customHeight="1" x14ac:dyDescent="0.3"/>
    <row r="60" spans="1:16" ht="75" customHeight="1" x14ac:dyDescent="0.3">
      <c r="A60" s="144" t="e" vm="3">
        <v>#VALUE!</v>
      </c>
      <c r="B60" s="144"/>
      <c r="C60" s="144"/>
      <c r="D60" s="144"/>
      <c r="E60" s="144"/>
      <c r="F60" s="144"/>
      <c r="G60" s="144"/>
      <c r="H60" s="144"/>
      <c r="I60" s="144"/>
      <c r="J60" s="144"/>
    </row>
    <row r="61" spans="1:16" ht="29.4" customHeight="1" x14ac:dyDescent="0.3"/>
    <row r="62" spans="1:16" ht="60" customHeight="1" x14ac:dyDescent="0.3">
      <c r="A62" s="143" t="s">
        <v>110</v>
      </c>
      <c r="B62" s="143"/>
      <c r="C62" s="143"/>
      <c r="E62" s="120"/>
      <c r="F62" s="120"/>
      <c r="G62" s="120"/>
    </row>
    <row r="63" spans="1:16" ht="35.4" customHeight="1" x14ac:dyDescent="0.3">
      <c r="A63" s="56" t="s">
        <v>71</v>
      </c>
      <c r="B63" s="60" t="s">
        <v>81</v>
      </c>
      <c r="C63" s="57" t="s">
        <v>106</v>
      </c>
    </row>
    <row r="64" spans="1:16" ht="16.8" x14ac:dyDescent="0.3">
      <c r="A64" s="28" t="s">
        <v>63</v>
      </c>
      <c r="B64" s="58">
        <f t="shared" ref="B64:B70" si="19">J46</f>
        <v>6.6666666666666652E-2</v>
      </c>
      <c r="C64" s="59">
        <f t="shared" ref="C64:C70" si="20">_xlfn.RANK.EQ(B64,$B$64:$B$70,0)</f>
        <v>2</v>
      </c>
    </row>
    <row r="65" spans="1:3" ht="16.8" x14ac:dyDescent="0.3">
      <c r="A65" s="28" t="s">
        <v>64</v>
      </c>
      <c r="B65" s="58">
        <f t="shared" si="19"/>
        <v>0.6</v>
      </c>
      <c r="C65" s="59">
        <f t="shared" si="20"/>
        <v>1</v>
      </c>
    </row>
    <row r="66" spans="1:3" ht="16.8" x14ac:dyDescent="0.3">
      <c r="A66" s="28" t="s">
        <v>65</v>
      </c>
      <c r="B66" s="58">
        <f t="shared" si="19"/>
        <v>6.6666666666666652E-2</v>
      </c>
      <c r="C66" s="59">
        <f t="shared" si="20"/>
        <v>2</v>
      </c>
    </row>
    <row r="67" spans="1:3" ht="16.8" x14ac:dyDescent="0.3">
      <c r="A67" s="28" t="s">
        <v>67</v>
      </c>
      <c r="B67" s="58">
        <f t="shared" si="19"/>
        <v>6.6666666666666652E-2</v>
      </c>
      <c r="C67" s="59">
        <f t="shared" si="20"/>
        <v>2</v>
      </c>
    </row>
    <row r="68" spans="1:3" ht="16.8" x14ac:dyDescent="0.3">
      <c r="A68" s="29" t="s">
        <v>66</v>
      </c>
      <c r="B68" s="58">
        <f t="shared" si="19"/>
        <v>6.6666666666666652E-2</v>
      </c>
      <c r="C68" s="59">
        <f t="shared" si="20"/>
        <v>2</v>
      </c>
    </row>
    <row r="69" spans="1:3" ht="16.8" x14ac:dyDescent="0.3">
      <c r="A69" s="28" t="s">
        <v>68</v>
      </c>
      <c r="B69" s="58">
        <f t="shared" si="19"/>
        <v>6.6666666666666652E-2</v>
      </c>
      <c r="C69" s="59">
        <f t="shared" si="20"/>
        <v>2</v>
      </c>
    </row>
    <row r="70" spans="1:3" ht="16.8" x14ac:dyDescent="0.3">
      <c r="A70" s="28" t="s">
        <v>77</v>
      </c>
      <c r="B70" s="58">
        <f t="shared" si="19"/>
        <v>6.6666666666666652E-2</v>
      </c>
      <c r="C70" s="59">
        <f t="shared" si="20"/>
        <v>2</v>
      </c>
    </row>
  </sheetData>
  <mergeCells count="20">
    <mergeCell ref="G58:H58"/>
    <mergeCell ref="I58:J58"/>
    <mergeCell ref="E62:G62"/>
    <mergeCell ref="L58:P58"/>
    <mergeCell ref="A62:C62"/>
    <mergeCell ref="A60:J60"/>
    <mergeCell ref="A58:F58"/>
    <mergeCell ref="I54:J54"/>
    <mergeCell ref="A1:H1"/>
    <mergeCell ref="A9:H9"/>
    <mergeCell ref="A11:H11"/>
    <mergeCell ref="A56:F56"/>
    <mergeCell ref="G54:H54"/>
    <mergeCell ref="A44:K44"/>
    <mergeCell ref="A54:F54"/>
    <mergeCell ref="A22:I22"/>
    <mergeCell ref="A33:H33"/>
    <mergeCell ref="G56:H56"/>
    <mergeCell ref="I56:J56"/>
    <mergeCell ref="E3:G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D5D54-D503-42A5-B8A0-82AE3C3C96E8}">
  <dimension ref="A1:N63"/>
  <sheetViews>
    <sheetView topLeftCell="A2" zoomScaleNormal="100" workbookViewId="0">
      <selection activeCell="B4" sqref="B4"/>
    </sheetView>
  </sheetViews>
  <sheetFormatPr defaultRowHeight="14.4" x14ac:dyDescent="0.3"/>
  <cols>
    <col min="1" max="1" width="41.21875" customWidth="1"/>
    <col min="2" max="2" width="16.44140625" customWidth="1"/>
    <col min="3" max="3" width="16.33203125" customWidth="1"/>
    <col min="4" max="4" width="16" customWidth="1"/>
    <col min="5" max="5" width="16.5546875" customWidth="1"/>
    <col min="6" max="7" width="16.77734375" customWidth="1"/>
    <col min="8" max="8" width="17.33203125" customWidth="1"/>
    <col min="9" max="9" width="16.33203125" customWidth="1"/>
    <col min="10" max="10" width="14.21875" customWidth="1"/>
    <col min="11" max="11" width="17.44140625" customWidth="1"/>
    <col min="12" max="12" width="12.5546875" customWidth="1"/>
    <col min="13" max="13" width="11.33203125" customWidth="1"/>
    <col min="14" max="14" width="14.44140625" customWidth="1"/>
  </cols>
  <sheetData>
    <row r="1" spans="1:12" ht="55.2" customHeight="1" x14ac:dyDescent="0.3">
      <c r="A1" s="147" t="s">
        <v>105</v>
      </c>
      <c r="B1" s="147"/>
      <c r="C1" s="147"/>
      <c r="D1" s="147"/>
      <c r="E1" s="147"/>
      <c r="F1" s="147"/>
      <c r="G1" s="147"/>
      <c r="H1" s="147"/>
      <c r="I1" s="147"/>
      <c r="J1" s="147"/>
      <c r="K1" s="147"/>
    </row>
    <row r="2" spans="1:12" ht="19.8" customHeight="1" x14ac:dyDescent="0.3"/>
    <row r="3" spans="1:12" ht="44.4" customHeight="1" x14ac:dyDescent="0.3">
      <c r="A3" s="131" t="s">
        <v>80</v>
      </c>
      <c r="B3" s="131"/>
      <c r="C3" s="131"/>
      <c r="D3" s="131"/>
      <c r="E3" s="131"/>
      <c r="F3" s="131"/>
      <c r="G3" s="131"/>
      <c r="H3" s="131"/>
      <c r="I3" s="131"/>
      <c r="J3" s="131"/>
      <c r="K3" s="131"/>
    </row>
    <row r="4" spans="1:12" ht="62.4" customHeight="1" x14ac:dyDescent="0.3">
      <c r="A4" s="55" t="s">
        <v>63</v>
      </c>
      <c r="B4" s="23" t="s">
        <v>91</v>
      </c>
      <c r="C4" s="23" t="s">
        <v>92</v>
      </c>
      <c r="D4" s="23" t="s">
        <v>93</v>
      </c>
      <c r="E4" s="23" t="s">
        <v>94</v>
      </c>
      <c r="F4" s="23" t="s">
        <v>95</v>
      </c>
      <c r="G4" s="23" t="s">
        <v>96</v>
      </c>
      <c r="H4" s="23" t="s">
        <v>97</v>
      </c>
      <c r="I4" s="23" t="s">
        <v>98</v>
      </c>
      <c r="J4" s="23" t="s">
        <v>99</v>
      </c>
      <c r="K4" s="23" t="s">
        <v>100</v>
      </c>
      <c r="L4" s="34"/>
    </row>
    <row r="5" spans="1:12" ht="24" customHeight="1" x14ac:dyDescent="0.3">
      <c r="A5" s="24" t="s">
        <v>91</v>
      </c>
      <c r="B5" s="25">
        <v>1</v>
      </c>
      <c r="C5" s="26">
        <v>0.5</v>
      </c>
      <c r="D5" s="26">
        <v>0.33333333333333331</v>
      </c>
      <c r="E5" s="26">
        <v>0.25</v>
      </c>
      <c r="F5" s="27">
        <v>0.2</v>
      </c>
      <c r="G5" s="27">
        <v>0.2</v>
      </c>
      <c r="H5" s="27">
        <v>0.1111111111111111</v>
      </c>
      <c r="I5" s="27">
        <v>0.125</v>
      </c>
      <c r="J5" s="27">
        <v>0.2</v>
      </c>
      <c r="K5" s="27">
        <v>0.33333333333333331</v>
      </c>
    </row>
    <row r="6" spans="1:12" ht="16.8" x14ac:dyDescent="0.3">
      <c r="A6" s="28" t="s">
        <v>92</v>
      </c>
      <c r="B6" s="26">
        <f>1/C5</f>
        <v>2</v>
      </c>
      <c r="C6" s="25">
        <v>1</v>
      </c>
      <c r="D6" s="26">
        <v>0.5</v>
      </c>
      <c r="E6" s="26">
        <v>0.33333333333333331</v>
      </c>
      <c r="F6" s="27">
        <v>0.25</v>
      </c>
      <c r="G6" s="27">
        <v>0.2</v>
      </c>
      <c r="H6" s="27">
        <v>0.1111111111111111</v>
      </c>
      <c r="I6" s="27">
        <v>0.125</v>
      </c>
      <c r="J6" s="27">
        <v>0.33333333333333331</v>
      </c>
      <c r="K6" s="27">
        <v>0.5</v>
      </c>
    </row>
    <row r="7" spans="1:12" ht="19.2" customHeight="1" x14ac:dyDescent="0.3">
      <c r="A7" s="28" t="s">
        <v>93</v>
      </c>
      <c r="B7" s="26">
        <f>1/D5</f>
        <v>3</v>
      </c>
      <c r="C7" s="26">
        <f>1/D6</f>
        <v>2</v>
      </c>
      <c r="D7" s="25">
        <v>1</v>
      </c>
      <c r="E7" s="26">
        <v>0.5</v>
      </c>
      <c r="F7" s="27">
        <v>0.33333333333333331</v>
      </c>
      <c r="G7" s="27">
        <v>0.25</v>
      </c>
      <c r="H7" s="27">
        <v>0.14285714285714285</v>
      </c>
      <c r="I7" s="27">
        <v>0.16666666666666666</v>
      </c>
      <c r="J7" s="27">
        <v>0.25</v>
      </c>
      <c r="K7" s="27">
        <v>0.2</v>
      </c>
    </row>
    <row r="8" spans="1:12" ht="19.8" customHeight="1" x14ac:dyDescent="0.3">
      <c r="A8" s="28" t="s">
        <v>94</v>
      </c>
      <c r="B8" s="26">
        <f>1/E5</f>
        <v>4</v>
      </c>
      <c r="C8" s="26">
        <f>1/E6</f>
        <v>3</v>
      </c>
      <c r="D8" s="26">
        <f>1/E7</f>
        <v>2</v>
      </c>
      <c r="E8" s="25">
        <v>1</v>
      </c>
      <c r="F8" s="27">
        <v>2</v>
      </c>
      <c r="G8" s="27">
        <v>0.33333333333333331</v>
      </c>
      <c r="H8" s="27">
        <v>0.2</v>
      </c>
      <c r="I8" s="27">
        <v>0.25</v>
      </c>
      <c r="J8" s="27">
        <v>3</v>
      </c>
      <c r="K8" s="27">
        <v>4</v>
      </c>
    </row>
    <row r="9" spans="1:12" ht="16.8" x14ac:dyDescent="0.3">
      <c r="A9" s="29" t="s">
        <v>95</v>
      </c>
      <c r="B9" s="30">
        <f>1/F5</f>
        <v>5</v>
      </c>
      <c r="C9" s="30">
        <f>1/F6</f>
        <v>4</v>
      </c>
      <c r="D9" s="30">
        <f>1/F7</f>
        <v>3</v>
      </c>
      <c r="E9" s="30">
        <f>1/F8</f>
        <v>0.5</v>
      </c>
      <c r="F9" s="31">
        <v>1</v>
      </c>
      <c r="G9" s="27">
        <v>0.5</v>
      </c>
      <c r="H9" s="27">
        <v>0.25</v>
      </c>
      <c r="I9" s="27">
        <v>0.33333333333333331</v>
      </c>
      <c r="J9" s="27">
        <v>2</v>
      </c>
      <c r="K9" s="27">
        <v>3</v>
      </c>
    </row>
    <row r="10" spans="1:12" ht="21.6" customHeight="1" x14ac:dyDescent="0.3">
      <c r="A10" s="28" t="s">
        <v>96</v>
      </c>
      <c r="B10" s="27">
        <f>1/G5</f>
        <v>5</v>
      </c>
      <c r="C10" s="27">
        <f>1/G6</f>
        <v>5</v>
      </c>
      <c r="D10" s="27">
        <f>1/G7</f>
        <v>4</v>
      </c>
      <c r="E10" s="27">
        <f>1/G8</f>
        <v>3</v>
      </c>
      <c r="F10" s="27">
        <f>1/G9</f>
        <v>2</v>
      </c>
      <c r="G10" s="31">
        <v>1</v>
      </c>
      <c r="H10" s="27">
        <v>0.5</v>
      </c>
      <c r="I10" s="27">
        <v>0.33333333333333331</v>
      </c>
      <c r="J10" s="27">
        <v>3</v>
      </c>
      <c r="K10" s="27">
        <v>4</v>
      </c>
    </row>
    <row r="11" spans="1:12" ht="22.2" customHeight="1" x14ac:dyDescent="0.3">
      <c r="A11" s="28" t="s">
        <v>97</v>
      </c>
      <c r="B11" s="27">
        <f>1/H5</f>
        <v>9</v>
      </c>
      <c r="C11" s="27">
        <f>1/H6</f>
        <v>9</v>
      </c>
      <c r="D11" s="27">
        <f>1/H7</f>
        <v>7</v>
      </c>
      <c r="E11" s="27">
        <f>1/H8</f>
        <v>5</v>
      </c>
      <c r="F11" s="27">
        <f>1/H9</f>
        <v>4</v>
      </c>
      <c r="G11" s="27">
        <f>1/H10</f>
        <v>2</v>
      </c>
      <c r="H11" s="31">
        <v>1</v>
      </c>
      <c r="I11" s="27">
        <v>2</v>
      </c>
      <c r="J11" s="27">
        <v>5</v>
      </c>
      <c r="K11" s="27">
        <v>6</v>
      </c>
    </row>
    <row r="12" spans="1:12" ht="19.2" customHeight="1" x14ac:dyDescent="0.3">
      <c r="A12" s="28" t="s">
        <v>98</v>
      </c>
      <c r="B12" s="27">
        <f>1/I5</f>
        <v>8</v>
      </c>
      <c r="C12" s="27">
        <f>1/I6</f>
        <v>8</v>
      </c>
      <c r="D12" s="27">
        <f>1/I7</f>
        <v>6</v>
      </c>
      <c r="E12" s="27">
        <f>1/I8</f>
        <v>4</v>
      </c>
      <c r="F12" s="27">
        <f>1/I9</f>
        <v>3</v>
      </c>
      <c r="G12" s="27">
        <f>1/I10</f>
        <v>3</v>
      </c>
      <c r="H12" s="27">
        <f>1/I11</f>
        <v>0.5</v>
      </c>
      <c r="I12" s="31">
        <v>1</v>
      </c>
      <c r="J12" s="27">
        <v>6</v>
      </c>
      <c r="K12" s="27">
        <v>6</v>
      </c>
    </row>
    <row r="13" spans="1:12" ht="19.8" customHeight="1" x14ac:dyDescent="0.3">
      <c r="A13" s="28" t="s">
        <v>99</v>
      </c>
      <c r="B13" s="27">
        <f>1/J5</f>
        <v>5</v>
      </c>
      <c r="C13" s="27">
        <f>1/J6</f>
        <v>3</v>
      </c>
      <c r="D13" s="27">
        <f>1/J7</f>
        <v>4</v>
      </c>
      <c r="E13" s="27">
        <f>1/J8</f>
        <v>0.33333333333333331</v>
      </c>
      <c r="F13" s="27">
        <f>1/J9</f>
        <v>0.5</v>
      </c>
      <c r="G13" s="27">
        <f>1/J10</f>
        <v>0.33333333333333331</v>
      </c>
      <c r="H13" s="27">
        <f>1/J11</f>
        <v>0.2</v>
      </c>
      <c r="I13" s="27">
        <f>1/J12</f>
        <v>0.16666666666666666</v>
      </c>
      <c r="J13" s="31">
        <v>1</v>
      </c>
      <c r="K13" s="27">
        <v>2</v>
      </c>
    </row>
    <row r="14" spans="1:12" ht="18" customHeight="1" x14ac:dyDescent="0.3">
      <c r="A14" s="28" t="s">
        <v>100</v>
      </c>
      <c r="B14" s="27">
        <f>1/K5</f>
        <v>3</v>
      </c>
      <c r="C14" s="27">
        <f>1/K6</f>
        <v>2</v>
      </c>
      <c r="D14" s="27">
        <f>1/K7</f>
        <v>5</v>
      </c>
      <c r="E14" s="27">
        <f>1/K8</f>
        <v>0.25</v>
      </c>
      <c r="F14" s="27">
        <f>1/K9</f>
        <v>0.33333333333333331</v>
      </c>
      <c r="G14" s="27">
        <f>1/K10</f>
        <v>0.25</v>
      </c>
      <c r="H14" s="27">
        <f>1/K11</f>
        <v>0.16666666666666666</v>
      </c>
      <c r="I14" s="27">
        <f>1/K12</f>
        <v>0.16666666666666666</v>
      </c>
      <c r="J14" s="27">
        <f>1/K13</f>
        <v>0.5</v>
      </c>
      <c r="K14" s="31">
        <v>1</v>
      </c>
    </row>
    <row r="15" spans="1:12" ht="16.8" x14ac:dyDescent="0.3">
      <c r="A15" s="32" t="s">
        <v>76</v>
      </c>
      <c r="B15" s="33">
        <f>SUM(B5:B14)</f>
        <v>45</v>
      </c>
      <c r="C15" s="33">
        <f t="shared" ref="C15:K15" si="0">SUM(C5:C14)</f>
        <v>37.5</v>
      </c>
      <c r="D15" s="33">
        <f t="shared" si="0"/>
        <v>32.833333333333329</v>
      </c>
      <c r="E15" s="33">
        <f t="shared" si="0"/>
        <v>15.166666666666666</v>
      </c>
      <c r="F15" s="33">
        <f t="shared" si="0"/>
        <v>13.616666666666667</v>
      </c>
      <c r="G15" s="33">
        <f t="shared" si="0"/>
        <v>8.0666666666666664</v>
      </c>
      <c r="H15" s="33">
        <f t="shared" si="0"/>
        <v>3.1817460317460315</v>
      </c>
      <c r="I15" s="33">
        <f t="shared" si="0"/>
        <v>4.666666666666667</v>
      </c>
      <c r="J15" s="33">
        <f t="shared" si="0"/>
        <v>21.283333333333331</v>
      </c>
      <c r="K15" s="33">
        <f t="shared" si="0"/>
        <v>27.033333333333331</v>
      </c>
    </row>
    <row r="16" spans="1:12" ht="58.2" customHeight="1" x14ac:dyDescent="0.3"/>
    <row r="17" spans="1:14" ht="43.8" customHeight="1" x14ac:dyDescent="0.3">
      <c r="A17" s="131" t="s">
        <v>101</v>
      </c>
      <c r="B17" s="131"/>
      <c r="C17" s="131"/>
      <c r="D17" s="131"/>
      <c r="E17" s="131"/>
      <c r="F17" s="131"/>
      <c r="G17" s="131"/>
      <c r="H17" s="131"/>
      <c r="I17" s="131"/>
      <c r="J17" s="131"/>
      <c r="K17" s="131"/>
      <c r="L17" s="131"/>
    </row>
    <row r="18" spans="1:14" ht="62.4" customHeight="1" x14ac:dyDescent="0.3">
      <c r="A18" s="55" t="s">
        <v>63</v>
      </c>
      <c r="B18" s="23" t="s">
        <v>91</v>
      </c>
      <c r="C18" s="23" t="s">
        <v>92</v>
      </c>
      <c r="D18" s="23" t="s">
        <v>93</v>
      </c>
      <c r="E18" s="23" t="s">
        <v>94</v>
      </c>
      <c r="F18" s="23" t="s">
        <v>95</v>
      </c>
      <c r="G18" s="23" t="s">
        <v>96</v>
      </c>
      <c r="H18" s="23" t="s">
        <v>97</v>
      </c>
      <c r="I18" s="23" t="s">
        <v>98</v>
      </c>
      <c r="J18" s="23" t="s">
        <v>99</v>
      </c>
      <c r="K18" s="23" t="s">
        <v>100</v>
      </c>
      <c r="L18" s="36" t="s">
        <v>107</v>
      </c>
    </row>
    <row r="19" spans="1:14" ht="16.8" x14ac:dyDescent="0.3">
      <c r="A19" s="24" t="s">
        <v>91</v>
      </c>
      <c r="B19" s="37">
        <f>B5/$B$15</f>
        <v>2.2222222222222223E-2</v>
      </c>
      <c r="C19" s="37">
        <f>C5/$C$15</f>
        <v>1.3333333333333334E-2</v>
      </c>
      <c r="D19" s="37">
        <f>D5/$D$15</f>
        <v>1.0152284263959392E-2</v>
      </c>
      <c r="E19" s="37">
        <f>E5/$E$15</f>
        <v>1.6483516483516484E-2</v>
      </c>
      <c r="F19" s="38">
        <f>F5/$F$15</f>
        <v>1.4687882496940025E-2</v>
      </c>
      <c r="G19" s="38">
        <f>G5/$G$15</f>
        <v>2.4793388429752067E-2</v>
      </c>
      <c r="H19" s="38">
        <f>H5/$H$15</f>
        <v>3.4921426789723126E-2</v>
      </c>
      <c r="I19" s="38">
        <f>I5/$I$15</f>
        <v>2.6785714285714284E-2</v>
      </c>
      <c r="J19" s="38">
        <f>J5/$J$15</f>
        <v>9.3970242756460463E-3</v>
      </c>
      <c r="K19" s="38">
        <f>K5/$K$15</f>
        <v>1.2330456226880395E-2</v>
      </c>
      <c r="L19" s="39">
        <f>SUM(B19:K19)/10</f>
        <v>1.8510724880768735E-2</v>
      </c>
    </row>
    <row r="20" spans="1:14" ht="16.8" x14ac:dyDescent="0.3">
      <c r="A20" s="28" t="s">
        <v>92</v>
      </c>
      <c r="B20" s="37">
        <f t="shared" ref="B20:B28" si="1">B6/$B$15</f>
        <v>4.4444444444444446E-2</v>
      </c>
      <c r="C20" s="37">
        <f t="shared" ref="C20:C28" si="2">C6/$C$15</f>
        <v>2.6666666666666668E-2</v>
      </c>
      <c r="D20" s="37">
        <f t="shared" ref="D20:D28" si="3">D6/$D$15</f>
        <v>1.5228426395939089E-2</v>
      </c>
      <c r="E20" s="37">
        <f t="shared" ref="E20:E28" si="4">E6/$E$15</f>
        <v>2.1978021978021976E-2</v>
      </c>
      <c r="F20" s="38">
        <f t="shared" ref="F20:F28" si="5">F6/$F$15</f>
        <v>1.8359853121175031E-2</v>
      </c>
      <c r="G20" s="38">
        <f t="shared" ref="G20:G28" si="6">G6/$G$15</f>
        <v>2.4793388429752067E-2</v>
      </c>
      <c r="H20" s="38">
        <f t="shared" ref="H20:H28" si="7">H6/$H$15</f>
        <v>3.4921426789723126E-2</v>
      </c>
      <c r="I20" s="38">
        <f t="shared" ref="I20:I28" si="8">I6/$I$15</f>
        <v>2.6785714285714284E-2</v>
      </c>
      <c r="J20" s="38">
        <f t="shared" ref="J20:J28" si="9">J6/$J$15</f>
        <v>1.5661707126076743E-2</v>
      </c>
      <c r="K20" s="38">
        <f t="shared" ref="K20:K28" si="10">K6/$K$15</f>
        <v>1.8495684340320593E-2</v>
      </c>
      <c r="L20" s="39">
        <f t="shared" ref="L20:L28" si="11">SUM(B20:K20)/10</f>
        <v>2.4733533357783402E-2</v>
      </c>
    </row>
    <row r="21" spans="1:14" ht="16.8" x14ac:dyDescent="0.3">
      <c r="A21" s="28" t="s">
        <v>93</v>
      </c>
      <c r="B21" s="37">
        <f t="shared" si="1"/>
        <v>6.6666666666666666E-2</v>
      </c>
      <c r="C21" s="37">
        <f t="shared" si="2"/>
        <v>5.3333333333333337E-2</v>
      </c>
      <c r="D21" s="37">
        <f t="shared" si="3"/>
        <v>3.0456852791878177E-2</v>
      </c>
      <c r="E21" s="37">
        <f t="shared" si="4"/>
        <v>3.2967032967032968E-2</v>
      </c>
      <c r="F21" s="38">
        <f t="shared" si="5"/>
        <v>2.4479804161566705E-2</v>
      </c>
      <c r="G21" s="38">
        <f t="shared" si="6"/>
        <v>3.0991735537190084E-2</v>
      </c>
      <c r="H21" s="38">
        <f t="shared" si="7"/>
        <v>4.489897730107259E-2</v>
      </c>
      <c r="I21" s="38">
        <f t="shared" si="8"/>
        <v>3.5714285714285712E-2</v>
      </c>
      <c r="J21" s="38">
        <f t="shared" si="9"/>
        <v>1.1746280344557557E-2</v>
      </c>
      <c r="K21" s="38">
        <f t="shared" si="10"/>
        <v>7.3982737361282377E-3</v>
      </c>
      <c r="L21" s="39">
        <f t="shared" si="11"/>
        <v>3.3865324255371199E-2</v>
      </c>
    </row>
    <row r="22" spans="1:14" ht="16.8" x14ac:dyDescent="0.3">
      <c r="A22" s="28" t="s">
        <v>94</v>
      </c>
      <c r="B22" s="37">
        <f t="shared" si="1"/>
        <v>8.8888888888888892E-2</v>
      </c>
      <c r="C22" s="37">
        <f t="shared" si="2"/>
        <v>0.08</v>
      </c>
      <c r="D22" s="37">
        <f t="shared" si="3"/>
        <v>6.0913705583756354E-2</v>
      </c>
      <c r="E22" s="37">
        <f t="shared" si="4"/>
        <v>6.5934065934065936E-2</v>
      </c>
      <c r="F22" s="38">
        <f t="shared" si="5"/>
        <v>0.14687882496940025</v>
      </c>
      <c r="G22" s="38">
        <f t="shared" si="6"/>
        <v>4.1322314049586778E-2</v>
      </c>
      <c r="H22" s="38">
        <f t="shared" si="7"/>
        <v>6.2858568221501626E-2</v>
      </c>
      <c r="I22" s="38">
        <f t="shared" si="8"/>
        <v>5.3571428571428568E-2</v>
      </c>
      <c r="J22" s="38">
        <f t="shared" si="9"/>
        <v>0.1409553641346907</v>
      </c>
      <c r="K22" s="38">
        <f t="shared" si="10"/>
        <v>0.14796547472256474</v>
      </c>
      <c r="L22" s="39">
        <f t="shared" si="11"/>
        <v>8.8928863507588385E-2</v>
      </c>
    </row>
    <row r="23" spans="1:14" ht="16.8" x14ac:dyDescent="0.3">
      <c r="A23" s="29" t="s">
        <v>95</v>
      </c>
      <c r="B23" s="37">
        <f t="shared" si="1"/>
        <v>0.1111111111111111</v>
      </c>
      <c r="C23" s="37">
        <f t="shared" si="2"/>
        <v>0.10666666666666667</v>
      </c>
      <c r="D23" s="37">
        <f t="shared" si="3"/>
        <v>9.1370558375634528E-2</v>
      </c>
      <c r="E23" s="37">
        <f t="shared" si="4"/>
        <v>3.2967032967032968E-2</v>
      </c>
      <c r="F23" s="38">
        <f t="shared" si="5"/>
        <v>7.3439412484700123E-2</v>
      </c>
      <c r="G23" s="38">
        <f t="shared" si="6"/>
        <v>6.1983471074380167E-2</v>
      </c>
      <c r="H23" s="38">
        <f t="shared" si="7"/>
        <v>7.8573210276877026E-2</v>
      </c>
      <c r="I23" s="38">
        <f t="shared" si="8"/>
        <v>7.1428571428571425E-2</v>
      </c>
      <c r="J23" s="38">
        <f t="shared" si="9"/>
        <v>9.3970242756460459E-2</v>
      </c>
      <c r="K23" s="38">
        <f t="shared" si="10"/>
        <v>0.11097410604192356</v>
      </c>
      <c r="L23" s="39">
        <f t="shared" si="11"/>
        <v>8.324843831833581E-2</v>
      </c>
    </row>
    <row r="24" spans="1:14" ht="16.8" x14ac:dyDescent="0.3">
      <c r="A24" s="28" t="s">
        <v>96</v>
      </c>
      <c r="B24" s="37">
        <f t="shared" si="1"/>
        <v>0.1111111111111111</v>
      </c>
      <c r="C24" s="37">
        <f t="shared" si="2"/>
        <v>0.13333333333333333</v>
      </c>
      <c r="D24" s="37">
        <f t="shared" si="3"/>
        <v>0.12182741116751271</v>
      </c>
      <c r="E24" s="37">
        <f t="shared" si="4"/>
        <v>0.19780219780219782</v>
      </c>
      <c r="F24" s="38">
        <f t="shared" si="5"/>
        <v>0.14687882496940025</v>
      </c>
      <c r="G24" s="38">
        <f t="shared" si="6"/>
        <v>0.12396694214876033</v>
      </c>
      <c r="H24" s="38">
        <f t="shared" si="7"/>
        <v>0.15714642055375405</v>
      </c>
      <c r="I24" s="38">
        <f t="shared" si="8"/>
        <v>7.1428571428571425E-2</v>
      </c>
      <c r="J24" s="38">
        <f t="shared" si="9"/>
        <v>0.1409553641346907</v>
      </c>
      <c r="K24" s="38">
        <f t="shared" si="10"/>
        <v>0.14796547472256474</v>
      </c>
      <c r="L24" s="39">
        <f t="shared" si="11"/>
        <v>0.13524156513718966</v>
      </c>
    </row>
    <row r="25" spans="1:14" ht="16.8" x14ac:dyDescent="0.3">
      <c r="A25" s="28" t="s">
        <v>97</v>
      </c>
      <c r="B25" s="37">
        <f t="shared" si="1"/>
        <v>0.2</v>
      </c>
      <c r="C25" s="37">
        <f t="shared" si="2"/>
        <v>0.24</v>
      </c>
      <c r="D25" s="37">
        <f t="shared" si="3"/>
        <v>0.21319796954314724</v>
      </c>
      <c r="E25" s="37">
        <f t="shared" si="4"/>
        <v>0.32967032967032966</v>
      </c>
      <c r="F25" s="38">
        <f t="shared" si="5"/>
        <v>0.29375764993880049</v>
      </c>
      <c r="G25" s="38">
        <f t="shared" si="6"/>
        <v>0.24793388429752067</v>
      </c>
      <c r="H25" s="38">
        <f t="shared" si="7"/>
        <v>0.3142928411075081</v>
      </c>
      <c r="I25" s="38">
        <f t="shared" si="8"/>
        <v>0.42857142857142855</v>
      </c>
      <c r="J25" s="38">
        <f t="shared" si="9"/>
        <v>0.23492560689115116</v>
      </c>
      <c r="K25" s="38">
        <f t="shared" si="10"/>
        <v>0.22194821208384713</v>
      </c>
      <c r="L25" s="39">
        <f t="shared" si="11"/>
        <v>0.27242979221037328</v>
      </c>
    </row>
    <row r="26" spans="1:14" ht="18.600000000000001" customHeight="1" x14ac:dyDescent="0.3">
      <c r="A26" s="28" t="s">
        <v>98</v>
      </c>
      <c r="B26" s="37">
        <f t="shared" si="1"/>
        <v>0.17777777777777778</v>
      </c>
      <c r="C26" s="37">
        <f t="shared" si="2"/>
        <v>0.21333333333333335</v>
      </c>
      <c r="D26" s="44">
        <f t="shared" si="3"/>
        <v>0.18274111675126906</v>
      </c>
      <c r="E26" s="37">
        <f t="shared" si="4"/>
        <v>0.26373626373626374</v>
      </c>
      <c r="F26" s="38">
        <f t="shared" si="5"/>
        <v>0.22031823745410037</v>
      </c>
      <c r="G26" s="38">
        <f t="shared" si="6"/>
        <v>0.37190082644628103</v>
      </c>
      <c r="H26" s="38">
        <f t="shared" si="7"/>
        <v>0.15714642055375405</v>
      </c>
      <c r="I26" s="38">
        <f t="shared" si="8"/>
        <v>0.21428571428571427</v>
      </c>
      <c r="J26" s="38">
        <f t="shared" si="9"/>
        <v>0.28191072826938141</v>
      </c>
      <c r="K26" s="38">
        <f t="shared" si="10"/>
        <v>0.22194821208384713</v>
      </c>
      <c r="L26" s="39">
        <f t="shared" si="11"/>
        <v>0.23050986306917226</v>
      </c>
    </row>
    <row r="27" spans="1:14" ht="16.8" x14ac:dyDescent="0.3">
      <c r="A27" s="28" t="s">
        <v>99</v>
      </c>
      <c r="B27" s="37">
        <f t="shared" si="1"/>
        <v>0.1111111111111111</v>
      </c>
      <c r="C27" s="47">
        <f t="shared" si="2"/>
        <v>0.08</v>
      </c>
      <c r="D27" s="46">
        <f t="shared" si="3"/>
        <v>0.12182741116751271</v>
      </c>
      <c r="E27" s="48">
        <f t="shared" si="4"/>
        <v>2.1978021978021976E-2</v>
      </c>
      <c r="F27" s="38">
        <f t="shared" si="5"/>
        <v>3.6719706242350061E-2</v>
      </c>
      <c r="G27" s="38">
        <f t="shared" si="6"/>
        <v>4.1322314049586778E-2</v>
      </c>
      <c r="H27" s="38">
        <f t="shared" si="7"/>
        <v>6.2858568221501626E-2</v>
      </c>
      <c r="I27" s="38">
        <f t="shared" si="8"/>
        <v>3.5714285714285712E-2</v>
      </c>
      <c r="J27" s="38">
        <f t="shared" si="9"/>
        <v>4.698512137823023E-2</v>
      </c>
      <c r="K27" s="38">
        <f t="shared" si="10"/>
        <v>7.3982737361282372E-2</v>
      </c>
      <c r="L27" s="39">
        <f t="shared" si="11"/>
        <v>6.3249927722388244E-2</v>
      </c>
    </row>
    <row r="28" spans="1:14" ht="21.6" customHeight="1" x14ac:dyDescent="0.3">
      <c r="A28" s="28" t="s">
        <v>100</v>
      </c>
      <c r="B28" s="37">
        <f t="shared" si="1"/>
        <v>6.6666666666666666E-2</v>
      </c>
      <c r="C28" s="37">
        <f t="shared" si="2"/>
        <v>5.3333333333333337E-2</v>
      </c>
      <c r="D28" s="49">
        <f t="shared" si="3"/>
        <v>0.15228426395939088</v>
      </c>
      <c r="E28" s="37">
        <f t="shared" si="4"/>
        <v>1.6483516483516484E-2</v>
      </c>
      <c r="F28" s="38">
        <f t="shared" si="5"/>
        <v>2.4479804161566705E-2</v>
      </c>
      <c r="G28" s="38">
        <f t="shared" si="6"/>
        <v>3.0991735537190084E-2</v>
      </c>
      <c r="H28" s="38">
        <f t="shared" si="7"/>
        <v>5.2382140184584682E-2</v>
      </c>
      <c r="I28" s="38">
        <f t="shared" si="8"/>
        <v>3.5714285714285712E-2</v>
      </c>
      <c r="J28" s="38">
        <f t="shared" si="9"/>
        <v>2.3492560689115115E-2</v>
      </c>
      <c r="K28" s="38">
        <f t="shared" si="10"/>
        <v>3.6991368680641186E-2</v>
      </c>
      <c r="L28" s="39">
        <f t="shared" si="11"/>
        <v>4.9281967541029079E-2</v>
      </c>
    </row>
    <row r="29" spans="1:14" ht="16.8" x14ac:dyDescent="0.3">
      <c r="A29" s="32" t="s">
        <v>76</v>
      </c>
      <c r="B29" s="40">
        <f>SUM(B19:B28)</f>
        <v>1</v>
      </c>
      <c r="C29" s="40">
        <f t="shared" ref="C29:L29" si="12">SUM(C19:C28)</f>
        <v>1</v>
      </c>
      <c r="D29" s="40">
        <f t="shared" si="12"/>
        <v>1</v>
      </c>
      <c r="E29" s="40">
        <f t="shared" si="12"/>
        <v>1</v>
      </c>
      <c r="F29" s="40">
        <f t="shared" si="12"/>
        <v>1.0000000000000002</v>
      </c>
      <c r="G29" s="40">
        <f t="shared" si="12"/>
        <v>1.0000000000000002</v>
      </c>
      <c r="H29" s="40">
        <f t="shared" si="12"/>
        <v>1</v>
      </c>
      <c r="I29" s="40">
        <f t="shared" si="12"/>
        <v>0.99999999999999989</v>
      </c>
      <c r="J29" s="40">
        <f t="shared" si="12"/>
        <v>1.0000000000000002</v>
      </c>
      <c r="K29" s="40">
        <f t="shared" si="12"/>
        <v>1.0000000000000002</v>
      </c>
      <c r="L29" s="40">
        <f t="shared" si="12"/>
        <v>1</v>
      </c>
    </row>
    <row r="30" spans="1:14" ht="64.8" customHeight="1" x14ac:dyDescent="0.3"/>
    <row r="31" spans="1:14" ht="39" customHeight="1" x14ac:dyDescent="0.3">
      <c r="A31" s="131" t="s">
        <v>135</v>
      </c>
      <c r="B31" s="131"/>
      <c r="C31" s="131"/>
      <c r="D31" s="131"/>
      <c r="E31" s="131"/>
      <c r="F31" s="131"/>
      <c r="G31" s="131"/>
      <c r="H31" s="131"/>
      <c r="I31" s="131"/>
      <c r="J31" s="131"/>
      <c r="K31" s="131"/>
      <c r="L31" s="131"/>
      <c r="M31" s="131"/>
      <c r="N31" s="131"/>
    </row>
    <row r="32" spans="1:14" ht="57.6" customHeight="1" x14ac:dyDescent="0.3">
      <c r="A32" s="55" t="s">
        <v>63</v>
      </c>
      <c r="B32" s="23" t="s">
        <v>91</v>
      </c>
      <c r="C32" s="23" t="s">
        <v>92</v>
      </c>
      <c r="D32" s="23" t="s">
        <v>93</v>
      </c>
      <c r="E32" s="23" t="s">
        <v>94</v>
      </c>
      <c r="F32" s="23" t="s">
        <v>95</v>
      </c>
      <c r="G32" s="23" t="s">
        <v>96</v>
      </c>
      <c r="H32" s="23" t="s">
        <v>97</v>
      </c>
      <c r="I32" s="23" t="s">
        <v>98</v>
      </c>
      <c r="J32" s="23" t="s">
        <v>99</v>
      </c>
      <c r="K32" s="23" t="s">
        <v>100</v>
      </c>
      <c r="L32" s="51" t="s">
        <v>82</v>
      </c>
      <c r="M32" s="51" t="s">
        <v>107</v>
      </c>
      <c r="N32" s="36" t="s">
        <v>83</v>
      </c>
    </row>
    <row r="33" spans="1:14" ht="16.8" x14ac:dyDescent="0.3">
      <c r="A33" s="24" t="s">
        <v>91</v>
      </c>
      <c r="B33" s="37">
        <f>B5*$L$19</f>
        <v>1.8510724880768735E-2</v>
      </c>
      <c r="C33" s="37">
        <f>C5*$L$20</f>
        <v>1.2366766678891701E-2</v>
      </c>
      <c r="D33" s="37">
        <f>D5*$L$21</f>
        <v>1.1288441418457066E-2</v>
      </c>
      <c r="E33" s="37">
        <f>E5*$L$22</f>
        <v>2.2232215876897096E-2</v>
      </c>
      <c r="F33" s="38">
        <f>F5*$L$23</f>
        <v>1.6649687663667163E-2</v>
      </c>
      <c r="G33" s="38">
        <f>G5*$L$24</f>
        <v>2.7048313027437931E-2</v>
      </c>
      <c r="H33" s="38">
        <f>H5*$L$25</f>
        <v>3.0269976912263696E-2</v>
      </c>
      <c r="I33" s="38">
        <f>I5*$L$26</f>
        <v>2.8813732883646533E-2</v>
      </c>
      <c r="J33" s="38">
        <f>J5*$L$27</f>
        <v>1.2649985544477649E-2</v>
      </c>
      <c r="K33" s="38">
        <f>K5*$L$28</f>
        <v>1.642732251367636E-2</v>
      </c>
      <c r="L33" s="53">
        <f>SUM(B33:K33)</f>
        <v>0.19625716740018395</v>
      </c>
      <c r="M33" s="53" cm="1">
        <f t="array" ref="M33:M42">L19:L28</f>
        <v>1.8510724880768735E-2</v>
      </c>
      <c r="N33" s="39">
        <f>L33/M33</f>
        <v>10.602349106494502</v>
      </c>
    </row>
    <row r="34" spans="1:14" ht="16.8" x14ac:dyDescent="0.3">
      <c r="A34" s="28" t="s">
        <v>92</v>
      </c>
      <c r="B34" s="37">
        <f t="shared" ref="B34:B42" si="13">B6*$L$19</f>
        <v>3.702144976153747E-2</v>
      </c>
      <c r="C34" s="37">
        <f t="shared" ref="C34:C42" si="14">C6*$L$20</f>
        <v>2.4733533357783402E-2</v>
      </c>
      <c r="D34" s="37">
        <f t="shared" ref="D34:D42" si="15">D6*$L$21</f>
        <v>1.6932662127685599E-2</v>
      </c>
      <c r="E34" s="37">
        <f t="shared" ref="E34:E42" si="16">E6*$L$22</f>
        <v>2.9642954502529462E-2</v>
      </c>
      <c r="F34" s="38">
        <f t="shared" ref="F34:F42" si="17">F6*$L$23</f>
        <v>2.0812109579583953E-2</v>
      </c>
      <c r="G34" s="38">
        <f t="shared" ref="G34:G42" si="18">G6*$L$24</f>
        <v>2.7048313027437931E-2</v>
      </c>
      <c r="H34" s="38">
        <f t="shared" ref="H34:H42" si="19">H6*$L$25</f>
        <v>3.0269976912263696E-2</v>
      </c>
      <c r="I34" s="38">
        <f t="shared" ref="I34:I42" si="20">I6*$L$26</f>
        <v>2.8813732883646533E-2</v>
      </c>
      <c r="J34" s="38">
        <f t="shared" ref="J34:J42" si="21">J6*$L$27</f>
        <v>2.1083309240796079E-2</v>
      </c>
      <c r="K34" s="38">
        <f t="shared" ref="K34:K42" si="22">K6*$L$28</f>
        <v>2.4640983770514539E-2</v>
      </c>
      <c r="L34" s="53">
        <f t="shared" ref="L34:L42" si="23">SUM(B34:K34)</f>
        <v>0.26099902516377865</v>
      </c>
      <c r="M34" s="53">
        <v>2.4733533357783402E-2</v>
      </c>
      <c r="N34" s="39">
        <f t="shared" ref="N34:N42" si="24">L34/M34</f>
        <v>10.552435892934998</v>
      </c>
    </row>
    <row r="35" spans="1:14" ht="16.8" x14ac:dyDescent="0.3">
      <c r="A35" s="28" t="s">
        <v>93</v>
      </c>
      <c r="B35" s="37">
        <f t="shared" si="13"/>
        <v>5.5532174642306205E-2</v>
      </c>
      <c r="C35" s="37">
        <f t="shared" si="14"/>
        <v>4.9467066715566804E-2</v>
      </c>
      <c r="D35" s="37">
        <f t="shared" si="15"/>
        <v>3.3865324255371199E-2</v>
      </c>
      <c r="E35" s="37">
        <f t="shared" si="16"/>
        <v>4.4464431753794192E-2</v>
      </c>
      <c r="F35" s="38">
        <f t="shared" si="17"/>
        <v>2.7749479439445269E-2</v>
      </c>
      <c r="G35" s="38">
        <f t="shared" si="18"/>
        <v>3.3810391284297414E-2</v>
      </c>
      <c r="H35" s="38">
        <f t="shared" si="19"/>
        <v>3.8918541744339036E-2</v>
      </c>
      <c r="I35" s="38">
        <f t="shared" si="20"/>
        <v>3.8418310511528705E-2</v>
      </c>
      <c r="J35" s="38">
        <f t="shared" si="21"/>
        <v>1.5812481930597061E-2</v>
      </c>
      <c r="K35" s="38">
        <f t="shared" si="22"/>
        <v>9.8563935082058157E-3</v>
      </c>
      <c r="L35" s="53">
        <f t="shared" si="23"/>
        <v>0.34789459578545173</v>
      </c>
      <c r="M35" s="53">
        <v>3.3865324255371199E-2</v>
      </c>
      <c r="N35" s="39">
        <f t="shared" si="24"/>
        <v>10.272885419966826</v>
      </c>
    </row>
    <row r="36" spans="1:14" ht="16.8" x14ac:dyDescent="0.3">
      <c r="A36" s="28" t="s">
        <v>94</v>
      </c>
      <c r="B36" s="37">
        <f t="shared" si="13"/>
        <v>7.404289952307494E-2</v>
      </c>
      <c r="C36" s="37">
        <f t="shared" si="14"/>
        <v>7.4200600073350206E-2</v>
      </c>
      <c r="D36" s="37">
        <f t="shared" si="15"/>
        <v>6.7730648510742397E-2</v>
      </c>
      <c r="E36" s="37">
        <f t="shared" si="16"/>
        <v>8.8928863507588385E-2</v>
      </c>
      <c r="F36" s="38">
        <f t="shared" si="17"/>
        <v>0.16649687663667162</v>
      </c>
      <c r="G36" s="38">
        <f t="shared" si="18"/>
        <v>4.508052171239655E-2</v>
      </c>
      <c r="H36" s="38">
        <f t="shared" si="19"/>
        <v>5.4485958442074656E-2</v>
      </c>
      <c r="I36" s="38">
        <f t="shared" si="20"/>
        <v>5.7627465767293065E-2</v>
      </c>
      <c r="J36" s="38">
        <f t="shared" si="21"/>
        <v>0.18974978316716473</v>
      </c>
      <c r="K36" s="38">
        <f t="shared" si="22"/>
        <v>0.19712787016411631</v>
      </c>
      <c r="L36" s="53">
        <f t="shared" si="23"/>
        <v>1.0154714875044728</v>
      </c>
      <c r="M36" s="53">
        <v>8.8928863507588385E-2</v>
      </c>
      <c r="N36" s="39">
        <f t="shared" si="24"/>
        <v>11.418918981437582</v>
      </c>
    </row>
    <row r="37" spans="1:14" ht="16.8" x14ac:dyDescent="0.3">
      <c r="A37" s="29" t="s">
        <v>95</v>
      </c>
      <c r="B37" s="37">
        <f t="shared" si="13"/>
        <v>9.2553624403843682E-2</v>
      </c>
      <c r="C37" s="37">
        <f t="shared" si="14"/>
        <v>9.8934133431133608E-2</v>
      </c>
      <c r="D37" s="37">
        <f t="shared" si="15"/>
        <v>0.1015959727661136</v>
      </c>
      <c r="E37" s="37">
        <f t="shared" si="16"/>
        <v>4.4464431753794192E-2</v>
      </c>
      <c r="F37" s="38">
        <f t="shared" si="17"/>
        <v>8.324843831833581E-2</v>
      </c>
      <c r="G37" s="38">
        <f t="shared" si="18"/>
        <v>6.7620782568594828E-2</v>
      </c>
      <c r="H37" s="38">
        <f t="shared" si="19"/>
        <v>6.810744805259332E-2</v>
      </c>
      <c r="I37" s="38">
        <f t="shared" si="20"/>
        <v>7.6836621023057411E-2</v>
      </c>
      <c r="J37" s="38">
        <f t="shared" si="21"/>
        <v>0.12649985544477649</v>
      </c>
      <c r="K37" s="38">
        <f t="shared" si="22"/>
        <v>0.14784590262308722</v>
      </c>
      <c r="L37" s="53">
        <f t="shared" si="23"/>
        <v>0.90770721038533009</v>
      </c>
      <c r="M37" s="53">
        <v>8.324843831833581E-2</v>
      </c>
      <c r="N37" s="39">
        <f t="shared" si="24"/>
        <v>10.903594454400761</v>
      </c>
    </row>
    <row r="38" spans="1:14" ht="16.8" x14ac:dyDescent="0.3">
      <c r="A38" s="28" t="s">
        <v>96</v>
      </c>
      <c r="B38" s="37">
        <f t="shared" si="13"/>
        <v>9.2553624403843682E-2</v>
      </c>
      <c r="C38" s="37">
        <f t="shared" si="14"/>
        <v>0.12366766678891701</v>
      </c>
      <c r="D38" s="37">
        <f t="shared" si="15"/>
        <v>0.13546129702148479</v>
      </c>
      <c r="E38" s="37">
        <f t="shared" si="16"/>
        <v>0.26678659052276515</v>
      </c>
      <c r="F38" s="38">
        <f t="shared" si="17"/>
        <v>0.16649687663667162</v>
      </c>
      <c r="G38" s="38">
        <f t="shared" si="18"/>
        <v>0.13524156513718966</v>
      </c>
      <c r="H38" s="38">
        <f t="shared" si="19"/>
        <v>0.13621489610518664</v>
      </c>
      <c r="I38" s="38">
        <f t="shared" si="20"/>
        <v>7.6836621023057411E-2</v>
      </c>
      <c r="J38" s="38">
        <f t="shared" si="21"/>
        <v>0.18974978316716473</v>
      </c>
      <c r="K38" s="38">
        <f t="shared" si="22"/>
        <v>0.19712787016411631</v>
      </c>
      <c r="L38" s="53">
        <f t="shared" si="23"/>
        <v>1.5201367909703971</v>
      </c>
      <c r="M38" s="53">
        <v>0.13524156513718966</v>
      </c>
      <c r="N38" s="39">
        <f t="shared" si="24"/>
        <v>11.240159705548834</v>
      </c>
    </row>
    <row r="39" spans="1:14" ht="16.8" x14ac:dyDescent="0.3">
      <c r="A39" s="28" t="s">
        <v>97</v>
      </c>
      <c r="B39" s="37">
        <f t="shared" si="13"/>
        <v>0.16659652392691862</v>
      </c>
      <c r="C39" s="37">
        <f t="shared" si="14"/>
        <v>0.22260180022005061</v>
      </c>
      <c r="D39" s="37">
        <f t="shared" si="15"/>
        <v>0.23705726978759839</v>
      </c>
      <c r="E39" s="37">
        <f t="shared" si="16"/>
        <v>0.44464431753794192</v>
      </c>
      <c r="F39" s="38">
        <f t="shared" si="17"/>
        <v>0.33299375327334324</v>
      </c>
      <c r="G39" s="38">
        <f t="shared" si="18"/>
        <v>0.27048313027437931</v>
      </c>
      <c r="H39" s="38">
        <f t="shared" si="19"/>
        <v>0.27242979221037328</v>
      </c>
      <c r="I39" s="38">
        <f t="shared" si="20"/>
        <v>0.46101972613834452</v>
      </c>
      <c r="J39" s="38">
        <f t="shared" si="21"/>
        <v>0.31624963861194122</v>
      </c>
      <c r="K39" s="38">
        <f t="shared" si="22"/>
        <v>0.29569180524617444</v>
      </c>
      <c r="L39" s="53">
        <f t="shared" si="23"/>
        <v>3.0197677572270654</v>
      </c>
      <c r="M39" s="53">
        <v>0.27242979221037328</v>
      </c>
      <c r="N39" s="39">
        <f t="shared" si="24"/>
        <v>11.084572405705055</v>
      </c>
    </row>
    <row r="40" spans="1:14" ht="18.600000000000001" customHeight="1" x14ac:dyDescent="0.3">
      <c r="A40" s="28" t="s">
        <v>98</v>
      </c>
      <c r="B40" s="37">
        <f t="shared" si="13"/>
        <v>0.14808579904614988</v>
      </c>
      <c r="C40" s="37">
        <f t="shared" si="14"/>
        <v>0.19786826686226722</v>
      </c>
      <c r="D40" s="37">
        <f t="shared" si="15"/>
        <v>0.20319194553222719</v>
      </c>
      <c r="E40" s="37">
        <f t="shared" si="16"/>
        <v>0.35571545403035354</v>
      </c>
      <c r="F40" s="38">
        <f t="shared" si="17"/>
        <v>0.24974531495500743</v>
      </c>
      <c r="G40" s="38">
        <f t="shared" si="18"/>
        <v>0.40572469541156897</v>
      </c>
      <c r="H40" s="38">
        <f t="shared" si="19"/>
        <v>0.13621489610518664</v>
      </c>
      <c r="I40" s="38">
        <f t="shared" si="20"/>
        <v>0.23050986306917226</v>
      </c>
      <c r="J40" s="38">
        <f t="shared" si="21"/>
        <v>0.37949956633432946</v>
      </c>
      <c r="K40" s="38">
        <f t="shared" si="22"/>
        <v>0.29569180524617444</v>
      </c>
      <c r="L40" s="53">
        <f t="shared" si="23"/>
        <v>2.6022476065924369</v>
      </c>
      <c r="M40" s="53">
        <v>0.23050986306917226</v>
      </c>
      <c r="N40" s="39">
        <f t="shared" si="24"/>
        <v>11.289094409862821</v>
      </c>
    </row>
    <row r="41" spans="1:14" ht="16.8" x14ac:dyDescent="0.3">
      <c r="A41" s="28" t="s">
        <v>99</v>
      </c>
      <c r="B41" s="37">
        <f t="shared" si="13"/>
        <v>9.2553624403843682E-2</v>
      </c>
      <c r="C41" s="37">
        <f t="shared" si="14"/>
        <v>7.4200600073350206E-2</v>
      </c>
      <c r="D41" s="37">
        <f t="shared" si="15"/>
        <v>0.13546129702148479</v>
      </c>
      <c r="E41" s="37">
        <f t="shared" si="16"/>
        <v>2.9642954502529462E-2</v>
      </c>
      <c r="F41" s="38">
        <f t="shared" si="17"/>
        <v>4.1624219159167905E-2</v>
      </c>
      <c r="G41" s="38">
        <f t="shared" si="18"/>
        <v>4.508052171239655E-2</v>
      </c>
      <c r="H41" s="38">
        <f t="shared" si="19"/>
        <v>5.4485958442074656E-2</v>
      </c>
      <c r="I41" s="38">
        <f t="shared" si="20"/>
        <v>3.8418310511528705E-2</v>
      </c>
      <c r="J41" s="38">
        <f t="shared" si="21"/>
        <v>6.3249927722388244E-2</v>
      </c>
      <c r="K41" s="38">
        <f t="shared" si="22"/>
        <v>9.8563935082058157E-2</v>
      </c>
      <c r="L41" s="53">
        <f t="shared" si="23"/>
        <v>0.67328134863082245</v>
      </c>
      <c r="M41" s="53">
        <v>6.3249927722388244E-2</v>
      </c>
      <c r="N41" s="39">
        <f t="shared" si="24"/>
        <v>10.6447765693257</v>
      </c>
    </row>
    <row r="42" spans="1:14" ht="16.8" x14ac:dyDescent="0.3">
      <c r="A42" s="28" t="s">
        <v>100</v>
      </c>
      <c r="B42" s="37">
        <f t="shared" si="13"/>
        <v>5.5532174642306205E-2</v>
      </c>
      <c r="C42" s="37">
        <f t="shared" si="14"/>
        <v>4.9467066715566804E-2</v>
      </c>
      <c r="D42" s="37">
        <f t="shared" si="15"/>
        <v>0.16932662127685599</v>
      </c>
      <c r="E42" s="37">
        <f t="shared" si="16"/>
        <v>2.2232215876897096E-2</v>
      </c>
      <c r="F42" s="38">
        <f t="shared" si="17"/>
        <v>2.7749479439445269E-2</v>
      </c>
      <c r="G42" s="38">
        <f t="shared" si="18"/>
        <v>3.3810391284297414E-2</v>
      </c>
      <c r="H42" s="38">
        <f t="shared" si="19"/>
        <v>4.5404965368395542E-2</v>
      </c>
      <c r="I42" s="38">
        <f t="shared" si="20"/>
        <v>3.8418310511528705E-2</v>
      </c>
      <c r="J42" s="38">
        <f t="shared" si="21"/>
        <v>3.1624963861194122E-2</v>
      </c>
      <c r="K42" s="38">
        <f t="shared" si="22"/>
        <v>4.9281967541029079E-2</v>
      </c>
      <c r="L42" s="53">
        <f t="shared" si="23"/>
        <v>0.52284815651751626</v>
      </c>
      <c r="M42" s="53">
        <v>4.9281967541029079E-2</v>
      </c>
      <c r="N42" s="39">
        <f t="shared" si="24"/>
        <v>10.60931985075932</v>
      </c>
    </row>
    <row r="43" spans="1:14" ht="49.8" customHeight="1" x14ac:dyDescent="0.3">
      <c r="A43" s="45"/>
      <c r="B43" s="43"/>
      <c r="C43" s="43"/>
      <c r="D43" s="43"/>
      <c r="E43" s="43"/>
      <c r="F43" s="43"/>
      <c r="G43" s="43"/>
      <c r="H43" s="43"/>
      <c r="I43" s="43"/>
      <c r="J43" s="43"/>
      <c r="K43" s="43"/>
      <c r="L43" s="43"/>
    </row>
    <row r="44" spans="1:14" ht="29.4" customHeight="1" x14ac:dyDescent="0.3">
      <c r="A44" s="149" t="s">
        <v>102</v>
      </c>
      <c r="B44" s="149"/>
      <c r="C44" s="148" t="s">
        <v>87</v>
      </c>
      <c r="D44" s="148"/>
      <c r="E44" s="140">
        <f>SUM(N33:N42)/10</f>
        <v>10.861810679643641</v>
      </c>
      <c r="F44" s="140"/>
      <c r="K44" s="41"/>
    </row>
    <row r="45" spans="1:14" ht="26.4" customHeight="1" x14ac:dyDescent="0.3">
      <c r="A45" s="7"/>
      <c r="B45" s="7"/>
      <c r="K45" s="34"/>
    </row>
    <row r="46" spans="1:14" ht="36.6" customHeight="1" x14ac:dyDescent="0.3">
      <c r="A46" s="129" t="s">
        <v>103</v>
      </c>
      <c r="B46" s="129"/>
      <c r="C46" s="134" t="e" vm="1">
        <v>#VALUE!</v>
      </c>
      <c r="D46" s="134"/>
      <c r="E46" s="135">
        <f>(E44-10)/(10-1)</f>
        <v>9.5756742182626794E-2</v>
      </c>
      <c r="F46" s="135"/>
      <c r="G46" s="65">
        <f>E46</f>
        <v>9.5756742182626794E-2</v>
      </c>
      <c r="K46" s="42"/>
    </row>
    <row r="47" spans="1:14" ht="28.8" customHeight="1" x14ac:dyDescent="0.3">
      <c r="K47" s="42"/>
    </row>
    <row r="48" spans="1:14" ht="36" customHeight="1" x14ac:dyDescent="0.3">
      <c r="A48" s="129" t="s">
        <v>104</v>
      </c>
      <c r="B48" s="129"/>
      <c r="C48" s="139" t="e" vm="2">
        <v>#VALUE!</v>
      </c>
      <c r="D48" s="139"/>
      <c r="E48" s="140">
        <f>E46/1.49</f>
        <v>6.4266269921226041E-2</v>
      </c>
      <c r="F48" s="140"/>
      <c r="G48" s="66">
        <f>E48</f>
        <v>6.4266269921226041E-2</v>
      </c>
      <c r="H48" s="141" t="s">
        <v>109</v>
      </c>
      <c r="I48" s="145"/>
      <c r="J48" s="145"/>
      <c r="K48" s="42"/>
    </row>
    <row r="49" spans="1:11" ht="16.8" x14ac:dyDescent="0.3">
      <c r="A49" s="45"/>
      <c r="B49" s="54"/>
      <c r="C49" s="54"/>
      <c r="D49" s="54"/>
      <c r="E49" s="54"/>
      <c r="F49" s="42"/>
      <c r="G49" s="42"/>
      <c r="H49" s="42"/>
      <c r="I49" s="42"/>
      <c r="J49" s="42"/>
      <c r="K49" s="42"/>
    </row>
    <row r="50" spans="1:11" ht="69" customHeight="1" x14ac:dyDescent="0.3">
      <c r="A50" s="139" t="e" vm="3">
        <v>#VALUE!</v>
      </c>
      <c r="B50" s="139"/>
      <c r="C50" s="139"/>
      <c r="D50" s="139"/>
      <c r="E50" s="139"/>
      <c r="F50" s="139"/>
      <c r="G50" s="3"/>
      <c r="H50" s="3"/>
      <c r="I50" s="3"/>
      <c r="J50" s="3"/>
      <c r="K50" s="42"/>
    </row>
    <row r="51" spans="1:11" ht="27.6" customHeight="1" x14ac:dyDescent="0.3">
      <c r="D51" s="54"/>
      <c r="E51" s="54"/>
      <c r="F51" s="42"/>
      <c r="G51" s="42"/>
      <c r="H51" s="42"/>
      <c r="I51" s="42"/>
      <c r="J51" s="42"/>
      <c r="K51" s="42"/>
    </row>
    <row r="52" spans="1:11" ht="50.4" customHeight="1" x14ac:dyDescent="0.3">
      <c r="A52" s="143" t="s">
        <v>111</v>
      </c>
      <c r="B52" s="143"/>
      <c r="C52" s="143"/>
      <c r="D52" s="54"/>
      <c r="E52" s="146"/>
      <c r="F52" s="146"/>
      <c r="G52" s="146"/>
      <c r="H52" s="42"/>
      <c r="I52" s="42"/>
      <c r="J52" s="42"/>
      <c r="K52" s="42"/>
    </row>
    <row r="53" spans="1:11" ht="42" customHeight="1" x14ac:dyDescent="0.3">
      <c r="A53" s="63" t="s">
        <v>63</v>
      </c>
      <c r="B53" s="60" t="s">
        <v>107</v>
      </c>
      <c r="C53" s="57" t="s">
        <v>106</v>
      </c>
      <c r="D53" s="54"/>
      <c r="E53" s="54"/>
      <c r="F53" s="42"/>
      <c r="G53" s="42"/>
      <c r="H53" s="42"/>
      <c r="I53" s="42"/>
      <c r="J53" s="42"/>
      <c r="K53" s="42"/>
    </row>
    <row r="54" spans="1:11" ht="16.8" x14ac:dyDescent="0.3">
      <c r="A54" s="24" t="s">
        <v>91</v>
      </c>
      <c r="B54" s="61" cm="1">
        <f t="array" ref="B54:B63">L19:L28</f>
        <v>1.8510724880768735E-2</v>
      </c>
      <c r="C54" s="59">
        <f t="shared" ref="C54:C63" si="25">_xlfn.RANK.EQ(B54,_xlfn.ANCHORARRAY($B$54),0)</f>
        <v>10</v>
      </c>
      <c r="D54" s="54"/>
      <c r="E54" s="54"/>
      <c r="F54" s="42"/>
      <c r="G54" s="42"/>
      <c r="H54" s="42"/>
      <c r="I54" s="42"/>
      <c r="J54" s="42"/>
      <c r="K54" s="42"/>
    </row>
    <row r="55" spans="1:11" ht="16.8" x14ac:dyDescent="0.3">
      <c r="A55" s="28" t="s">
        <v>92</v>
      </c>
      <c r="B55" s="61">
        <v>2.4733533357783402E-2</v>
      </c>
      <c r="C55" s="59">
        <f t="shared" si="25"/>
        <v>9</v>
      </c>
      <c r="D55" s="54"/>
      <c r="E55" s="54"/>
      <c r="F55" s="42"/>
      <c r="G55" s="42"/>
      <c r="H55" s="42"/>
      <c r="I55" s="42"/>
      <c r="J55" s="42"/>
      <c r="K55" s="42"/>
    </row>
    <row r="56" spans="1:11" ht="16.8" x14ac:dyDescent="0.3">
      <c r="A56" s="28" t="s">
        <v>93</v>
      </c>
      <c r="B56" s="61">
        <v>3.3865324255371199E-2</v>
      </c>
      <c r="C56" s="59">
        <f t="shared" si="25"/>
        <v>8</v>
      </c>
    </row>
    <row r="57" spans="1:11" ht="16.8" x14ac:dyDescent="0.3">
      <c r="A57" s="28" t="s">
        <v>94</v>
      </c>
      <c r="B57" s="61">
        <v>8.8928863507588385E-2</v>
      </c>
      <c r="C57" s="59">
        <f t="shared" si="25"/>
        <v>4</v>
      </c>
    </row>
    <row r="58" spans="1:11" ht="16.8" x14ac:dyDescent="0.3">
      <c r="A58" s="29" t="s">
        <v>95</v>
      </c>
      <c r="B58" s="61">
        <v>8.324843831833581E-2</v>
      </c>
      <c r="C58" s="59">
        <f t="shared" si="25"/>
        <v>5</v>
      </c>
    </row>
    <row r="59" spans="1:11" ht="16.8" x14ac:dyDescent="0.3">
      <c r="A59" s="28" t="s">
        <v>96</v>
      </c>
      <c r="B59" s="61">
        <v>0.13524156513718966</v>
      </c>
      <c r="C59" s="59">
        <f t="shared" si="25"/>
        <v>3</v>
      </c>
    </row>
    <row r="60" spans="1:11" ht="19.2" customHeight="1" x14ac:dyDescent="0.3">
      <c r="A60" s="28" t="s">
        <v>97</v>
      </c>
      <c r="B60" s="61">
        <v>0.27242979221037328</v>
      </c>
      <c r="C60" s="59">
        <f t="shared" si="25"/>
        <v>1</v>
      </c>
    </row>
    <row r="61" spans="1:11" ht="21" customHeight="1" x14ac:dyDescent="0.3">
      <c r="A61" s="28" t="s">
        <v>98</v>
      </c>
      <c r="B61" s="61">
        <v>0.23050986306917226</v>
      </c>
      <c r="C61" s="59">
        <f t="shared" si="25"/>
        <v>2</v>
      </c>
    </row>
    <row r="62" spans="1:11" ht="16.8" x14ac:dyDescent="0.3">
      <c r="A62" s="28" t="s">
        <v>99</v>
      </c>
      <c r="B62" s="61">
        <v>6.3249927722388244E-2</v>
      </c>
      <c r="C62" s="59">
        <f t="shared" si="25"/>
        <v>6</v>
      </c>
      <c r="E62" s="62"/>
    </row>
    <row r="63" spans="1:11" ht="16.8" x14ac:dyDescent="0.3">
      <c r="A63" s="28" t="s">
        <v>100</v>
      </c>
      <c r="B63" s="61">
        <v>4.9281967541029079E-2</v>
      </c>
      <c r="C63" s="59">
        <f t="shared" si="25"/>
        <v>7</v>
      </c>
    </row>
  </sheetData>
  <mergeCells count="17">
    <mergeCell ref="A1:K1"/>
    <mergeCell ref="A17:L17"/>
    <mergeCell ref="A31:N31"/>
    <mergeCell ref="C44:D44"/>
    <mergeCell ref="E44:F44"/>
    <mergeCell ref="A44:B44"/>
    <mergeCell ref="A3:K3"/>
    <mergeCell ref="H48:J48"/>
    <mergeCell ref="A52:C52"/>
    <mergeCell ref="A50:F50"/>
    <mergeCell ref="C46:D46"/>
    <mergeCell ref="E46:F46"/>
    <mergeCell ref="C48:D48"/>
    <mergeCell ref="E48:F48"/>
    <mergeCell ref="A48:B48"/>
    <mergeCell ref="A46:B46"/>
    <mergeCell ref="E52:G5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B4AEB-4046-47FB-B397-6FEEB07D3C89}">
  <dimension ref="A1:N63"/>
  <sheetViews>
    <sheetView zoomScaleNormal="100" workbookViewId="0">
      <selection activeCell="A5" sqref="A5:XFD5"/>
    </sheetView>
  </sheetViews>
  <sheetFormatPr defaultRowHeight="14.4" x14ac:dyDescent="0.3"/>
  <cols>
    <col min="1" max="1" width="41.21875" customWidth="1"/>
    <col min="2" max="2" width="16.44140625" customWidth="1"/>
    <col min="3" max="3" width="16.33203125" customWidth="1"/>
    <col min="4" max="4" width="16" customWidth="1"/>
    <col min="5" max="5" width="16.5546875" customWidth="1"/>
    <col min="6" max="7" width="16.77734375" customWidth="1"/>
    <col min="8" max="8" width="17.33203125" customWidth="1"/>
    <col min="9" max="9" width="16.33203125" customWidth="1"/>
    <col min="10" max="10" width="14.21875" customWidth="1"/>
    <col min="11" max="11" width="17.44140625" customWidth="1"/>
    <col min="12" max="12" width="12.5546875" customWidth="1"/>
    <col min="13" max="13" width="11.33203125" customWidth="1"/>
    <col min="14" max="14" width="14.44140625" customWidth="1"/>
  </cols>
  <sheetData>
    <row r="1" spans="1:12" ht="55.2" customHeight="1" x14ac:dyDescent="0.3">
      <c r="A1" s="147" t="s">
        <v>108</v>
      </c>
      <c r="B1" s="147"/>
      <c r="C1" s="147"/>
      <c r="D1" s="147"/>
      <c r="E1" s="147"/>
      <c r="F1" s="147"/>
      <c r="G1" s="147"/>
      <c r="H1" s="147"/>
      <c r="I1" s="147"/>
      <c r="J1" s="147"/>
      <c r="K1" s="147"/>
    </row>
    <row r="2" spans="1:12" ht="19.8" customHeight="1" x14ac:dyDescent="0.3"/>
    <row r="3" spans="1:12" ht="44.4" customHeight="1" x14ac:dyDescent="0.3">
      <c r="A3" s="131" t="s">
        <v>80</v>
      </c>
      <c r="B3" s="131"/>
      <c r="C3" s="131"/>
      <c r="D3" s="131"/>
      <c r="E3" s="131"/>
      <c r="F3" s="131"/>
      <c r="G3" s="131"/>
      <c r="H3" s="131"/>
      <c r="I3" s="131"/>
      <c r="J3" s="131"/>
      <c r="K3" s="131"/>
    </row>
    <row r="4" spans="1:12" ht="62.4" customHeight="1" x14ac:dyDescent="0.3">
      <c r="A4" s="55" t="s">
        <v>64</v>
      </c>
      <c r="B4" s="23" t="s">
        <v>91</v>
      </c>
      <c r="C4" s="23" t="s">
        <v>92</v>
      </c>
      <c r="D4" s="23" t="s">
        <v>93</v>
      </c>
      <c r="E4" s="23" t="s">
        <v>94</v>
      </c>
      <c r="F4" s="23" t="s">
        <v>95</v>
      </c>
      <c r="G4" s="23" t="s">
        <v>96</v>
      </c>
      <c r="H4" s="23" t="s">
        <v>97</v>
      </c>
      <c r="I4" s="23" t="s">
        <v>98</v>
      </c>
      <c r="J4" s="23" t="s">
        <v>99</v>
      </c>
      <c r="K4" s="23" t="s">
        <v>100</v>
      </c>
      <c r="L4" s="34"/>
    </row>
    <row r="5" spans="1:12" ht="24" customHeight="1" x14ac:dyDescent="0.3">
      <c r="A5" s="24" t="s">
        <v>91</v>
      </c>
      <c r="B5" s="25">
        <v>1</v>
      </c>
      <c r="C5" s="26">
        <v>2</v>
      </c>
      <c r="D5" s="26">
        <v>3</v>
      </c>
      <c r="E5" s="26">
        <v>5</v>
      </c>
      <c r="F5" s="27">
        <v>4</v>
      </c>
      <c r="G5" s="27">
        <v>6</v>
      </c>
      <c r="H5" s="27">
        <v>9</v>
      </c>
      <c r="I5" s="27">
        <v>7</v>
      </c>
      <c r="J5" s="27">
        <v>3</v>
      </c>
      <c r="K5" s="27">
        <v>4</v>
      </c>
    </row>
    <row r="6" spans="1:12" ht="16.8" x14ac:dyDescent="0.3">
      <c r="A6" s="28" t="s">
        <v>92</v>
      </c>
      <c r="B6" s="26">
        <f>1/C5</f>
        <v>0.5</v>
      </c>
      <c r="C6" s="25">
        <v>1</v>
      </c>
      <c r="D6" s="26">
        <v>2</v>
      </c>
      <c r="E6" s="26">
        <v>4</v>
      </c>
      <c r="F6" s="27">
        <v>3</v>
      </c>
      <c r="G6" s="27">
        <v>5</v>
      </c>
      <c r="H6" s="27">
        <v>8</v>
      </c>
      <c r="I6" s="27">
        <v>6</v>
      </c>
      <c r="J6" s="27">
        <v>2</v>
      </c>
      <c r="K6" s="27">
        <v>3</v>
      </c>
    </row>
    <row r="7" spans="1:12" ht="21.6" customHeight="1" x14ac:dyDescent="0.3">
      <c r="A7" s="28" t="s">
        <v>93</v>
      </c>
      <c r="B7" s="26">
        <f>1/D5</f>
        <v>0.33333333333333331</v>
      </c>
      <c r="C7" s="26">
        <f>1/D6</f>
        <v>0.5</v>
      </c>
      <c r="D7" s="25">
        <v>1</v>
      </c>
      <c r="E7" s="26">
        <v>3</v>
      </c>
      <c r="F7" s="27">
        <v>2</v>
      </c>
      <c r="G7" s="27">
        <v>4</v>
      </c>
      <c r="H7" s="27">
        <v>7</v>
      </c>
      <c r="I7" s="27">
        <v>6</v>
      </c>
      <c r="J7" s="27">
        <v>0.5</v>
      </c>
      <c r="K7" s="27">
        <v>2</v>
      </c>
    </row>
    <row r="8" spans="1:12" ht="22.2" customHeight="1" x14ac:dyDescent="0.3">
      <c r="A8" s="28" t="s">
        <v>94</v>
      </c>
      <c r="B8" s="26">
        <f>1/E5</f>
        <v>0.2</v>
      </c>
      <c r="C8" s="26">
        <f>1/E6</f>
        <v>0.25</v>
      </c>
      <c r="D8" s="26">
        <f>1/E7</f>
        <v>0.33333333333333331</v>
      </c>
      <c r="E8" s="25">
        <v>1</v>
      </c>
      <c r="F8" s="27">
        <v>0.5</v>
      </c>
      <c r="G8" s="27">
        <v>3</v>
      </c>
      <c r="H8" s="27">
        <v>5</v>
      </c>
      <c r="I8" s="27">
        <v>4</v>
      </c>
      <c r="J8" s="27">
        <v>0.33333333333333331</v>
      </c>
      <c r="K8" s="27">
        <v>0.25</v>
      </c>
    </row>
    <row r="9" spans="1:12" ht="16.8" x14ac:dyDescent="0.3">
      <c r="A9" s="29" t="s">
        <v>95</v>
      </c>
      <c r="B9" s="30">
        <f>1/F5</f>
        <v>0.25</v>
      </c>
      <c r="C9" s="30">
        <f>1/F6</f>
        <v>0.33333333333333331</v>
      </c>
      <c r="D9" s="30">
        <f>1/F7</f>
        <v>0.5</v>
      </c>
      <c r="E9" s="30">
        <f>1/F8</f>
        <v>2</v>
      </c>
      <c r="F9" s="31">
        <v>1</v>
      </c>
      <c r="G9" s="27">
        <v>0.5</v>
      </c>
      <c r="H9" s="27">
        <v>6</v>
      </c>
      <c r="I9" s="27">
        <v>5</v>
      </c>
      <c r="J9" s="27">
        <v>0.2</v>
      </c>
      <c r="K9" s="27">
        <v>0.25</v>
      </c>
    </row>
    <row r="10" spans="1:12" ht="21.6" customHeight="1" x14ac:dyDescent="0.3">
      <c r="A10" s="28" t="s">
        <v>96</v>
      </c>
      <c r="B10" s="27">
        <f>1/G5</f>
        <v>0.16666666666666666</v>
      </c>
      <c r="C10" s="27">
        <f>1/G6</f>
        <v>0.2</v>
      </c>
      <c r="D10" s="27">
        <f>1/G7</f>
        <v>0.25</v>
      </c>
      <c r="E10" s="27">
        <f>1/G8</f>
        <v>0.33333333333333331</v>
      </c>
      <c r="F10" s="27">
        <f>1/G9</f>
        <v>2</v>
      </c>
      <c r="G10" s="31">
        <v>1</v>
      </c>
      <c r="H10" s="27">
        <v>5</v>
      </c>
      <c r="I10" s="27">
        <v>4</v>
      </c>
      <c r="J10" s="27">
        <v>0.33333333333333331</v>
      </c>
      <c r="K10" s="27">
        <v>0.25</v>
      </c>
    </row>
    <row r="11" spans="1:12" ht="22.2" customHeight="1" x14ac:dyDescent="0.3">
      <c r="A11" s="28" t="s">
        <v>97</v>
      </c>
      <c r="B11" s="27">
        <f>1/H5</f>
        <v>0.1111111111111111</v>
      </c>
      <c r="C11" s="27">
        <f>1/H6</f>
        <v>0.125</v>
      </c>
      <c r="D11" s="27">
        <f>1/H7</f>
        <v>0.14285714285714285</v>
      </c>
      <c r="E11" s="27">
        <f>1/H8</f>
        <v>0.2</v>
      </c>
      <c r="F11" s="27">
        <f>1/H9</f>
        <v>0.16666666666666666</v>
      </c>
      <c r="G11" s="27">
        <f>1/H10</f>
        <v>0.2</v>
      </c>
      <c r="H11" s="31">
        <v>1</v>
      </c>
      <c r="I11" s="27">
        <v>0.5</v>
      </c>
      <c r="J11" s="27">
        <v>0.14285714285714285</v>
      </c>
      <c r="K11" s="27">
        <v>0.16666666666666666</v>
      </c>
    </row>
    <row r="12" spans="1:12" ht="19.2" customHeight="1" x14ac:dyDescent="0.3">
      <c r="A12" s="28" t="s">
        <v>98</v>
      </c>
      <c r="B12" s="27">
        <f>1/I5</f>
        <v>0.14285714285714285</v>
      </c>
      <c r="C12" s="27">
        <f>1/I6</f>
        <v>0.16666666666666666</v>
      </c>
      <c r="D12" s="27">
        <f>1/I7</f>
        <v>0.16666666666666666</v>
      </c>
      <c r="E12" s="27">
        <f>1/I8</f>
        <v>0.25</v>
      </c>
      <c r="F12" s="27">
        <f>1/I9</f>
        <v>0.2</v>
      </c>
      <c r="G12" s="27">
        <f>1/I10</f>
        <v>0.25</v>
      </c>
      <c r="H12" s="27">
        <f>1/I11</f>
        <v>2</v>
      </c>
      <c r="I12" s="31">
        <v>1</v>
      </c>
      <c r="J12" s="27">
        <v>0.2</v>
      </c>
      <c r="K12" s="27">
        <v>0.25</v>
      </c>
    </row>
    <row r="13" spans="1:12" ht="19.8" customHeight="1" x14ac:dyDescent="0.3">
      <c r="A13" s="28" t="s">
        <v>99</v>
      </c>
      <c r="B13" s="27">
        <f>1/J5</f>
        <v>0.33333333333333331</v>
      </c>
      <c r="C13" s="27">
        <f>1/J6</f>
        <v>0.5</v>
      </c>
      <c r="D13" s="27">
        <f>1/J7</f>
        <v>2</v>
      </c>
      <c r="E13" s="27">
        <f>1/J8</f>
        <v>3</v>
      </c>
      <c r="F13" s="27">
        <f>1/J9</f>
        <v>5</v>
      </c>
      <c r="G13" s="27">
        <f>1/J10</f>
        <v>3</v>
      </c>
      <c r="H13" s="27">
        <f>1/J11</f>
        <v>7</v>
      </c>
      <c r="I13" s="27">
        <f>1/J12</f>
        <v>5</v>
      </c>
      <c r="J13" s="31">
        <v>1</v>
      </c>
      <c r="K13" s="27">
        <v>3</v>
      </c>
    </row>
    <row r="14" spans="1:12" ht="18" customHeight="1" x14ac:dyDescent="0.3">
      <c r="A14" s="28" t="s">
        <v>100</v>
      </c>
      <c r="B14" s="27">
        <f>1/K5</f>
        <v>0.25</v>
      </c>
      <c r="C14" s="27">
        <f>1/K6</f>
        <v>0.33333333333333331</v>
      </c>
      <c r="D14" s="27">
        <f>1/K7</f>
        <v>0.5</v>
      </c>
      <c r="E14" s="27">
        <f>1/K8</f>
        <v>4</v>
      </c>
      <c r="F14" s="27">
        <f>1/K9</f>
        <v>4</v>
      </c>
      <c r="G14" s="27">
        <f>1/K10</f>
        <v>4</v>
      </c>
      <c r="H14" s="27">
        <f>1/K11</f>
        <v>6</v>
      </c>
      <c r="I14" s="27">
        <f>1/K12</f>
        <v>4</v>
      </c>
      <c r="J14" s="27">
        <f>1/K13</f>
        <v>0.33333333333333331</v>
      </c>
      <c r="K14" s="31">
        <v>1</v>
      </c>
    </row>
    <row r="15" spans="1:12" ht="16.8" x14ac:dyDescent="0.3">
      <c r="A15" s="32" t="s">
        <v>76</v>
      </c>
      <c r="B15" s="33">
        <f>SUM(B5:B14)</f>
        <v>3.2873015873015872</v>
      </c>
      <c r="C15" s="33">
        <f t="shared" ref="C15:K15" si="0">SUM(C5:C14)</f>
        <v>5.4083333333333332</v>
      </c>
      <c r="D15" s="33">
        <f t="shared" si="0"/>
        <v>9.8928571428571423</v>
      </c>
      <c r="E15" s="33">
        <f t="shared" si="0"/>
        <v>22.783333333333331</v>
      </c>
      <c r="F15" s="33">
        <f t="shared" si="0"/>
        <v>21.866666666666667</v>
      </c>
      <c r="G15" s="33">
        <f t="shared" si="0"/>
        <v>26.95</v>
      </c>
      <c r="H15" s="33">
        <f t="shared" si="0"/>
        <v>56</v>
      </c>
      <c r="I15" s="33">
        <f t="shared" si="0"/>
        <v>42.5</v>
      </c>
      <c r="J15" s="33">
        <f t="shared" si="0"/>
        <v>8.0428571428571427</v>
      </c>
      <c r="K15" s="33">
        <f t="shared" si="0"/>
        <v>14.166666666666666</v>
      </c>
    </row>
    <row r="16" spans="1:12" ht="58.2" customHeight="1" x14ac:dyDescent="0.3"/>
    <row r="17" spans="1:14" ht="43.8" customHeight="1" x14ac:dyDescent="0.3">
      <c r="A17" s="131" t="s">
        <v>101</v>
      </c>
      <c r="B17" s="131"/>
      <c r="C17" s="131"/>
      <c r="D17" s="131"/>
      <c r="E17" s="131"/>
      <c r="F17" s="131"/>
      <c r="G17" s="131"/>
      <c r="H17" s="131"/>
      <c r="I17" s="131"/>
      <c r="J17" s="131"/>
      <c r="K17" s="131"/>
      <c r="L17" s="131"/>
    </row>
    <row r="18" spans="1:14" ht="62.4" customHeight="1" x14ac:dyDescent="0.3">
      <c r="A18" s="55" t="s">
        <v>64</v>
      </c>
      <c r="B18" s="23" t="s">
        <v>91</v>
      </c>
      <c r="C18" s="23" t="s">
        <v>92</v>
      </c>
      <c r="D18" s="23" t="s">
        <v>93</v>
      </c>
      <c r="E18" s="23" t="s">
        <v>94</v>
      </c>
      <c r="F18" s="23" t="s">
        <v>95</v>
      </c>
      <c r="G18" s="23" t="s">
        <v>96</v>
      </c>
      <c r="H18" s="23" t="s">
        <v>97</v>
      </c>
      <c r="I18" s="23" t="s">
        <v>98</v>
      </c>
      <c r="J18" s="23" t="s">
        <v>99</v>
      </c>
      <c r="K18" s="23" t="s">
        <v>100</v>
      </c>
      <c r="L18" s="36" t="s">
        <v>107</v>
      </c>
    </row>
    <row r="19" spans="1:14" ht="16.8" x14ac:dyDescent="0.3">
      <c r="A19" s="24" t="s">
        <v>91</v>
      </c>
      <c r="B19" s="37">
        <f>B5/$B$15</f>
        <v>0.30420086914534045</v>
      </c>
      <c r="C19" s="37">
        <f>C5/$C$15</f>
        <v>0.36979969183359013</v>
      </c>
      <c r="D19" s="37">
        <f>D5/$D$15</f>
        <v>0.30324909747292422</v>
      </c>
      <c r="E19" s="37">
        <f>E5/$E$15</f>
        <v>0.2194586686174104</v>
      </c>
      <c r="F19" s="38">
        <f>F5/$F$15</f>
        <v>0.18292682926829268</v>
      </c>
      <c r="G19" s="38">
        <f>G5/$G$15</f>
        <v>0.22263450834879406</v>
      </c>
      <c r="H19" s="38">
        <f>H5/$H$15</f>
        <v>0.16071428571428573</v>
      </c>
      <c r="I19" s="38">
        <f>I5/$I$15</f>
        <v>0.16470588235294117</v>
      </c>
      <c r="J19" s="38">
        <f>J5/$J$15</f>
        <v>0.37300177619893427</v>
      </c>
      <c r="K19" s="38">
        <f>K5/$K$15</f>
        <v>0.28235294117647058</v>
      </c>
      <c r="L19" s="39">
        <f>SUM(B19:K19)/10</f>
        <v>0.25830445501289839</v>
      </c>
    </row>
    <row r="20" spans="1:14" ht="16.8" x14ac:dyDescent="0.3">
      <c r="A20" s="28" t="s">
        <v>92</v>
      </c>
      <c r="B20" s="37">
        <f t="shared" ref="B20:B28" si="1">B6/$B$15</f>
        <v>0.15210043457267022</v>
      </c>
      <c r="C20" s="37">
        <f t="shared" ref="C20:C28" si="2">C6/$C$15</f>
        <v>0.18489984591679506</v>
      </c>
      <c r="D20" s="37">
        <f t="shared" ref="D20:D28" si="3">D6/$D$15</f>
        <v>0.20216606498194947</v>
      </c>
      <c r="E20" s="37">
        <f t="shared" ref="E20:E28" si="4">E6/$E$15</f>
        <v>0.17556693489392833</v>
      </c>
      <c r="F20" s="38">
        <f t="shared" ref="F20:F28" si="5">F6/$F$15</f>
        <v>0.13719512195121952</v>
      </c>
      <c r="G20" s="38">
        <f t="shared" ref="G20:G28" si="6">G6/$G$15</f>
        <v>0.1855287569573284</v>
      </c>
      <c r="H20" s="38">
        <f t="shared" ref="H20:H28" si="7">H6/$H$15</f>
        <v>0.14285714285714285</v>
      </c>
      <c r="I20" s="38">
        <f t="shared" ref="I20:I28" si="8">I6/$I$15</f>
        <v>0.14117647058823529</v>
      </c>
      <c r="J20" s="38">
        <f t="shared" ref="J20:J28" si="9">J6/$J$15</f>
        <v>0.24866785079928952</v>
      </c>
      <c r="K20" s="38">
        <f t="shared" ref="K20:K28" si="10">K6/$K$15</f>
        <v>0.21176470588235294</v>
      </c>
      <c r="L20" s="39">
        <f t="shared" ref="L20:L28" si="11">SUM(B20:K20)/10</f>
        <v>0.17819233294009112</v>
      </c>
    </row>
    <row r="21" spans="1:14" ht="16.8" x14ac:dyDescent="0.3">
      <c r="A21" s="28" t="s">
        <v>93</v>
      </c>
      <c r="B21" s="37">
        <f t="shared" si="1"/>
        <v>0.10140028971511347</v>
      </c>
      <c r="C21" s="37">
        <f t="shared" si="2"/>
        <v>9.2449922958397532E-2</v>
      </c>
      <c r="D21" s="37">
        <f t="shared" si="3"/>
        <v>0.10108303249097474</v>
      </c>
      <c r="E21" s="37">
        <f t="shared" si="4"/>
        <v>0.13167520117044623</v>
      </c>
      <c r="F21" s="38">
        <f t="shared" si="5"/>
        <v>9.1463414634146339E-2</v>
      </c>
      <c r="G21" s="38">
        <f t="shared" si="6"/>
        <v>0.14842300556586271</v>
      </c>
      <c r="H21" s="38">
        <f t="shared" si="7"/>
        <v>0.125</v>
      </c>
      <c r="I21" s="38">
        <f t="shared" si="8"/>
        <v>0.14117647058823529</v>
      </c>
      <c r="J21" s="38">
        <f t="shared" si="9"/>
        <v>6.216696269982238E-2</v>
      </c>
      <c r="K21" s="38">
        <f t="shared" si="10"/>
        <v>0.14117647058823529</v>
      </c>
      <c r="L21" s="39">
        <f t="shared" si="11"/>
        <v>0.1136014770411234</v>
      </c>
    </row>
    <row r="22" spans="1:14" ht="16.8" x14ac:dyDescent="0.3">
      <c r="A22" s="28" t="s">
        <v>94</v>
      </c>
      <c r="B22" s="37">
        <f t="shared" si="1"/>
        <v>6.0840173829068089E-2</v>
      </c>
      <c r="C22" s="37">
        <f t="shared" si="2"/>
        <v>4.6224961479198766E-2</v>
      </c>
      <c r="D22" s="37">
        <f t="shared" si="3"/>
        <v>3.3694344163658241E-2</v>
      </c>
      <c r="E22" s="37">
        <f t="shared" si="4"/>
        <v>4.3891733723482082E-2</v>
      </c>
      <c r="F22" s="38">
        <f t="shared" si="5"/>
        <v>2.2865853658536585E-2</v>
      </c>
      <c r="G22" s="38">
        <f t="shared" si="6"/>
        <v>0.11131725417439703</v>
      </c>
      <c r="H22" s="38">
        <f t="shared" si="7"/>
        <v>8.9285714285714288E-2</v>
      </c>
      <c r="I22" s="38">
        <f t="shared" si="8"/>
        <v>9.4117647058823528E-2</v>
      </c>
      <c r="J22" s="38">
        <f t="shared" si="9"/>
        <v>4.1444641799881582E-2</v>
      </c>
      <c r="K22" s="38">
        <f t="shared" si="10"/>
        <v>1.7647058823529412E-2</v>
      </c>
      <c r="L22" s="39">
        <f t="shared" si="11"/>
        <v>5.6132938299628968E-2</v>
      </c>
    </row>
    <row r="23" spans="1:14" ht="16.8" x14ac:dyDescent="0.3">
      <c r="A23" s="29" t="s">
        <v>95</v>
      </c>
      <c r="B23" s="37">
        <f t="shared" si="1"/>
        <v>7.6050217286335112E-2</v>
      </c>
      <c r="C23" s="37">
        <f t="shared" si="2"/>
        <v>6.1633281972265024E-2</v>
      </c>
      <c r="D23" s="37">
        <f t="shared" si="3"/>
        <v>5.0541516245487368E-2</v>
      </c>
      <c r="E23" s="37">
        <f t="shared" si="4"/>
        <v>8.7783467446964164E-2</v>
      </c>
      <c r="F23" s="38">
        <f t="shared" si="5"/>
        <v>4.573170731707317E-2</v>
      </c>
      <c r="G23" s="38">
        <f t="shared" si="6"/>
        <v>1.8552875695732839E-2</v>
      </c>
      <c r="H23" s="38">
        <f t="shared" si="7"/>
        <v>0.10714285714285714</v>
      </c>
      <c r="I23" s="38">
        <f t="shared" si="8"/>
        <v>0.11764705882352941</v>
      </c>
      <c r="J23" s="38">
        <f t="shared" si="9"/>
        <v>2.4866785079928955E-2</v>
      </c>
      <c r="K23" s="38">
        <f t="shared" si="10"/>
        <v>1.7647058823529412E-2</v>
      </c>
      <c r="L23" s="39">
        <f t="shared" si="11"/>
        <v>6.0759682583370264E-2</v>
      </c>
    </row>
    <row r="24" spans="1:14" ht="16.8" x14ac:dyDescent="0.3">
      <c r="A24" s="28" t="s">
        <v>96</v>
      </c>
      <c r="B24" s="37">
        <f t="shared" si="1"/>
        <v>5.0700144857556736E-2</v>
      </c>
      <c r="C24" s="37">
        <f t="shared" si="2"/>
        <v>3.6979969183359017E-2</v>
      </c>
      <c r="D24" s="37">
        <f t="shared" si="3"/>
        <v>2.5270758122743684E-2</v>
      </c>
      <c r="E24" s="37">
        <f t="shared" si="4"/>
        <v>1.4630577907827359E-2</v>
      </c>
      <c r="F24" s="38">
        <f t="shared" si="5"/>
        <v>9.1463414634146339E-2</v>
      </c>
      <c r="G24" s="38">
        <f t="shared" si="6"/>
        <v>3.7105751391465679E-2</v>
      </c>
      <c r="H24" s="38">
        <f t="shared" si="7"/>
        <v>8.9285714285714288E-2</v>
      </c>
      <c r="I24" s="38">
        <f t="shared" si="8"/>
        <v>9.4117647058823528E-2</v>
      </c>
      <c r="J24" s="38">
        <f t="shared" si="9"/>
        <v>4.1444641799881582E-2</v>
      </c>
      <c r="K24" s="38">
        <f t="shared" si="10"/>
        <v>1.7647058823529412E-2</v>
      </c>
      <c r="L24" s="39">
        <f t="shared" si="11"/>
        <v>4.9864567806504764E-2</v>
      </c>
    </row>
    <row r="25" spans="1:14" ht="16.8" x14ac:dyDescent="0.3">
      <c r="A25" s="28" t="s">
        <v>97</v>
      </c>
      <c r="B25" s="37">
        <f t="shared" si="1"/>
        <v>3.3800096571704491E-2</v>
      </c>
      <c r="C25" s="37">
        <f t="shared" si="2"/>
        <v>2.3112480739599383E-2</v>
      </c>
      <c r="D25" s="37">
        <f t="shared" si="3"/>
        <v>1.444043321299639E-2</v>
      </c>
      <c r="E25" s="37">
        <f t="shared" si="4"/>
        <v>8.7783467446964168E-3</v>
      </c>
      <c r="F25" s="38">
        <f t="shared" si="5"/>
        <v>7.621951219512195E-3</v>
      </c>
      <c r="G25" s="38">
        <f t="shared" si="6"/>
        <v>7.4211502782931364E-3</v>
      </c>
      <c r="H25" s="38">
        <f t="shared" si="7"/>
        <v>1.7857142857142856E-2</v>
      </c>
      <c r="I25" s="38">
        <f t="shared" si="8"/>
        <v>1.1764705882352941E-2</v>
      </c>
      <c r="J25" s="38">
        <f t="shared" si="9"/>
        <v>1.7761989342806393E-2</v>
      </c>
      <c r="K25" s="38">
        <f t="shared" si="10"/>
        <v>1.1764705882352941E-2</v>
      </c>
      <c r="L25" s="39">
        <f t="shared" si="11"/>
        <v>1.5432300273145716E-2</v>
      </c>
    </row>
    <row r="26" spans="1:14" ht="18.600000000000001" customHeight="1" x14ac:dyDescent="0.3">
      <c r="A26" s="28" t="s">
        <v>98</v>
      </c>
      <c r="B26" s="37">
        <f t="shared" si="1"/>
        <v>4.3457267020762913E-2</v>
      </c>
      <c r="C26" s="37">
        <f t="shared" si="2"/>
        <v>3.0816640986132512E-2</v>
      </c>
      <c r="D26" s="44">
        <f t="shared" si="3"/>
        <v>1.684717208182912E-2</v>
      </c>
      <c r="E26" s="37">
        <f t="shared" si="4"/>
        <v>1.0972933430870521E-2</v>
      </c>
      <c r="F26" s="38">
        <f t="shared" si="5"/>
        <v>9.1463414634146336E-3</v>
      </c>
      <c r="G26" s="38">
        <f t="shared" si="6"/>
        <v>9.2764378478664197E-3</v>
      </c>
      <c r="H26" s="38">
        <f t="shared" si="7"/>
        <v>3.5714285714285712E-2</v>
      </c>
      <c r="I26" s="38">
        <f t="shared" si="8"/>
        <v>2.3529411764705882E-2</v>
      </c>
      <c r="J26" s="38">
        <f t="shared" si="9"/>
        <v>2.4866785079928955E-2</v>
      </c>
      <c r="K26" s="38">
        <f t="shared" si="10"/>
        <v>1.7647058823529412E-2</v>
      </c>
      <c r="L26" s="39">
        <f t="shared" si="11"/>
        <v>2.2227433421332606E-2</v>
      </c>
    </row>
    <row r="27" spans="1:14" ht="16.8" x14ac:dyDescent="0.3">
      <c r="A27" s="28" t="s">
        <v>99</v>
      </c>
      <c r="B27" s="37">
        <f t="shared" si="1"/>
        <v>0.10140028971511347</v>
      </c>
      <c r="C27" s="47">
        <f t="shared" si="2"/>
        <v>9.2449922958397532E-2</v>
      </c>
      <c r="D27" s="46">
        <f t="shared" si="3"/>
        <v>0.20216606498194947</v>
      </c>
      <c r="E27" s="48">
        <f t="shared" si="4"/>
        <v>0.13167520117044623</v>
      </c>
      <c r="F27" s="38">
        <f t="shared" si="5"/>
        <v>0.22865853658536586</v>
      </c>
      <c r="G27" s="38">
        <f t="shared" si="6"/>
        <v>0.11131725417439703</v>
      </c>
      <c r="H27" s="38">
        <f t="shared" si="7"/>
        <v>0.125</v>
      </c>
      <c r="I27" s="38">
        <f t="shared" si="8"/>
        <v>0.11764705882352941</v>
      </c>
      <c r="J27" s="38">
        <f t="shared" si="9"/>
        <v>0.12433392539964476</v>
      </c>
      <c r="K27" s="38">
        <f t="shared" si="10"/>
        <v>0.21176470588235294</v>
      </c>
      <c r="L27" s="39">
        <f t="shared" si="11"/>
        <v>0.14464129596911965</v>
      </c>
    </row>
    <row r="28" spans="1:14" ht="21.6" customHeight="1" x14ac:dyDescent="0.3">
      <c r="A28" s="28" t="s">
        <v>100</v>
      </c>
      <c r="B28" s="37">
        <f t="shared" si="1"/>
        <v>7.6050217286335112E-2</v>
      </c>
      <c r="C28" s="37">
        <f t="shared" si="2"/>
        <v>6.1633281972265024E-2</v>
      </c>
      <c r="D28" s="49">
        <f t="shared" si="3"/>
        <v>5.0541516245487368E-2</v>
      </c>
      <c r="E28" s="37">
        <f t="shared" si="4"/>
        <v>0.17556693489392833</v>
      </c>
      <c r="F28" s="38">
        <f t="shared" si="5"/>
        <v>0.18292682926829268</v>
      </c>
      <c r="G28" s="38">
        <f t="shared" si="6"/>
        <v>0.14842300556586271</v>
      </c>
      <c r="H28" s="38">
        <f t="shared" si="7"/>
        <v>0.10714285714285714</v>
      </c>
      <c r="I28" s="38">
        <f t="shared" si="8"/>
        <v>9.4117647058823528E-2</v>
      </c>
      <c r="J28" s="38">
        <f t="shared" si="9"/>
        <v>4.1444641799881582E-2</v>
      </c>
      <c r="K28" s="38">
        <f t="shared" si="10"/>
        <v>7.0588235294117646E-2</v>
      </c>
      <c r="L28" s="39">
        <f t="shared" si="11"/>
        <v>0.1008435166527851</v>
      </c>
    </row>
    <row r="29" spans="1:14" ht="16.8" x14ac:dyDescent="0.3">
      <c r="A29" s="32" t="s">
        <v>76</v>
      </c>
      <c r="B29" s="40">
        <f>SUM(B19:B28)</f>
        <v>1</v>
      </c>
      <c r="C29" s="40">
        <f t="shared" ref="C29:L29" si="12">SUM(C19:C28)</f>
        <v>0.99999999999999978</v>
      </c>
      <c r="D29" s="40">
        <f t="shared" si="12"/>
        <v>1.0000000000000002</v>
      </c>
      <c r="E29" s="40">
        <f t="shared" si="12"/>
        <v>1.0000000000000002</v>
      </c>
      <c r="F29" s="40">
        <f t="shared" si="12"/>
        <v>1</v>
      </c>
      <c r="G29" s="40">
        <f t="shared" si="12"/>
        <v>1</v>
      </c>
      <c r="H29" s="40">
        <f t="shared" si="12"/>
        <v>1</v>
      </c>
      <c r="I29" s="40">
        <f t="shared" si="12"/>
        <v>1</v>
      </c>
      <c r="J29" s="40">
        <f t="shared" si="12"/>
        <v>0.99999999999999989</v>
      </c>
      <c r="K29" s="40">
        <f t="shared" si="12"/>
        <v>1.0000000000000002</v>
      </c>
      <c r="L29" s="40">
        <f t="shared" si="12"/>
        <v>1</v>
      </c>
    </row>
    <row r="30" spans="1:14" ht="64.8" customHeight="1" x14ac:dyDescent="0.3"/>
    <row r="31" spans="1:14" ht="39" customHeight="1" x14ac:dyDescent="0.3">
      <c r="A31" s="131" t="s">
        <v>135</v>
      </c>
      <c r="B31" s="131"/>
      <c r="C31" s="131"/>
      <c r="D31" s="131"/>
      <c r="E31" s="131"/>
      <c r="F31" s="131"/>
      <c r="G31" s="131"/>
      <c r="H31" s="131"/>
      <c r="I31" s="131"/>
      <c r="J31" s="131"/>
      <c r="K31" s="131"/>
      <c r="L31" s="131"/>
      <c r="M31" s="131"/>
      <c r="N31" s="131"/>
    </row>
    <row r="32" spans="1:14" ht="57.6" customHeight="1" x14ac:dyDescent="0.3">
      <c r="A32" s="55" t="s">
        <v>64</v>
      </c>
      <c r="B32" s="23" t="s">
        <v>91</v>
      </c>
      <c r="C32" s="23" t="s">
        <v>92</v>
      </c>
      <c r="D32" s="23" t="s">
        <v>93</v>
      </c>
      <c r="E32" s="23" t="s">
        <v>94</v>
      </c>
      <c r="F32" s="23" t="s">
        <v>95</v>
      </c>
      <c r="G32" s="23" t="s">
        <v>96</v>
      </c>
      <c r="H32" s="23" t="s">
        <v>97</v>
      </c>
      <c r="I32" s="23" t="s">
        <v>98</v>
      </c>
      <c r="J32" s="23" t="s">
        <v>99</v>
      </c>
      <c r="K32" s="23" t="s">
        <v>100</v>
      </c>
      <c r="L32" s="51" t="s">
        <v>82</v>
      </c>
      <c r="M32" s="51" t="s">
        <v>107</v>
      </c>
      <c r="N32" s="36" t="s">
        <v>83</v>
      </c>
    </row>
    <row r="33" spans="1:14" ht="16.8" x14ac:dyDescent="0.3">
      <c r="A33" s="24" t="s">
        <v>91</v>
      </c>
      <c r="B33" s="37">
        <f>B5*$L$19</f>
        <v>0.25830445501289839</v>
      </c>
      <c r="C33" s="37">
        <f>C5*$L$20</f>
        <v>0.35638466588018225</v>
      </c>
      <c r="D33" s="37">
        <f>D5*$L$21</f>
        <v>0.34080443112337022</v>
      </c>
      <c r="E33" s="37">
        <f>E5*$L$22</f>
        <v>0.28066469149814482</v>
      </c>
      <c r="F33" s="38">
        <f>F5*$L$23</f>
        <v>0.24303873033348106</v>
      </c>
      <c r="G33" s="38">
        <f>G5*$L$24</f>
        <v>0.29918740683902856</v>
      </c>
      <c r="H33" s="38">
        <f>H5*$L$25</f>
        <v>0.13889070245831145</v>
      </c>
      <c r="I33" s="38">
        <f>I5*$L$26</f>
        <v>0.15559203394932825</v>
      </c>
      <c r="J33" s="38">
        <f>J5*$L$27</f>
        <v>0.43392388790735892</v>
      </c>
      <c r="K33" s="38">
        <f>K5*$L$28</f>
        <v>0.40337406661114039</v>
      </c>
      <c r="L33" s="53">
        <f>SUM(B33:K33)</f>
        <v>2.9101650716132443</v>
      </c>
      <c r="M33" s="53" cm="1">
        <f t="array" ref="M33:M42">L19:L28</f>
        <v>0.25830445501289839</v>
      </c>
      <c r="N33" s="39">
        <f>L33/M33</f>
        <v>11.266414555133885</v>
      </c>
    </row>
    <row r="34" spans="1:14" ht="16.8" x14ac:dyDescent="0.3">
      <c r="A34" s="28" t="s">
        <v>92</v>
      </c>
      <c r="B34" s="37">
        <f t="shared" ref="B34:B42" si="13">B6*$L$19</f>
        <v>0.1291522275064492</v>
      </c>
      <c r="C34" s="37">
        <f t="shared" ref="C34:C42" si="14">C6*$L$20</f>
        <v>0.17819233294009112</v>
      </c>
      <c r="D34" s="37">
        <f t="shared" ref="D34:D42" si="15">D6*$L$21</f>
        <v>0.22720295408224681</v>
      </c>
      <c r="E34" s="37">
        <f t="shared" ref="E34:E42" si="16">E6*$L$22</f>
        <v>0.22453175319851587</v>
      </c>
      <c r="F34" s="38">
        <f t="shared" ref="F34:F42" si="17">F6*$L$23</f>
        <v>0.18227904775011078</v>
      </c>
      <c r="G34" s="38">
        <f t="shared" ref="G34:G42" si="18">G6*$L$24</f>
        <v>0.24932283903252384</v>
      </c>
      <c r="H34" s="38">
        <f t="shared" ref="H34:H42" si="19">H6*$L$25</f>
        <v>0.12345840218516572</v>
      </c>
      <c r="I34" s="38">
        <f t="shared" ref="I34:I42" si="20">I6*$L$26</f>
        <v>0.13336460052799565</v>
      </c>
      <c r="J34" s="38">
        <f t="shared" ref="J34:J42" si="21">J6*$L$27</f>
        <v>0.2892825919382393</v>
      </c>
      <c r="K34" s="38">
        <f t="shared" ref="K34:K42" si="22">K6*$L$28</f>
        <v>0.30253054995835527</v>
      </c>
      <c r="L34" s="53">
        <f t="shared" ref="L34:L42" si="23">SUM(B34:K34)</f>
        <v>2.0393172991196939</v>
      </c>
      <c r="M34" s="53">
        <v>0.17819233294009112</v>
      </c>
      <c r="N34" s="39">
        <f t="shared" ref="N34:N42" si="24">L34/M34</f>
        <v>11.444472752962493</v>
      </c>
    </row>
    <row r="35" spans="1:14" ht="16.8" x14ac:dyDescent="0.3">
      <c r="A35" s="28" t="s">
        <v>93</v>
      </c>
      <c r="B35" s="37">
        <f t="shared" si="13"/>
        <v>8.6101485004299455E-2</v>
      </c>
      <c r="C35" s="37">
        <f t="shared" si="14"/>
        <v>8.9096166470045562E-2</v>
      </c>
      <c r="D35" s="37">
        <f t="shared" si="15"/>
        <v>0.1136014770411234</v>
      </c>
      <c r="E35" s="37">
        <f t="shared" si="16"/>
        <v>0.16839881489888692</v>
      </c>
      <c r="F35" s="38">
        <f t="shared" si="17"/>
        <v>0.12151936516674053</v>
      </c>
      <c r="G35" s="38">
        <f t="shared" si="18"/>
        <v>0.19945827122601906</v>
      </c>
      <c r="H35" s="38">
        <f t="shared" si="19"/>
        <v>0.10802610191202001</v>
      </c>
      <c r="I35" s="38">
        <f t="shared" si="20"/>
        <v>0.13336460052799565</v>
      </c>
      <c r="J35" s="38">
        <f t="shared" si="21"/>
        <v>7.2320647984559824E-2</v>
      </c>
      <c r="K35" s="38">
        <f t="shared" si="22"/>
        <v>0.2016870333055702</v>
      </c>
      <c r="L35" s="53">
        <f t="shared" si="23"/>
        <v>1.2935739635372605</v>
      </c>
      <c r="M35" s="53">
        <v>0.1136014770411234</v>
      </c>
      <c r="N35" s="39">
        <f t="shared" si="24"/>
        <v>11.386946694971146</v>
      </c>
    </row>
    <row r="36" spans="1:14" ht="21" customHeight="1" x14ac:dyDescent="0.3">
      <c r="A36" s="28" t="s">
        <v>94</v>
      </c>
      <c r="B36" s="37">
        <f t="shared" si="13"/>
        <v>5.166089100257968E-2</v>
      </c>
      <c r="C36" s="37">
        <f t="shared" si="14"/>
        <v>4.4548083235022781E-2</v>
      </c>
      <c r="D36" s="37">
        <f t="shared" si="15"/>
        <v>3.7867159013707796E-2</v>
      </c>
      <c r="E36" s="37">
        <f t="shared" si="16"/>
        <v>5.6132938299628968E-2</v>
      </c>
      <c r="F36" s="38">
        <f t="shared" si="17"/>
        <v>3.0379841291685132E-2</v>
      </c>
      <c r="G36" s="38">
        <f t="shared" si="18"/>
        <v>0.14959370341951428</v>
      </c>
      <c r="H36" s="38">
        <f t="shared" si="19"/>
        <v>7.716150136572858E-2</v>
      </c>
      <c r="I36" s="38">
        <f t="shared" si="20"/>
        <v>8.8909733685330422E-2</v>
      </c>
      <c r="J36" s="38">
        <f t="shared" si="21"/>
        <v>4.8213765323039878E-2</v>
      </c>
      <c r="K36" s="38">
        <f t="shared" si="22"/>
        <v>2.5210879163196274E-2</v>
      </c>
      <c r="L36" s="53">
        <f t="shared" si="23"/>
        <v>0.60967849579943389</v>
      </c>
      <c r="M36" s="53">
        <v>5.6132938299628968E-2</v>
      </c>
      <c r="N36" s="39">
        <f t="shared" si="24"/>
        <v>10.861332299140731</v>
      </c>
    </row>
    <row r="37" spans="1:14" ht="16.8" x14ac:dyDescent="0.3">
      <c r="A37" s="29" t="s">
        <v>95</v>
      </c>
      <c r="B37" s="37">
        <f t="shared" si="13"/>
        <v>6.4576113753224598E-2</v>
      </c>
      <c r="C37" s="37">
        <f t="shared" si="14"/>
        <v>5.9397444313363704E-2</v>
      </c>
      <c r="D37" s="37">
        <f t="shared" si="15"/>
        <v>5.6800738520561701E-2</v>
      </c>
      <c r="E37" s="37">
        <f t="shared" si="16"/>
        <v>0.11226587659925794</v>
      </c>
      <c r="F37" s="38">
        <f t="shared" si="17"/>
        <v>6.0759682583370264E-2</v>
      </c>
      <c r="G37" s="38">
        <f t="shared" si="18"/>
        <v>2.4932283903252382E-2</v>
      </c>
      <c r="H37" s="38">
        <f t="shared" si="19"/>
        <v>9.259380163887429E-2</v>
      </c>
      <c r="I37" s="38">
        <f t="shared" si="20"/>
        <v>0.11113716710666302</v>
      </c>
      <c r="J37" s="38">
        <f t="shared" si="21"/>
        <v>2.892825919382393E-2</v>
      </c>
      <c r="K37" s="38">
        <f t="shared" si="22"/>
        <v>2.5210879163196274E-2</v>
      </c>
      <c r="L37" s="53">
        <f t="shared" si="23"/>
        <v>0.63660224677558808</v>
      </c>
      <c r="M37" s="53">
        <v>6.0759682583370264E-2</v>
      </c>
      <c r="N37" s="39">
        <f t="shared" si="24"/>
        <v>10.477379402074495</v>
      </c>
    </row>
    <row r="38" spans="1:14" ht="16.8" x14ac:dyDescent="0.3">
      <c r="A38" s="28" t="s">
        <v>96</v>
      </c>
      <c r="B38" s="37">
        <f t="shared" si="13"/>
        <v>4.3050742502149728E-2</v>
      </c>
      <c r="C38" s="37">
        <f t="shared" si="14"/>
        <v>3.5638466588018225E-2</v>
      </c>
      <c r="D38" s="37">
        <f t="shared" si="15"/>
        <v>2.8400369260280851E-2</v>
      </c>
      <c r="E38" s="37">
        <f t="shared" si="16"/>
        <v>1.8710979433209655E-2</v>
      </c>
      <c r="F38" s="38">
        <f t="shared" si="17"/>
        <v>0.12151936516674053</v>
      </c>
      <c r="G38" s="38">
        <f t="shared" si="18"/>
        <v>4.9864567806504764E-2</v>
      </c>
      <c r="H38" s="38">
        <f t="shared" si="19"/>
        <v>7.716150136572858E-2</v>
      </c>
      <c r="I38" s="38">
        <f t="shared" si="20"/>
        <v>8.8909733685330422E-2</v>
      </c>
      <c r="J38" s="38">
        <f t="shared" si="21"/>
        <v>4.8213765323039878E-2</v>
      </c>
      <c r="K38" s="38">
        <f t="shared" si="22"/>
        <v>2.5210879163196274E-2</v>
      </c>
      <c r="L38" s="53">
        <f t="shared" si="23"/>
        <v>0.53668037029419891</v>
      </c>
      <c r="M38" s="53">
        <v>4.9864567806504764E-2</v>
      </c>
      <c r="N38" s="39">
        <f t="shared" si="24"/>
        <v>10.762759889481879</v>
      </c>
    </row>
    <row r="39" spans="1:14" ht="22.8" customHeight="1" x14ac:dyDescent="0.3">
      <c r="A39" s="28" t="s">
        <v>97</v>
      </c>
      <c r="B39" s="37">
        <f t="shared" si="13"/>
        <v>2.8700495001433152E-2</v>
      </c>
      <c r="C39" s="37">
        <f t="shared" si="14"/>
        <v>2.2274041617511391E-2</v>
      </c>
      <c r="D39" s="37">
        <f t="shared" si="15"/>
        <v>1.6228782434446198E-2</v>
      </c>
      <c r="E39" s="37">
        <f t="shared" si="16"/>
        <v>1.1226587659925794E-2</v>
      </c>
      <c r="F39" s="38">
        <f t="shared" si="17"/>
        <v>1.0126613763895044E-2</v>
      </c>
      <c r="G39" s="38">
        <f t="shared" si="18"/>
        <v>9.9729135613009535E-3</v>
      </c>
      <c r="H39" s="38">
        <f t="shared" si="19"/>
        <v>1.5432300273145716E-2</v>
      </c>
      <c r="I39" s="38">
        <f t="shared" si="20"/>
        <v>1.1113716710666303E-2</v>
      </c>
      <c r="J39" s="38">
        <f t="shared" si="21"/>
        <v>2.0663042281302807E-2</v>
      </c>
      <c r="K39" s="38">
        <f t="shared" si="22"/>
        <v>1.6807252775464181E-2</v>
      </c>
      <c r="L39" s="53">
        <f t="shared" si="23"/>
        <v>0.16254574607909153</v>
      </c>
      <c r="M39" s="53">
        <v>1.5432300273145716E-2</v>
      </c>
      <c r="N39" s="39">
        <f t="shared" si="24"/>
        <v>10.532826811434136</v>
      </c>
    </row>
    <row r="40" spans="1:14" ht="18.600000000000001" customHeight="1" x14ac:dyDescent="0.3">
      <c r="A40" s="28" t="s">
        <v>98</v>
      </c>
      <c r="B40" s="37">
        <f t="shared" si="13"/>
        <v>3.6900636430414052E-2</v>
      </c>
      <c r="C40" s="37">
        <f t="shared" si="14"/>
        <v>2.9698722156681852E-2</v>
      </c>
      <c r="D40" s="37">
        <f t="shared" si="15"/>
        <v>1.8933579506853898E-2</v>
      </c>
      <c r="E40" s="37">
        <f t="shared" si="16"/>
        <v>1.4033234574907242E-2</v>
      </c>
      <c r="F40" s="38">
        <f t="shared" si="17"/>
        <v>1.2151936516674053E-2</v>
      </c>
      <c r="G40" s="38">
        <f t="shared" si="18"/>
        <v>1.2466141951626191E-2</v>
      </c>
      <c r="H40" s="38">
        <f t="shared" si="19"/>
        <v>3.0864600546291431E-2</v>
      </c>
      <c r="I40" s="38">
        <f t="shared" si="20"/>
        <v>2.2227433421332606E-2</v>
      </c>
      <c r="J40" s="38">
        <f t="shared" si="21"/>
        <v>2.892825919382393E-2</v>
      </c>
      <c r="K40" s="38">
        <f t="shared" si="22"/>
        <v>2.5210879163196274E-2</v>
      </c>
      <c r="L40" s="53">
        <f t="shared" si="23"/>
        <v>0.23141542346180152</v>
      </c>
      <c r="M40" s="53">
        <v>2.2227433421332606E-2</v>
      </c>
      <c r="N40" s="39">
        <f t="shared" si="24"/>
        <v>10.411252575823818</v>
      </c>
    </row>
    <row r="41" spans="1:14" ht="22.2" customHeight="1" x14ac:dyDescent="0.3">
      <c r="A41" s="28" t="s">
        <v>99</v>
      </c>
      <c r="B41" s="37">
        <f t="shared" si="13"/>
        <v>8.6101485004299455E-2</v>
      </c>
      <c r="C41" s="37">
        <f t="shared" si="14"/>
        <v>8.9096166470045562E-2</v>
      </c>
      <c r="D41" s="37">
        <f t="shared" si="15"/>
        <v>0.22720295408224681</v>
      </c>
      <c r="E41" s="37">
        <f t="shared" si="16"/>
        <v>0.16839881489888692</v>
      </c>
      <c r="F41" s="38">
        <f t="shared" si="17"/>
        <v>0.30379841291685133</v>
      </c>
      <c r="G41" s="38">
        <f t="shared" si="18"/>
        <v>0.14959370341951428</v>
      </c>
      <c r="H41" s="38">
        <f t="shared" si="19"/>
        <v>0.10802610191202001</v>
      </c>
      <c r="I41" s="38">
        <f t="shared" si="20"/>
        <v>0.11113716710666302</v>
      </c>
      <c r="J41" s="38">
        <f t="shared" si="21"/>
        <v>0.14464129596911965</v>
      </c>
      <c r="K41" s="38">
        <f t="shared" si="22"/>
        <v>0.30253054995835527</v>
      </c>
      <c r="L41" s="53">
        <f t="shared" si="23"/>
        <v>1.6905266517380024</v>
      </c>
      <c r="M41" s="53">
        <v>0.14464129596911965</v>
      </c>
      <c r="N41" s="39">
        <f t="shared" si="24"/>
        <v>11.687717815380493</v>
      </c>
    </row>
    <row r="42" spans="1:14" ht="21" customHeight="1" x14ac:dyDescent="0.3">
      <c r="A42" s="28" t="s">
        <v>100</v>
      </c>
      <c r="B42" s="37">
        <f t="shared" si="13"/>
        <v>6.4576113753224598E-2</v>
      </c>
      <c r="C42" s="37">
        <f t="shared" si="14"/>
        <v>5.9397444313363704E-2</v>
      </c>
      <c r="D42" s="37">
        <f t="shared" si="15"/>
        <v>5.6800738520561701E-2</v>
      </c>
      <c r="E42" s="37">
        <f t="shared" si="16"/>
        <v>0.22453175319851587</v>
      </c>
      <c r="F42" s="38">
        <f t="shared" si="17"/>
        <v>0.24303873033348106</v>
      </c>
      <c r="G42" s="38">
        <f t="shared" si="18"/>
        <v>0.19945827122601906</v>
      </c>
      <c r="H42" s="38">
        <f t="shared" si="19"/>
        <v>9.259380163887429E-2</v>
      </c>
      <c r="I42" s="38">
        <f t="shared" si="20"/>
        <v>8.8909733685330422E-2</v>
      </c>
      <c r="J42" s="38">
        <f t="shared" si="21"/>
        <v>4.8213765323039878E-2</v>
      </c>
      <c r="K42" s="38">
        <f t="shared" si="22"/>
        <v>0.1008435166527851</v>
      </c>
      <c r="L42" s="53">
        <f t="shared" si="23"/>
        <v>1.1783638686451956</v>
      </c>
      <c r="M42" s="53">
        <v>0.1008435166527851</v>
      </c>
      <c r="N42" s="39">
        <f t="shared" si="24"/>
        <v>11.685073148553785</v>
      </c>
    </row>
    <row r="43" spans="1:14" ht="49.8" customHeight="1" x14ac:dyDescent="0.3">
      <c r="A43" s="45"/>
      <c r="B43" s="43"/>
      <c r="C43" s="43"/>
      <c r="D43" s="43"/>
      <c r="E43" s="43"/>
      <c r="F43" s="43"/>
      <c r="G43" s="43"/>
      <c r="H43" s="43"/>
      <c r="I43" s="43"/>
      <c r="J43" s="43"/>
      <c r="K43" s="43"/>
      <c r="L43" s="43"/>
    </row>
    <row r="44" spans="1:14" ht="29.4" customHeight="1" x14ac:dyDescent="0.3">
      <c r="A44" s="149" t="s">
        <v>102</v>
      </c>
      <c r="B44" s="149"/>
      <c r="C44" s="148" t="s">
        <v>87</v>
      </c>
      <c r="D44" s="148"/>
      <c r="E44" s="140">
        <f>SUM(N33:N42)/10</f>
        <v>11.051617594495687</v>
      </c>
      <c r="F44" s="140"/>
      <c r="K44" s="41"/>
    </row>
    <row r="45" spans="1:14" ht="26.4" customHeight="1" x14ac:dyDescent="0.3">
      <c r="A45" s="7"/>
      <c r="B45" s="7"/>
      <c r="K45" s="34"/>
    </row>
    <row r="46" spans="1:14" ht="36.6" customHeight="1" x14ac:dyDescent="0.3">
      <c r="A46" s="129" t="s">
        <v>103</v>
      </c>
      <c r="B46" s="129"/>
      <c r="C46" s="134" t="e" vm="1">
        <v>#VALUE!</v>
      </c>
      <c r="D46" s="134"/>
      <c r="E46" s="135">
        <f>(E44-10)/(10-1)</f>
        <v>0.11684639938840963</v>
      </c>
      <c r="F46" s="135"/>
      <c r="G46" s="65">
        <f>E46</f>
        <v>0.11684639938840963</v>
      </c>
      <c r="K46" s="42"/>
    </row>
    <row r="47" spans="1:14" ht="28.8" customHeight="1" x14ac:dyDescent="0.3">
      <c r="K47" s="42"/>
    </row>
    <row r="48" spans="1:14" ht="36" customHeight="1" x14ac:dyDescent="0.3">
      <c r="A48" s="129" t="s">
        <v>104</v>
      </c>
      <c r="B48" s="129"/>
      <c r="C48" s="139" t="e" vm="2">
        <v>#VALUE!</v>
      </c>
      <c r="D48" s="139"/>
      <c r="E48" s="140">
        <f>E46/1.49</f>
        <v>7.8420402274100423E-2</v>
      </c>
      <c r="F48" s="140"/>
      <c r="G48" s="65">
        <f>E48</f>
        <v>7.8420402274100423E-2</v>
      </c>
      <c r="H48" s="141" t="s">
        <v>109</v>
      </c>
      <c r="I48" s="145"/>
      <c r="J48" s="145"/>
      <c r="K48" s="42"/>
    </row>
    <row r="49" spans="1:11" ht="16.8" x14ac:dyDescent="0.3">
      <c r="A49" s="45"/>
      <c r="B49" s="54"/>
      <c r="C49" s="54"/>
      <c r="D49" s="54"/>
      <c r="E49" s="54"/>
      <c r="F49" s="42"/>
      <c r="G49" s="42"/>
      <c r="H49" s="42"/>
      <c r="I49" s="42"/>
      <c r="J49" s="42"/>
      <c r="K49" s="42"/>
    </row>
    <row r="50" spans="1:11" ht="69" customHeight="1" x14ac:dyDescent="0.3">
      <c r="A50" s="139" t="e" vm="3">
        <v>#VALUE!</v>
      </c>
      <c r="B50" s="139"/>
      <c r="C50" s="139"/>
      <c r="D50" s="139"/>
      <c r="E50" s="139"/>
      <c r="F50" s="139"/>
      <c r="G50" s="3"/>
      <c r="H50" s="3"/>
      <c r="I50" s="3"/>
      <c r="J50" s="3"/>
      <c r="K50" s="42"/>
    </row>
    <row r="51" spans="1:11" ht="27.6" customHeight="1" x14ac:dyDescent="0.3">
      <c r="A51" s="67"/>
      <c r="D51" s="54"/>
      <c r="E51" s="54"/>
      <c r="F51" s="42"/>
      <c r="G51" s="42"/>
      <c r="H51" s="42"/>
      <c r="I51" s="42"/>
      <c r="J51" s="42"/>
      <c r="K51" s="42"/>
    </row>
    <row r="52" spans="1:11" ht="48" customHeight="1" x14ac:dyDescent="0.3">
      <c r="A52" s="143" t="s">
        <v>111</v>
      </c>
      <c r="B52" s="143"/>
      <c r="C52" s="143"/>
      <c r="D52" s="54"/>
      <c r="E52" s="54"/>
      <c r="F52" s="42"/>
      <c r="G52" s="42"/>
      <c r="H52" s="42"/>
      <c r="I52" s="42"/>
      <c r="J52" s="42"/>
      <c r="K52" s="42"/>
    </row>
    <row r="53" spans="1:11" ht="40.200000000000003" customHeight="1" x14ac:dyDescent="0.3">
      <c r="A53" s="63" t="s">
        <v>64</v>
      </c>
      <c r="B53" s="60" t="s">
        <v>107</v>
      </c>
      <c r="C53" s="57" t="s">
        <v>106</v>
      </c>
      <c r="D53" s="54"/>
      <c r="E53" s="54"/>
      <c r="F53" s="42"/>
      <c r="G53" s="42"/>
      <c r="H53" s="42"/>
      <c r="I53" s="42"/>
      <c r="J53" s="42"/>
      <c r="K53" s="42"/>
    </row>
    <row r="54" spans="1:11" ht="16.8" x14ac:dyDescent="0.3">
      <c r="A54" s="24" t="s">
        <v>91</v>
      </c>
      <c r="B54" s="61" cm="1">
        <f t="array" ref="B54:B63">L19:L28</f>
        <v>0.25830445501289839</v>
      </c>
      <c r="C54" s="59">
        <f t="shared" ref="C54:C63" si="25">_xlfn.RANK.EQ(B54,_xlfn.ANCHORARRAY($B$54),0)</f>
        <v>1</v>
      </c>
      <c r="D54" s="54"/>
      <c r="E54" s="54"/>
      <c r="F54" s="42"/>
      <c r="G54" s="42"/>
      <c r="H54" s="42"/>
      <c r="I54" s="42"/>
      <c r="J54" s="42"/>
      <c r="K54" s="42"/>
    </row>
    <row r="55" spans="1:11" ht="16.8" x14ac:dyDescent="0.3">
      <c r="A55" s="28" t="s">
        <v>92</v>
      </c>
      <c r="B55" s="61">
        <v>0.17819233294009112</v>
      </c>
      <c r="C55" s="59">
        <f t="shared" si="25"/>
        <v>2</v>
      </c>
      <c r="D55" s="54"/>
      <c r="E55" s="54"/>
      <c r="F55" s="42"/>
      <c r="G55" s="42"/>
      <c r="H55" s="42"/>
      <c r="I55" s="42"/>
      <c r="J55" s="42"/>
      <c r="K55" s="42"/>
    </row>
    <row r="56" spans="1:11" ht="16.8" x14ac:dyDescent="0.3">
      <c r="A56" s="28" t="s">
        <v>93</v>
      </c>
      <c r="B56" s="61">
        <v>0.1136014770411234</v>
      </c>
      <c r="C56" s="59">
        <f t="shared" si="25"/>
        <v>4</v>
      </c>
    </row>
    <row r="57" spans="1:11" ht="16.8" x14ac:dyDescent="0.3">
      <c r="A57" s="28" t="s">
        <v>94</v>
      </c>
      <c r="B57" s="61">
        <v>5.6132938299628968E-2</v>
      </c>
      <c r="C57" s="59">
        <f t="shared" si="25"/>
        <v>7</v>
      </c>
    </row>
    <row r="58" spans="1:11" ht="16.8" x14ac:dyDescent="0.3">
      <c r="A58" s="29" t="s">
        <v>95</v>
      </c>
      <c r="B58" s="61">
        <v>6.0759682583370264E-2</v>
      </c>
      <c r="C58" s="59">
        <f t="shared" si="25"/>
        <v>6</v>
      </c>
    </row>
    <row r="59" spans="1:11" ht="16.8" x14ac:dyDescent="0.3">
      <c r="A59" s="28" t="s">
        <v>96</v>
      </c>
      <c r="B59" s="61">
        <v>4.9864567806504764E-2</v>
      </c>
      <c r="C59" s="59">
        <f t="shared" si="25"/>
        <v>8</v>
      </c>
    </row>
    <row r="60" spans="1:11" ht="17.399999999999999" customHeight="1" x14ac:dyDescent="0.3">
      <c r="A60" s="28" t="s">
        <v>97</v>
      </c>
      <c r="B60" s="61">
        <v>1.5432300273145716E-2</v>
      </c>
      <c r="C60" s="59">
        <f t="shared" si="25"/>
        <v>10</v>
      </c>
    </row>
    <row r="61" spans="1:11" ht="18.600000000000001" customHeight="1" x14ac:dyDescent="0.3">
      <c r="A61" s="28" t="s">
        <v>98</v>
      </c>
      <c r="B61" s="61">
        <v>2.2227433421332606E-2</v>
      </c>
      <c r="C61" s="59">
        <f t="shared" si="25"/>
        <v>9</v>
      </c>
    </row>
    <row r="62" spans="1:11" ht="16.8" x14ac:dyDescent="0.3">
      <c r="A62" s="28" t="s">
        <v>99</v>
      </c>
      <c r="B62" s="61">
        <v>0.14464129596911965</v>
      </c>
      <c r="C62" s="59">
        <f t="shared" si="25"/>
        <v>3</v>
      </c>
      <c r="E62" s="62"/>
    </row>
    <row r="63" spans="1:11" ht="16.8" x14ac:dyDescent="0.3">
      <c r="A63" s="28" t="s">
        <v>100</v>
      </c>
      <c r="B63" s="61">
        <v>0.1008435166527851</v>
      </c>
      <c r="C63" s="59">
        <f t="shared" si="25"/>
        <v>5</v>
      </c>
    </row>
  </sheetData>
  <mergeCells count="16">
    <mergeCell ref="A1:K1"/>
    <mergeCell ref="A3:K3"/>
    <mergeCell ref="A17:L17"/>
    <mergeCell ref="A31:N31"/>
    <mergeCell ref="A44:B44"/>
    <mergeCell ref="C44:D44"/>
    <mergeCell ref="E44:F44"/>
    <mergeCell ref="A50:F50"/>
    <mergeCell ref="H48:J48"/>
    <mergeCell ref="A52:C52"/>
    <mergeCell ref="A46:B46"/>
    <mergeCell ref="C46:D46"/>
    <mergeCell ref="E46:F46"/>
    <mergeCell ref="A48:B48"/>
    <mergeCell ref="C48:D48"/>
    <mergeCell ref="E48:F4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3FB28-2C3A-4939-869B-9A14384AB29E}">
  <dimension ref="A1:N63"/>
  <sheetViews>
    <sheetView topLeftCell="A2" workbookViewId="0">
      <selection activeCell="A11" sqref="A11"/>
    </sheetView>
  </sheetViews>
  <sheetFormatPr defaultRowHeight="14.4" x14ac:dyDescent="0.3"/>
  <cols>
    <col min="1" max="1" width="41.21875" customWidth="1"/>
    <col min="2" max="2" width="16.44140625" customWidth="1"/>
    <col min="3" max="3" width="16.33203125" customWidth="1"/>
    <col min="4" max="4" width="16" customWidth="1"/>
    <col min="5" max="5" width="16.5546875" customWidth="1"/>
    <col min="6" max="7" width="16.77734375" customWidth="1"/>
    <col min="8" max="8" width="17.33203125" customWidth="1"/>
    <col min="9" max="9" width="16.33203125" customWidth="1"/>
    <col min="10" max="10" width="14.21875" customWidth="1"/>
    <col min="11" max="11" width="17.44140625" customWidth="1"/>
    <col min="12" max="12" width="12.5546875" customWidth="1"/>
    <col min="13" max="13" width="11.33203125" customWidth="1"/>
    <col min="14" max="14" width="14.44140625" customWidth="1"/>
  </cols>
  <sheetData>
    <row r="1" spans="1:12" ht="55.2" customHeight="1" x14ac:dyDescent="0.3">
      <c r="A1" s="147" t="s">
        <v>112</v>
      </c>
      <c r="B1" s="147"/>
      <c r="C1" s="147"/>
      <c r="D1" s="147"/>
      <c r="E1" s="147"/>
      <c r="F1" s="147"/>
      <c r="G1" s="147"/>
      <c r="H1" s="147"/>
      <c r="I1" s="147"/>
      <c r="J1" s="147"/>
      <c r="K1" s="147"/>
    </row>
    <row r="2" spans="1:12" ht="19.8" customHeight="1" x14ac:dyDescent="0.3"/>
    <row r="3" spans="1:12" ht="44.4" customHeight="1" x14ac:dyDescent="0.3">
      <c r="A3" s="131" t="s">
        <v>80</v>
      </c>
      <c r="B3" s="131"/>
      <c r="C3" s="131"/>
      <c r="D3" s="131"/>
      <c r="E3" s="131"/>
      <c r="F3" s="131"/>
      <c r="G3" s="131"/>
      <c r="H3" s="131"/>
      <c r="I3" s="131"/>
      <c r="J3" s="131"/>
      <c r="K3" s="131"/>
    </row>
    <row r="4" spans="1:12" ht="62.4" customHeight="1" x14ac:dyDescent="0.3">
      <c r="A4" s="55" t="s">
        <v>65</v>
      </c>
      <c r="B4" s="23" t="s">
        <v>91</v>
      </c>
      <c r="C4" s="23" t="s">
        <v>92</v>
      </c>
      <c r="D4" s="23" t="s">
        <v>93</v>
      </c>
      <c r="E4" s="23" t="s">
        <v>94</v>
      </c>
      <c r="F4" s="23" t="s">
        <v>95</v>
      </c>
      <c r="G4" s="23" t="s">
        <v>96</v>
      </c>
      <c r="H4" s="23" t="s">
        <v>97</v>
      </c>
      <c r="I4" s="23" t="s">
        <v>98</v>
      </c>
      <c r="J4" s="23" t="s">
        <v>99</v>
      </c>
      <c r="K4" s="23" t="s">
        <v>100</v>
      </c>
      <c r="L4" s="34"/>
    </row>
    <row r="5" spans="1:12" ht="24" customHeight="1" x14ac:dyDescent="0.3">
      <c r="A5" s="24" t="s">
        <v>91</v>
      </c>
      <c r="B5" s="25">
        <v>1</v>
      </c>
      <c r="C5" s="26">
        <v>0.33333333333333331</v>
      </c>
      <c r="D5" s="26">
        <v>0.16666666666666666</v>
      </c>
      <c r="E5" s="26">
        <v>0.5</v>
      </c>
      <c r="F5" s="27">
        <v>6</v>
      </c>
      <c r="G5" s="27">
        <v>5</v>
      </c>
      <c r="H5" s="27">
        <v>4</v>
      </c>
      <c r="I5" s="27">
        <v>0.5</v>
      </c>
      <c r="J5" s="27">
        <v>0.25</v>
      </c>
      <c r="K5" s="27">
        <v>0.25</v>
      </c>
    </row>
    <row r="6" spans="1:12" ht="16.8" x14ac:dyDescent="0.3">
      <c r="A6" s="28" t="s">
        <v>92</v>
      </c>
      <c r="B6" s="26">
        <f>1/C5</f>
        <v>3</v>
      </c>
      <c r="C6" s="25">
        <v>1</v>
      </c>
      <c r="D6" s="26">
        <v>0.33333333333333331</v>
      </c>
      <c r="E6" s="26">
        <v>3</v>
      </c>
      <c r="F6" s="27">
        <v>5</v>
      </c>
      <c r="G6" s="27">
        <v>6</v>
      </c>
      <c r="H6" s="27">
        <v>7</v>
      </c>
      <c r="I6" s="27">
        <v>2</v>
      </c>
      <c r="J6" s="27">
        <v>0.5</v>
      </c>
      <c r="K6" s="27">
        <v>0.5</v>
      </c>
    </row>
    <row r="7" spans="1:12" ht="21.6" customHeight="1" x14ac:dyDescent="0.3">
      <c r="A7" s="28" t="s">
        <v>93</v>
      </c>
      <c r="B7" s="26">
        <f>1/D5</f>
        <v>6</v>
      </c>
      <c r="C7" s="26">
        <f>1/D6</f>
        <v>3</v>
      </c>
      <c r="D7" s="25">
        <v>1</v>
      </c>
      <c r="E7" s="26">
        <v>4</v>
      </c>
      <c r="F7" s="27">
        <v>6</v>
      </c>
      <c r="G7" s="27">
        <v>7</v>
      </c>
      <c r="H7" s="27">
        <v>8</v>
      </c>
      <c r="I7" s="27">
        <v>4</v>
      </c>
      <c r="J7" s="27">
        <v>2</v>
      </c>
      <c r="K7" s="27">
        <v>3</v>
      </c>
    </row>
    <row r="8" spans="1:12" ht="22.2" customHeight="1" x14ac:dyDescent="0.3">
      <c r="A8" s="28" t="s">
        <v>94</v>
      </c>
      <c r="B8" s="26">
        <f>1/E5</f>
        <v>2</v>
      </c>
      <c r="C8" s="26">
        <f>1/E6</f>
        <v>0.33333333333333331</v>
      </c>
      <c r="D8" s="26">
        <f>1/E7</f>
        <v>0.25</v>
      </c>
      <c r="E8" s="25">
        <v>1</v>
      </c>
      <c r="F8" s="27">
        <v>3</v>
      </c>
      <c r="G8" s="27">
        <v>4</v>
      </c>
      <c r="H8" s="27">
        <v>5</v>
      </c>
      <c r="I8" s="27">
        <v>1</v>
      </c>
      <c r="J8" s="27">
        <v>0.25</v>
      </c>
      <c r="K8" s="27">
        <v>0.33333333333333331</v>
      </c>
    </row>
    <row r="9" spans="1:12" ht="16.8" x14ac:dyDescent="0.3">
      <c r="A9" s="29" t="s">
        <v>95</v>
      </c>
      <c r="B9" s="30">
        <f>1/F5</f>
        <v>0.16666666666666666</v>
      </c>
      <c r="C9" s="30">
        <f>1/F6</f>
        <v>0.2</v>
      </c>
      <c r="D9" s="30">
        <f>1/F7</f>
        <v>0.16666666666666666</v>
      </c>
      <c r="E9" s="30">
        <f>1/F8</f>
        <v>0.33333333333333331</v>
      </c>
      <c r="F9" s="31">
        <v>1</v>
      </c>
      <c r="G9" s="27">
        <v>3</v>
      </c>
      <c r="H9" s="27">
        <v>3</v>
      </c>
      <c r="I9" s="27">
        <v>0.25</v>
      </c>
      <c r="J9" s="27">
        <v>0.14285714285714285</v>
      </c>
      <c r="K9" s="27">
        <v>0.16666666666666666</v>
      </c>
    </row>
    <row r="10" spans="1:12" ht="21.6" customHeight="1" x14ac:dyDescent="0.3">
      <c r="A10" s="28" t="s">
        <v>96</v>
      </c>
      <c r="B10" s="27">
        <f>1/G5</f>
        <v>0.2</v>
      </c>
      <c r="C10" s="27">
        <f>1/G6</f>
        <v>0.16666666666666666</v>
      </c>
      <c r="D10" s="27">
        <f>1/G7</f>
        <v>0.14285714285714285</v>
      </c>
      <c r="E10" s="27">
        <f>1/G8</f>
        <v>0.25</v>
      </c>
      <c r="F10" s="27">
        <f>1/G9</f>
        <v>0.33333333333333331</v>
      </c>
      <c r="G10" s="31">
        <v>1</v>
      </c>
      <c r="H10" s="27">
        <v>2</v>
      </c>
      <c r="I10" s="27">
        <v>0.25</v>
      </c>
      <c r="J10" s="27">
        <v>0.16666666666666666</v>
      </c>
      <c r="K10" s="27">
        <v>0.2</v>
      </c>
    </row>
    <row r="11" spans="1:12" ht="22.2" customHeight="1" x14ac:dyDescent="0.3">
      <c r="A11" s="28" t="s">
        <v>97</v>
      </c>
      <c r="B11" s="27">
        <f>1/H5</f>
        <v>0.25</v>
      </c>
      <c r="C11" s="27">
        <f>1/H6</f>
        <v>0.14285714285714285</v>
      </c>
      <c r="D11" s="27">
        <f>1/H7</f>
        <v>0.125</v>
      </c>
      <c r="E11" s="27">
        <f>1/H8</f>
        <v>0.2</v>
      </c>
      <c r="F11" s="27">
        <f>1/H9</f>
        <v>0.33333333333333331</v>
      </c>
      <c r="G11" s="27">
        <f>1/H10</f>
        <v>0.5</v>
      </c>
      <c r="H11" s="31">
        <v>1</v>
      </c>
      <c r="I11" s="27">
        <v>0.25</v>
      </c>
      <c r="J11" s="27">
        <v>0.16666666666666666</v>
      </c>
      <c r="K11" s="27">
        <v>0.2</v>
      </c>
    </row>
    <row r="12" spans="1:12" ht="19.2" customHeight="1" x14ac:dyDescent="0.3">
      <c r="A12" s="28" t="s">
        <v>98</v>
      </c>
      <c r="B12" s="27">
        <f>1/I5</f>
        <v>2</v>
      </c>
      <c r="C12" s="27">
        <f>1/I6</f>
        <v>0.5</v>
      </c>
      <c r="D12" s="27">
        <f>1/I7</f>
        <v>0.25</v>
      </c>
      <c r="E12" s="27">
        <f>1/I8</f>
        <v>1</v>
      </c>
      <c r="F12" s="27">
        <f>1/I9</f>
        <v>4</v>
      </c>
      <c r="G12" s="27">
        <f>1/I10</f>
        <v>4</v>
      </c>
      <c r="H12" s="27">
        <f>1/I11</f>
        <v>4</v>
      </c>
      <c r="I12" s="31">
        <v>1</v>
      </c>
      <c r="J12" s="27">
        <v>0.33333333333333331</v>
      </c>
      <c r="K12" s="27">
        <v>0.5</v>
      </c>
    </row>
    <row r="13" spans="1:12" ht="19.8" customHeight="1" x14ac:dyDescent="0.3">
      <c r="A13" s="28" t="s">
        <v>99</v>
      </c>
      <c r="B13" s="27">
        <f>1/J5</f>
        <v>4</v>
      </c>
      <c r="C13" s="27">
        <f>1/J6</f>
        <v>2</v>
      </c>
      <c r="D13" s="27">
        <f>1/J7</f>
        <v>0.5</v>
      </c>
      <c r="E13" s="27">
        <f>1/J8</f>
        <v>4</v>
      </c>
      <c r="F13" s="27">
        <f>1/J9</f>
        <v>7</v>
      </c>
      <c r="G13" s="27">
        <f>1/J10</f>
        <v>6</v>
      </c>
      <c r="H13" s="27">
        <f>1/J11</f>
        <v>6</v>
      </c>
      <c r="I13" s="27">
        <f>1/J12</f>
        <v>3</v>
      </c>
      <c r="J13" s="31">
        <v>1</v>
      </c>
      <c r="K13" s="27">
        <v>2</v>
      </c>
    </row>
    <row r="14" spans="1:12" ht="18" customHeight="1" x14ac:dyDescent="0.3">
      <c r="A14" s="28" t="s">
        <v>100</v>
      </c>
      <c r="B14" s="27">
        <f>1/K5</f>
        <v>4</v>
      </c>
      <c r="C14" s="27">
        <f>1/K6</f>
        <v>2</v>
      </c>
      <c r="D14" s="27">
        <f>1/K7</f>
        <v>0.33333333333333331</v>
      </c>
      <c r="E14" s="27">
        <f>1/K8</f>
        <v>3</v>
      </c>
      <c r="F14" s="27">
        <f>1/K9</f>
        <v>6</v>
      </c>
      <c r="G14" s="27">
        <f>1/K10</f>
        <v>5</v>
      </c>
      <c r="H14" s="27">
        <f>1/K11</f>
        <v>5</v>
      </c>
      <c r="I14" s="27">
        <f>1/K12</f>
        <v>2</v>
      </c>
      <c r="J14" s="27">
        <f>1/K13</f>
        <v>0.5</v>
      </c>
      <c r="K14" s="31">
        <v>1</v>
      </c>
    </row>
    <row r="15" spans="1:12" ht="16.8" x14ac:dyDescent="0.3">
      <c r="A15" s="32" t="s">
        <v>76</v>
      </c>
      <c r="B15" s="33">
        <f>SUM(B5:B14)</f>
        <v>22.616666666666667</v>
      </c>
      <c r="C15" s="33">
        <f t="shared" ref="C15:K15" si="0">SUM(C5:C14)</f>
        <v>9.6761904761904773</v>
      </c>
      <c r="D15" s="33">
        <f t="shared" si="0"/>
        <v>3.2678571428571432</v>
      </c>
      <c r="E15" s="33">
        <f t="shared" si="0"/>
        <v>17.283333333333331</v>
      </c>
      <c r="F15" s="33">
        <f t="shared" si="0"/>
        <v>38.666666666666664</v>
      </c>
      <c r="G15" s="33">
        <f t="shared" si="0"/>
        <v>41.5</v>
      </c>
      <c r="H15" s="33">
        <f t="shared" si="0"/>
        <v>45</v>
      </c>
      <c r="I15" s="33">
        <f t="shared" si="0"/>
        <v>14.25</v>
      </c>
      <c r="J15" s="33">
        <f t="shared" si="0"/>
        <v>5.3095238095238093</v>
      </c>
      <c r="K15" s="33">
        <f t="shared" si="0"/>
        <v>8.15</v>
      </c>
    </row>
    <row r="16" spans="1:12" ht="58.2" customHeight="1" x14ac:dyDescent="0.3"/>
    <row r="17" spans="1:14" ht="43.8" customHeight="1" x14ac:dyDescent="0.3">
      <c r="A17" s="131" t="s">
        <v>101</v>
      </c>
      <c r="B17" s="131"/>
      <c r="C17" s="131"/>
      <c r="D17" s="131"/>
      <c r="E17" s="131"/>
      <c r="F17" s="131"/>
      <c r="G17" s="131"/>
      <c r="H17" s="131"/>
      <c r="I17" s="131"/>
      <c r="J17" s="131"/>
      <c r="K17" s="131"/>
      <c r="L17" s="131"/>
    </row>
    <row r="18" spans="1:14" ht="62.4" customHeight="1" x14ac:dyDescent="0.3">
      <c r="A18" s="55" t="s">
        <v>65</v>
      </c>
      <c r="B18" s="23" t="s">
        <v>91</v>
      </c>
      <c r="C18" s="23" t="s">
        <v>92</v>
      </c>
      <c r="D18" s="23" t="s">
        <v>93</v>
      </c>
      <c r="E18" s="23" t="s">
        <v>94</v>
      </c>
      <c r="F18" s="23" t="s">
        <v>95</v>
      </c>
      <c r="G18" s="23" t="s">
        <v>96</v>
      </c>
      <c r="H18" s="23" t="s">
        <v>97</v>
      </c>
      <c r="I18" s="23" t="s">
        <v>98</v>
      </c>
      <c r="J18" s="23" t="s">
        <v>99</v>
      </c>
      <c r="K18" s="23" t="s">
        <v>100</v>
      </c>
      <c r="L18" s="36" t="s">
        <v>107</v>
      </c>
    </row>
    <row r="19" spans="1:14" ht="16.8" x14ac:dyDescent="0.3">
      <c r="A19" s="24" t="s">
        <v>91</v>
      </c>
      <c r="B19" s="37">
        <f>B5/$B$15</f>
        <v>4.4215180545320559E-2</v>
      </c>
      <c r="C19" s="37">
        <f>C5/$C$15</f>
        <v>3.444881889763779E-2</v>
      </c>
      <c r="D19" s="37">
        <f>D5/$D$15</f>
        <v>5.1001821493624762E-2</v>
      </c>
      <c r="E19" s="37">
        <f>E5/$E$15</f>
        <v>2.8929604628736744E-2</v>
      </c>
      <c r="F19" s="38">
        <f>F5/$F$15</f>
        <v>0.15517241379310345</v>
      </c>
      <c r="G19" s="38">
        <f>G5/$G$15</f>
        <v>0.12048192771084337</v>
      </c>
      <c r="H19" s="38">
        <f>H5/$H$15</f>
        <v>8.8888888888888892E-2</v>
      </c>
      <c r="I19" s="38">
        <f>I5/$I$15</f>
        <v>3.5087719298245612E-2</v>
      </c>
      <c r="J19" s="38">
        <f>J5/$J$15</f>
        <v>4.7085201793721977E-2</v>
      </c>
      <c r="K19" s="38">
        <f>K5/$K$15</f>
        <v>3.0674846625766871E-2</v>
      </c>
      <c r="L19" s="39">
        <f>SUM(B19:K19)/10</f>
        <v>6.3598642367589012E-2</v>
      </c>
    </row>
    <row r="20" spans="1:14" ht="16.8" x14ac:dyDescent="0.3">
      <c r="A20" s="28" t="s">
        <v>92</v>
      </c>
      <c r="B20" s="37">
        <f t="shared" ref="B20:B28" si="1">B6/$B$15</f>
        <v>0.13264554163596168</v>
      </c>
      <c r="C20" s="37">
        <f t="shared" ref="C20:C28" si="2">C6/$C$15</f>
        <v>0.10334645669291337</v>
      </c>
      <c r="D20" s="37">
        <f t="shared" ref="D20:D28" si="3">D6/$D$15</f>
        <v>0.10200364298724952</v>
      </c>
      <c r="E20" s="37">
        <f t="shared" ref="E20:E28" si="4">E6/$E$15</f>
        <v>0.17357762777242047</v>
      </c>
      <c r="F20" s="38">
        <f t="shared" ref="F20:F28" si="5">F6/$F$15</f>
        <v>0.12931034482758622</v>
      </c>
      <c r="G20" s="38">
        <f t="shared" ref="G20:G28" si="6">G6/$G$15</f>
        <v>0.14457831325301204</v>
      </c>
      <c r="H20" s="38">
        <f t="shared" ref="H20:H28" si="7">H6/$H$15</f>
        <v>0.15555555555555556</v>
      </c>
      <c r="I20" s="38">
        <f t="shared" ref="I20:I28" si="8">I6/$I$15</f>
        <v>0.14035087719298245</v>
      </c>
      <c r="J20" s="38">
        <f t="shared" ref="J20:J28" si="9">J6/$J$15</f>
        <v>9.4170403587443954E-2</v>
      </c>
      <c r="K20" s="38">
        <f t="shared" ref="K20:K28" si="10">K6/$K$15</f>
        <v>6.1349693251533742E-2</v>
      </c>
      <c r="L20" s="39">
        <f t="shared" ref="L20:L28" si="11">SUM(B20:K20)/10</f>
        <v>0.12368884567566592</v>
      </c>
    </row>
    <row r="21" spans="1:14" ht="16.8" x14ac:dyDescent="0.3">
      <c r="A21" s="28" t="s">
        <v>93</v>
      </c>
      <c r="B21" s="37">
        <f t="shared" si="1"/>
        <v>0.26529108327192336</v>
      </c>
      <c r="C21" s="37">
        <f t="shared" si="2"/>
        <v>0.31003937007874011</v>
      </c>
      <c r="D21" s="37">
        <f t="shared" si="3"/>
        <v>0.30601092896174859</v>
      </c>
      <c r="E21" s="37">
        <f t="shared" si="4"/>
        <v>0.23143683702989395</v>
      </c>
      <c r="F21" s="38">
        <f t="shared" si="5"/>
        <v>0.15517241379310345</v>
      </c>
      <c r="G21" s="38">
        <f t="shared" si="6"/>
        <v>0.16867469879518071</v>
      </c>
      <c r="H21" s="38">
        <f t="shared" si="7"/>
        <v>0.17777777777777778</v>
      </c>
      <c r="I21" s="38">
        <f t="shared" si="8"/>
        <v>0.2807017543859649</v>
      </c>
      <c r="J21" s="38">
        <f t="shared" si="9"/>
        <v>0.37668161434977582</v>
      </c>
      <c r="K21" s="38">
        <f t="shared" si="10"/>
        <v>0.36809815950920244</v>
      </c>
      <c r="L21" s="39">
        <f t="shared" si="11"/>
        <v>0.26398846379533114</v>
      </c>
    </row>
    <row r="22" spans="1:14" ht="16.8" x14ac:dyDescent="0.3">
      <c r="A22" s="28" t="s">
        <v>94</v>
      </c>
      <c r="B22" s="37">
        <f t="shared" si="1"/>
        <v>8.8430361090641119E-2</v>
      </c>
      <c r="C22" s="37">
        <f t="shared" si="2"/>
        <v>3.444881889763779E-2</v>
      </c>
      <c r="D22" s="37">
        <f t="shared" si="3"/>
        <v>7.6502732240437146E-2</v>
      </c>
      <c r="E22" s="37">
        <f t="shared" si="4"/>
        <v>5.7859209257473489E-2</v>
      </c>
      <c r="F22" s="38">
        <f t="shared" si="5"/>
        <v>7.7586206896551727E-2</v>
      </c>
      <c r="G22" s="38">
        <f t="shared" si="6"/>
        <v>9.6385542168674704E-2</v>
      </c>
      <c r="H22" s="38">
        <f t="shared" si="7"/>
        <v>0.1111111111111111</v>
      </c>
      <c r="I22" s="38">
        <f t="shared" si="8"/>
        <v>7.0175438596491224E-2</v>
      </c>
      <c r="J22" s="38">
        <f t="shared" si="9"/>
        <v>4.7085201793721977E-2</v>
      </c>
      <c r="K22" s="38">
        <f t="shared" si="10"/>
        <v>4.089979550102249E-2</v>
      </c>
      <c r="L22" s="39">
        <f t="shared" si="11"/>
        <v>7.0048441755376292E-2</v>
      </c>
    </row>
    <row r="23" spans="1:14" ht="16.8" x14ac:dyDescent="0.3">
      <c r="A23" s="29" t="s">
        <v>95</v>
      </c>
      <c r="B23" s="37">
        <f t="shared" si="1"/>
        <v>7.369196757553426E-3</v>
      </c>
      <c r="C23" s="37">
        <f t="shared" si="2"/>
        <v>2.0669291338582675E-2</v>
      </c>
      <c r="D23" s="37">
        <f t="shared" si="3"/>
        <v>5.1001821493624762E-2</v>
      </c>
      <c r="E23" s="37">
        <f t="shared" si="4"/>
        <v>1.9286403085824494E-2</v>
      </c>
      <c r="F23" s="38">
        <f t="shared" si="5"/>
        <v>2.5862068965517244E-2</v>
      </c>
      <c r="G23" s="38">
        <f t="shared" si="6"/>
        <v>7.2289156626506021E-2</v>
      </c>
      <c r="H23" s="38">
        <f t="shared" si="7"/>
        <v>6.6666666666666666E-2</v>
      </c>
      <c r="I23" s="38">
        <f t="shared" si="8"/>
        <v>1.7543859649122806E-2</v>
      </c>
      <c r="J23" s="38">
        <f t="shared" si="9"/>
        <v>2.6905829596412554E-2</v>
      </c>
      <c r="K23" s="38">
        <f t="shared" si="10"/>
        <v>2.0449897750511245E-2</v>
      </c>
      <c r="L23" s="39">
        <f t="shared" si="11"/>
        <v>3.2804419193032189E-2</v>
      </c>
    </row>
    <row r="24" spans="1:14" ht="16.8" x14ac:dyDescent="0.3">
      <c r="A24" s="28" t="s">
        <v>96</v>
      </c>
      <c r="B24" s="37">
        <f t="shared" si="1"/>
        <v>8.8430361090641122E-3</v>
      </c>
      <c r="C24" s="37">
        <f t="shared" si="2"/>
        <v>1.7224409448818895E-2</v>
      </c>
      <c r="D24" s="37">
        <f t="shared" si="3"/>
        <v>4.3715846994535512E-2</v>
      </c>
      <c r="E24" s="37">
        <f t="shared" si="4"/>
        <v>1.4464802314368372E-2</v>
      </c>
      <c r="F24" s="38">
        <f t="shared" si="5"/>
        <v>8.6206896551724137E-3</v>
      </c>
      <c r="G24" s="38">
        <f t="shared" si="6"/>
        <v>2.4096385542168676E-2</v>
      </c>
      <c r="H24" s="38">
        <f t="shared" si="7"/>
        <v>4.4444444444444446E-2</v>
      </c>
      <c r="I24" s="38">
        <f t="shared" si="8"/>
        <v>1.7543859649122806E-2</v>
      </c>
      <c r="J24" s="38">
        <f t="shared" si="9"/>
        <v>3.1390134529147982E-2</v>
      </c>
      <c r="K24" s="38">
        <f t="shared" si="10"/>
        <v>2.4539877300613498E-2</v>
      </c>
      <c r="L24" s="39">
        <f t="shared" si="11"/>
        <v>2.3488348598745674E-2</v>
      </c>
    </row>
    <row r="25" spans="1:14" ht="16.8" x14ac:dyDescent="0.3">
      <c r="A25" s="28" t="s">
        <v>97</v>
      </c>
      <c r="B25" s="37">
        <f t="shared" si="1"/>
        <v>1.105379513633014E-2</v>
      </c>
      <c r="C25" s="37">
        <f t="shared" si="2"/>
        <v>1.4763779527559053E-2</v>
      </c>
      <c r="D25" s="37">
        <f t="shared" si="3"/>
        <v>3.8251366120218573E-2</v>
      </c>
      <c r="E25" s="37">
        <f t="shared" si="4"/>
        <v>1.1571841851494699E-2</v>
      </c>
      <c r="F25" s="38">
        <f t="shared" si="5"/>
        <v>8.6206896551724137E-3</v>
      </c>
      <c r="G25" s="38">
        <f t="shared" si="6"/>
        <v>1.2048192771084338E-2</v>
      </c>
      <c r="H25" s="38">
        <f t="shared" si="7"/>
        <v>2.2222222222222223E-2</v>
      </c>
      <c r="I25" s="38">
        <f t="shared" si="8"/>
        <v>1.7543859649122806E-2</v>
      </c>
      <c r="J25" s="38">
        <f t="shared" si="9"/>
        <v>3.1390134529147982E-2</v>
      </c>
      <c r="K25" s="38">
        <f t="shared" si="10"/>
        <v>2.4539877300613498E-2</v>
      </c>
      <c r="L25" s="39">
        <f t="shared" si="11"/>
        <v>1.9200575876296571E-2</v>
      </c>
    </row>
    <row r="26" spans="1:14" ht="18.600000000000001" customHeight="1" x14ac:dyDescent="0.3">
      <c r="A26" s="28" t="s">
        <v>98</v>
      </c>
      <c r="B26" s="37">
        <f t="shared" si="1"/>
        <v>8.8430361090641119E-2</v>
      </c>
      <c r="C26" s="37">
        <f t="shared" si="2"/>
        <v>5.1673228346456684E-2</v>
      </c>
      <c r="D26" s="44">
        <f t="shared" si="3"/>
        <v>7.6502732240437146E-2</v>
      </c>
      <c r="E26" s="37">
        <f t="shared" si="4"/>
        <v>5.7859209257473489E-2</v>
      </c>
      <c r="F26" s="38">
        <f t="shared" si="5"/>
        <v>0.10344827586206898</v>
      </c>
      <c r="G26" s="38">
        <f t="shared" si="6"/>
        <v>9.6385542168674704E-2</v>
      </c>
      <c r="H26" s="38">
        <f t="shared" si="7"/>
        <v>8.8888888888888892E-2</v>
      </c>
      <c r="I26" s="38">
        <f t="shared" si="8"/>
        <v>7.0175438596491224E-2</v>
      </c>
      <c r="J26" s="38">
        <f t="shared" si="9"/>
        <v>6.2780269058295965E-2</v>
      </c>
      <c r="K26" s="38">
        <f t="shared" si="10"/>
        <v>6.1349693251533742E-2</v>
      </c>
      <c r="L26" s="39">
        <f t="shared" si="11"/>
        <v>7.5749363876096182E-2</v>
      </c>
    </row>
    <row r="27" spans="1:14" ht="16.8" x14ac:dyDescent="0.3">
      <c r="A27" s="28" t="s">
        <v>99</v>
      </c>
      <c r="B27" s="37">
        <f t="shared" si="1"/>
        <v>0.17686072218128224</v>
      </c>
      <c r="C27" s="47">
        <f t="shared" si="2"/>
        <v>0.20669291338582674</v>
      </c>
      <c r="D27" s="46">
        <f t="shared" si="3"/>
        <v>0.15300546448087429</v>
      </c>
      <c r="E27" s="48">
        <f t="shared" si="4"/>
        <v>0.23143683702989395</v>
      </c>
      <c r="F27" s="38">
        <f t="shared" si="5"/>
        <v>0.18103448275862069</v>
      </c>
      <c r="G27" s="38">
        <f t="shared" si="6"/>
        <v>0.14457831325301204</v>
      </c>
      <c r="H27" s="38">
        <f t="shared" si="7"/>
        <v>0.13333333333333333</v>
      </c>
      <c r="I27" s="38">
        <f t="shared" si="8"/>
        <v>0.21052631578947367</v>
      </c>
      <c r="J27" s="38">
        <f t="shared" si="9"/>
        <v>0.18834080717488791</v>
      </c>
      <c r="K27" s="38">
        <f t="shared" si="10"/>
        <v>0.24539877300613497</v>
      </c>
      <c r="L27" s="39">
        <f t="shared" si="11"/>
        <v>0.18712079623933398</v>
      </c>
    </row>
    <row r="28" spans="1:14" ht="21.6" customHeight="1" x14ac:dyDescent="0.3">
      <c r="A28" s="28" t="s">
        <v>100</v>
      </c>
      <c r="B28" s="37">
        <f t="shared" si="1"/>
        <v>0.17686072218128224</v>
      </c>
      <c r="C28" s="37">
        <f t="shared" si="2"/>
        <v>0.20669291338582674</v>
      </c>
      <c r="D28" s="49">
        <f t="shared" si="3"/>
        <v>0.10200364298724952</v>
      </c>
      <c r="E28" s="37">
        <f t="shared" si="4"/>
        <v>0.17357762777242047</v>
      </c>
      <c r="F28" s="38">
        <f t="shared" si="5"/>
        <v>0.15517241379310345</v>
      </c>
      <c r="G28" s="38">
        <f t="shared" si="6"/>
        <v>0.12048192771084337</v>
      </c>
      <c r="H28" s="38">
        <f t="shared" si="7"/>
        <v>0.1111111111111111</v>
      </c>
      <c r="I28" s="38">
        <f t="shared" si="8"/>
        <v>0.14035087719298245</v>
      </c>
      <c r="J28" s="38">
        <f t="shared" si="9"/>
        <v>9.4170403587443954E-2</v>
      </c>
      <c r="K28" s="38">
        <f t="shared" si="10"/>
        <v>0.12269938650306748</v>
      </c>
      <c r="L28" s="39">
        <f t="shared" si="11"/>
        <v>0.14031210262253307</v>
      </c>
    </row>
    <row r="29" spans="1:14" ht="16.8" x14ac:dyDescent="0.3">
      <c r="A29" s="32" t="s">
        <v>76</v>
      </c>
      <c r="B29" s="40">
        <f>SUM(B19:B28)</f>
        <v>1</v>
      </c>
      <c r="C29" s="40">
        <f t="shared" ref="C29:L29" si="12">SUM(C19:C28)</f>
        <v>0.99999999999999978</v>
      </c>
      <c r="D29" s="40">
        <f t="shared" si="12"/>
        <v>0.99999999999999989</v>
      </c>
      <c r="E29" s="40">
        <f t="shared" si="12"/>
        <v>1.0000000000000002</v>
      </c>
      <c r="F29" s="40">
        <f t="shared" si="12"/>
        <v>0.99999999999999989</v>
      </c>
      <c r="G29" s="40">
        <f t="shared" si="12"/>
        <v>1</v>
      </c>
      <c r="H29" s="40">
        <f t="shared" si="12"/>
        <v>1</v>
      </c>
      <c r="I29" s="40">
        <f t="shared" si="12"/>
        <v>1</v>
      </c>
      <c r="J29" s="40">
        <f t="shared" si="12"/>
        <v>1</v>
      </c>
      <c r="K29" s="40">
        <f t="shared" si="12"/>
        <v>0.99999999999999989</v>
      </c>
      <c r="L29" s="40">
        <f t="shared" si="12"/>
        <v>1</v>
      </c>
    </row>
    <row r="30" spans="1:14" ht="64.8" customHeight="1" x14ac:dyDescent="0.3"/>
    <row r="31" spans="1:14" ht="39" customHeight="1" x14ac:dyDescent="0.3">
      <c r="A31" s="131" t="s">
        <v>135</v>
      </c>
      <c r="B31" s="131"/>
      <c r="C31" s="131"/>
      <c r="D31" s="131"/>
      <c r="E31" s="131"/>
      <c r="F31" s="131"/>
      <c r="G31" s="131"/>
      <c r="H31" s="131"/>
      <c r="I31" s="131"/>
      <c r="J31" s="131"/>
      <c r="K31" s="131"/>
      <c r="L31" s="131"/>
      <c r="M31" s="131"/>
      <c r="N31" s="131"/>
    </row>
    <row r="32" spans="1:14" ht="57.6" customHeight="1" x14ac:dyDescent="0.3">
      <c r="A32" s="55" t="s">
        <v>65</v>
      </c>
      <c r="B32" s="23" t="s">
        <v>91</v>
      </c>
      <c r="C32" s="23" t="s">
        <v>92</v>
      </c>
      <c r="D32" s="23" t="s">
        <v>93</v>
      </c>
      <c r="E32" s="23" t="s">
        <v>94</v>
      </c>
      <c r="F32" s="23" t="s">
        <v>95</v>
      </c>
      <c r="G32" s="23" t="s">
        <v>96</v>
      </c>
      <c r="H32" s="23" t="s">
        <v>97</v>
      </c>
      <c r="I32" s="23" t="s">
        <v>98</v>
      </c>
      <c r="J32" s="23" t="s">
        <v>99</v>
      </c>
      <c r="K32" s="23" t="s">
        <v>100</v>
      </c>
      <c r="L32" s="51" t="s">
        <v>82</v>
      </c>
      <c r="M32" s="51" t="s">
        <v>107</v>
      </c>
      <c r="N32" s="36" t="s">
        <v>83</v>
      </c>
    </row>
    <row r="33" spans="1:14" ht="16.8" x14ac:dyDescent="0.3">
      <c r="A33" s="24" t="s">
        <v>91</v>
      </c>
      <c r="B33" s="37">
        <f>B5*$L$19</f>
        <v>6.3598642367589012E-2</v>
      </c>
      <c r="C33" s="37">
        <f>C5*$L$20</f>
        <v>4.122961522522197E-2</v>
      </c>
      <c r="D33" s="37">
        <f>D5*$L$21</f>
        <v>4.3998077299221852E-2</v>
      </c>
      <c r="E33" s="37">
        <f>E5*$L$22</f>
        <v>3.5024220877688146E-2</v>
      </c>
      <c r="F33" s="38">
        <f>F5*$L$23</f>
        <v>0.19682651515819313</v>
      </c>
      <c r="G33" s="38">
        <f>G5*$L$24</f>
        <v>0.11744174299372837</v>
      </c>
      <c r="H33" s="38">
        <f>H5*$L$25</f>
        <v>7.6802303505186284E-2</v>
      </c>
      <c r="I33" s="38">
        <f>I5*$L$26</f>
        <v>3.7874681938048091E-2</v>
      </c>
      <c r="J33" s="38">
        <f>J5*$L$27</f>
        <v>4.6780199059833494E-2</v>
      </c>
      <c r="K33" s="38">
        <f>K5*$L$28</f>
        <v>3.5078025655633269E-2</v>
      </c>
      <c r="L33" s="53">
        <f>SUM(B33:K33)</f>
        <v>0.69465402408034349</v>
      </c>
      <c r="M33" s="53" cm="1">
        <f t="array" ref="M33:M42">L19:L28</f>
        <v>6.3598642367589012E-2</v>
      </c>
      <c r="N33" s="39">
        <f>L33/M33</f>
        <v>10.922466238593033</v>
      </c>
    </row>
    <row r="34" spans="1:14" ht="16.8" x14ac:dyDescent="0.3">
      <c r="A34" s="28" t="s">
        <v>92</v>
      </c>
      <c r="B34" s="37">
        <f t="shared" ref="B34:B42" si="13">B6*$L$19</f>
        <v>0.19079592710276705</v>
      </c>
      <c r="C34" s="37">
        <f t="shared" ref="C34:C42" si="14">C6*$L$20</f>
        <v>0.12368884567566592</v>
      </c>
      <c r="D34" s="37">
        <f t="shared" ref="D34:D42" si="15">D6*$L$21</f>
        <v>8.7996154598443704E-2</v>
      </c>
      <c r="E34" s="37">
        <f t="shared" ref="E34:E42" si="16">E6*$L$22</f>
        <v>0.21014532526612889</v>
      </c>
      <c r="F34" s="38">
        <f t="shared" ref="F34:F42" si="17">F6*$L$23</f>
        <v>0.16402209596516093</v>
      </c>
      <c r="G34" s="38">
        <f t="shared" ref="G34:G42" si="18">G6*$L$24</f>
        <v>0.14093009159247405</v>
      </c>
      <c r="H34" s="38">
        <f t="shared" ref="H34:H42" si="19">H6*$L$25</f>
        <v>0.13440403113407601</v>
      </c>
      <c r="I34" s="38">
        <f t="shared" ref="I34:I42" si="20">I6*$L$26</f>
        <v>0.15149872775219236</v>
      </c>
      <c r="J34" s="38">
        <f t="shared" ref="J34:J42" si="21">J6*$L$27</f>
        <v>9.3560398119666988E-2</v>
      </c>
      <c r="K34" s="38">
        <f t="shared" ref="K34:K42" si="22">K6*$L$28</f>
        <v>7.0156051311266537E-2</v>
      </c>
      <c r="L34" s="53">
        <f t="shared" ref="L34:L42" si="23">SUM(B34:K34)</f>
        <v>1.3671976485178423</v>
      </c>
      <c r="M34" s="53">
        <v>0.12368884567566592</v>
      </c>
      <c r="N34" s="39">
        <f t="shared" ref="N34:N42" si="24">L34/M34</f>
        <v>11.053524196538117</v>
      </c>
    </row>
    <row r="35" spans="1:14" ht="16.8" x14ac:dyDescent="0.3">
      <c r="A35" s="28" t="s">
        <v>93</v>
      </c>
      <c r="B35" s="37">
        <f t="shared" si="13"/>
        <v>0.3815918542055341</v>
      </c>
      <c r="C35" s="37">
        <f t="shared" si="14"/>
        <v>0.37106653702699777</v>
      </c>
      <c r="D35" s="37">
        <f t="shared" si="15"/>
        <v>0.26398846379533114</v>
      </c>
      <c r="E35" s="37">
        <f t="shared" si="16"/>
        <v>0.28019376702150517</v>
      </c>
      <c r="F35" s="38">
        <f t="shared" si="17"/>
        <v>0.19682651515819313</v>
      </c>
      <c r="G35" s="38">
        <f t="shared" si="18"/>
        <v>0.16441844019121971</v>
      </c>
      <c r="H35" s="38">
        <f t="shared" si="19"/>
        <v>0.15360460701037257</v>
      </c>
      <c r="I35" s="38">
        <f t="shared" si="20"/>
        <v>0.30299745550438473</v>
      </c>
      <c r="J35" s="38">
        <f t="shared" si="21"/>
        <v>0.37424159247866795</v>
      </c>
      <c r="K35" s="38">
        <f t="shared" si="22"/>
        <v>0.42093630786759922</v>
      </c>
      <c r="L35" s="53">
        <f t="shared" si="23"/>
        <v>2.9098655402598053</v>
      </c>
      <c r="M35" s="53">
        <v>0.26398846379533114</v>
      </c>
      <c r="N35" s="39">
        <f t="shared" si="24"/>
        <v>11.022699622646423</v>
      </c>
    </row>
    <row r="36" spans="1:14" ht="16.8" x14ac:dyDescent="0.3">
      <c r="A36" s="28" t="s">
        <v>94</v>
      </c>
      <c r="B36" s="37">
        <f t="shared" si="13"/>
        <v>0.12719728473517802</v>
      </c>
      <c r="C36" s="37">
        <f t="shared" si="14"/>
        <v>4.122961522522197E-2</v>
      </c>
      <c r="D36" s="37">
        <f t="shared" si="15"/>
        <v>6.5997115948832785E-2</v>
      </c>
      <c r="E36" s="37">
        <f t="shared" si="16"/>
        <v>7.0048441755376292E-2</v>
      </c>
      <c r="F36" s="38">
        <f t="shared" si="17"/>
        <v>9.8413257579096566E-2</v>
      </c>
      <c r="G36" s="38">
        <f t="shared" si="18"/>
        <v>9.3953394394982695E-2</v>
      </c>
      <c r="H36" s="38">
        <f t="shared" si="19"/>
        <v>9.6002879381482858E-2</v>
      </c>
      <c r="I36" s="38">
        <f t="shared" si="20"/>
        <v>7.5749363876096182E-2</v>
      </c>
      <c r="J36" s="38">
        <f t="shared" si="21"/>
        <v>4.6780199059833494E-2</v>
      </c>
      <c r="K36" s="38">
        <f t="shared" si="22"/>
        <v>4.6770700874177687E-2</v>
      </c>
      <c r="L36" s="53">
        <f t="shared" si="23"/>
        <v>0.76214225283027848</v>
      </c>
      <c r="M36" s="53">
        <v>7.0048441755376292E-2</v>
      </c>
      <c r="N36" s="39">
        <f t="shared" si="24"/>
        <v>10.880217085939435</v>
      </c>
    </row>
    <row r="37" spans="1:14" ht="16.8" x14ac:dyDescent="0.3">
      <c r="A37" s="29" t="s">
        <v>95</v>
      </c>
      <c r="B37" s="37">
        <f t="shared" si="13"/>
        <v>1.0599773727931501E-2</v>
      </c>
      <c r="C37" s="37">
        <f t="shared" si="14"/>
        <v>2.4737769135133186E-2</v>
      </c>
      <c r="D37" s="37">
        <f t="shared" si="15"/>
        <v>4.3998077299221852E-2</v>
      </c>
      <c r="E37" s="37">
        <f t="shared" si="16"/>
        <v>2.334948058512543E-2</v>
      </c>
      <c r="F37" s="38">
        <f t="shared" si="17"/>
        <v>3.2804419193032189E-2</v>
      </c>
      <c r="G37" s="38">
        <f t="shared" si="18"/>
        <v>7.0465045796237025E-2</v>
      </c>
      <c r="H37" s="38">
        <f t="shared" si="19"/>
        <v>5.760172762888971E-2</v>
      </c>
      <c r="I37" s="38">
        <f t="shared" si="20"/>
        <v>1.8937340969024045E-2</v>
      </c>
      <c r="J37" s="38">
        <f t="shared" si="21"/>
        <v>2.6731542319904853E-2</v>
      </c>
      <c r="K37" s="38">
        <f t="shared" si="22"/>
        <v>2.3385350437088843E-2</v>
      </c>
      <c r="L37" s="53">
        <f t="shared" si="23"/>
        <v>0.33261052709158867</v>
      </c>
      <c r="M37" s="53">
        <v>3.2804419193032189E-2</v>
      </c>
      <c r="N37" s="39">
        <f t="shared" si="24"/>
        <v>10.139198780944632</v>
      </c>
    </row>
    <row r="38" spans="1:14" ht="16.8" x14ac:dyDescent="0.3">
      <c r="A38" s="28" t="s">
        <v>96</v>
      </c>
      <c r="B38" s="37">
        <f t="shared" si="13"/>
        <v>1.2719728473517803E-2</v>
      </c>
      <c r="C38" s="37">
        <f t="shared" si="14"/>
        <v>2.0614807612610985E-2</v>
      </c>
      <c r="D38" s="37">
        <f t="shared" si="15"/>
        <v>3.7712637685047304E-2</v>
      </c>
      <c r="E38" s="37">
        <f t="shared" si="16"/>
        <v>1.7512110438844073E-2</v>
      </c>
      <c r="F38" s="38">
        <f t="shared" si="17"/>
        <v>1.0934806397677396E-2</v>
      </c>
      <c r="G38" s="38">
        <f t="shared" si="18"/>
        <v>2.3488348598745674E-2</v>
      </c>
      <c r="H38" s="38">
        <f t="shared" si="19"/>
        <v>3.8401151752593142E-2</v>
      </c>
      <c r="I38" s="38">
        <f t="shared" si="20"/>
        <v>1.8937340969024045E-2</v>
      </c>
      <c r="J38" s="38">
        <f t="shared" si="21"/>
        <v>3.1186799373222329E-2</v>
      </c>
      <c r="K38" s="38">
        <f t="shared" si="22"/>
        <v>2.8062420524506616E-2</v>
      </c>
      <c r="L38" s="53">
        <f t="shared" si="23"/>
        <v>0.23957015182578936</v>
      </c>
      <c r="M38" s="53">
        <v>2.3488348598745674E-2</v>
      </c>
      <c r="N38" s="39">
        <f t="shared" si="24"/>
        <v>10.199531517451291</v>
      </c>
    </row>
    <row r="39" spans="1:14" ht="16.8" x14ac:dyDescent="0.3">
      <c r="A39" s="28" t="s">
        <v>97</v>
      </c>
      <c r="B39" s="37">
        <f t="shared" si="13"/>
        <v>1.5899660591897253E-2</v>
      </c>
      <c r="C39" s="37">
        <f t="shared" si="14"/>
        <v>1.7669835096523701E-2</v>
      </c>
      <c r="D39" s="37">
        <f t="shared" si="15"/>
        <v>3.2998557974416393E-2</v>
      </c>
      <c r="E39" s="37">
        <f t="shared" si="16"/>
        <v>1.4009688351075258E-2</v>
      </c>
      <c r="F39" s="38">
        <f t="shared" si="17"/>
        <v>1.0934806397677396E-2</v>
      </c>
      <c r="G39" s="38">
        <f t="shared" si="18"/>
        <v>1.1744174299372837E-2</v>
      </c>
      <c r="H39" s="38">
        <f t="shared" si="19"/>
        <v>1.9200575876296571E-2</v>
      </c>
      <c r="I39" s="38">
        <f t="shared" si="20"/>
        <v>1.8937340969024045E-2</v>
      </c>
      <c r="J39" s="38">
        <f t="shared" si="21"/>
        <v>3.1186799373222329E-2</v>
      </c>
      <c r="K39" s="38">
        <f t="shared" si="22"/>
        <v>2.8062420524506616E-2</v>
      </c>
      <c r="L39" s="53">
        <f t="shared" si="23"/>
        <v>0.20064385945401239</v>
      </c>
      <c r="M39" s="53">
        <v>1.9200575876296571E-2</v>
      </c>
      <c r="N39" s="39">
        <f t="shared" si="24"/>
        <v>10.449887583929739</v>
      </c>
    </row>
    <row r="40" spans="1:14" ht="18.600000000000001" customHeight="1" x14ac:dyDescent="0.3">
      <c r="A40" s="28" t="s">
        <v>98</v>
      </c>
      <c r="B40" s="37">
        <f t="shared" si="13"/>
        <v>0.12719728473517802</v>
      </c>
      <c r="C40" s="37">
        <f t="shared" si="14"/>
        <v>6.1844422837832959E-2</v>
      </c>
      <c r="D40" s="37">
        <f t="shared" si="15"/>
        <v>6.5997115948832785E-2</v>
      </c>
      <c r="E40" s="37">
        <f t="shared" si="16"/>
        <v>7.0048441755376292E-2</v>
      </c>
      <c r="F40" s="38">
        <f t="shared" si="17"/>
        <v>0.13121767677212876</v>
      </c>
      <c r="G40" s="38">
        <f t="shared" si="18"/>
        <v>9.3953394394982695E-2</v>
      </c>
      <c r="H40" s="38">
        <f t="shared" si="19"/>
        <v>7.6802303505186284E-2</v>
      </c>
      <c r="I40" s="38">
        <f t="shared" si="20"/>
        <v>7.5749363876096182E-2</v>
      </c>
      <c r="J40" s="38">
        <f t="shared" si="21"/>
        <v>6.2373598746444658E-2</v>
      </c>
      <c r="K40" s="38">
        <f t="shared" si="22"/>
        <v>7.0156051311266537E-2</v>
      </c>
      <c r="L40" s="53">
        <f t="shared" si="23"/>
        <v>0.83533965388332521</v>
      </c>
      <c r="M40" s="53">
        <v>7.5749363876096182E-2</v>
      </c>
      <c r="N40" s="39">
        <f t="shared" si="24"/>
        <v>11.027678796744706</v>
      </c>
    </row>
    <row r="41" spans="1:14" ht="16.8" x14ac:dyDescent="0.3">
      <c r="A41" s="28" t="s">
        <v>99</v>
      </c>
      <c r="B41" s="37">
        <f t="shared" si="13"/>
        <v>0.25439456947035605</v>
      </c>
      <c r="C41" s="37">
        <f t="shared" si="14"/>
        <v>0.24737769135133184</v>
      </c>
      <c r="D41" s="37">
        <f t="shared" si="15"/>
        <v>0.13199423189766557</v>
      </c>
      <c r="E41" s="37">
        <f t="shared" si="16"/>
        <v>0.28019376702150517</v>
      </c>
      <c r="F41" s="38">
        <f t="shared" si="17"/>
        <v>0.22963093435122534</v>
      </c>
      <c r="G41" s="38">
        <f t="shared" si="18"/>
        <v>0.14093009159247405</v>
      </c>
      <c r="H41" s="38">
        <f t="shared" si="19"/>
        <v>0.11520345525777942</v>
      </c>
      <c r="I41" s="38">
        <f t="shared" si="20"/>
        <v>0.22724809162828855</v>
      </c>
      <c r="J41" s="38">
        <f t="shared" si="21"/>
        <v>0.18712079623933398</v>
      </c>
      <c r="K41" s="38">
        <f t="shared" si="22"/>
        <v>0.28062420524506615</v>
      </c>
      <c r="L41" s="53">
        <f t="shared" si="23"/>
        <v>2.0947178340550261</v>
      </c>
      <c r="M41" s="53">
        <v>0.18712079623933398</v>
      </c>
      <c r="N41" s="39">
        <f t="shared" si="24"/>
        <v>11.194468365642317</v>
      </c>
    </row>
    <row r="42" spans="1:14" ht="16.8" x14ac:dyDescent="0.3">
      <c r="A42" s="28" t="s">
        <v>100</v>
      </c>
      <c r="B42" s="37">
        <f t="shared" si="13"/>
        <v>0.25439456947035605</v>
      </c>
      <c r="C42" s="37">
        <f t="shared" si="14"/>
        <v>0.24737769135133184</v>
      </c>
      <c r="D42" s="37">
        <f t="shared" si="15"/>
        <v>8.7996154598443704E-2</v>
      </c>
      <c r="E42" s="37">
        <f t="shared" si="16"/>
        <v>0.21014532526612889</v>
      </c>
      <c r="F42" s="38">
        <f t="shared" si="17"/>
        <v>0.19682651515819313</v>
      </c>
      <c r="G42" s="38">
        <f t="shared" si="18"/>
        <v>0.11744174299372837</v>
      </c>
      <c r="H42" s="38">
        <f t="shared" si="19"/>
        <v>9.6002879381482858E-2</v>
      </c>
      <c r="I42" s="38">
        <f t="shared" si="20"/>
        <v>0.15149872775219236</v>
      </c>
      <c r="J42" s="38">
        <f t="shared" si="21"/>
        <v>9.3560398119666988E-2</v>
      </c>
      <c r="K42" s="38">
        <f t="shared" si="22"/>
        <v>0.14031210262253307</v>
      </c>
      <c r="L42" s="53">
        <f t="shared" si="23"/>
        <v>1.5955561067140576</v>
      </c>
      <c r="M42" s="53">
        <v>0.14031210262253307</v>
      </c>
      <c r="N42" s="39">
        <f t="shared" si="24"/>
        <v>11.371478845316821</v>
      </c>
    </row>
    <row r="43" spans="1:14" ht="49.8" customHeight="1" x14ac:dyDescent="0.3">
      <c r="A43" s="45"/>
      <c r="B43" s="43"/>
      <c r="C43" s="43"/>
      <c r="D43" s="43"/>
      <c r="E43" s="43"/>
      <c r="F43" s="43"/>
      <c r="G43" s="43"/>
      <c r="H43" s="43"/>
      <c r="I43" s="43"/>
      <c r="J43" s="43"/>
      <c r="K43" s="43"/>
      <c r="L43" s="43"/>
    </row>
    <row r="44" spans="1:14" ht="29.4" customHeight="1" x14ac:dyDescent="0.3">
      <c r="A44" s="149" t="s">
        <v>102</v>
      </c>
      <c r="B44" s="149"/>
      <c r="C44" s="148" t="s">
        <v>87</v>
      </c>
      <c r="D44" s="148"/>
      <c r="E44" s="140">
        <f>SUM(N33:N42)/10</f>
        <v>10.826115103374651</v>
      </c>
      <c r="F44" s="140"/>
      <c r="K44" s="41"/>
    </row>
    <row r="45" spans="1:14" ht="26.4" customHeight="1" x14ac:dyDescent="0.3">
      <c r="A45" s="7"/>
      <c r="B45" s="7"/>
      <c r="K45" s="34"/>
    </row>
    <row r="46" spans="1:14" ht="36.6" customHeight="1" x14ac:dyDescent="0.3">
      <c r="A46" s="129" t="s">
        <v>103</v>
      </c>
      <c r="B46" s="129"/>
      <c r="C46" s="134" t="e" vm="1">
        <v>#VALUE!</v>
      </c>
      <c r="D46" s="134"/>
      <c r="E46" s="135">
        <f>(E44-10)/(10-1)</f>
        <v>9.1790567041627857E-2</v>
      </c>
      <c r="F46" s="135"/>
      <c r="G46" s="65">
        <f>E46</f>
        <v>9.1790567041627857E-2</v>
      </c>
      <c r="K46" s="42"/>
    </row>
    <row r="47" spans="1:14" ht="28.8" customHeight="1" x14ac:dyDescent="0.3">
      <c r="K47" s="42"/>
    </row>
    <row r="48" spans="1:14" ht="36" customHeight="1" x14ac:dyDescent="0.3">
      <c r="A48" s="129" t="s">
        <v>104</v>
      </c>
      <c r="B48" s="129"/>
      <c r="C48" s="139" t="e" vm="2">
        <v>#VALUE!</v>
      </c>
      <c r="D48" s="139"/>
      <c r="E48" s="140">
        <f>E46/1.49</f>
        <v>6.1604407410488497E-2</v>
      </c>
      <c r="F48" s="140"/>
      <c r="G48" s="65">
        <f>E48</f>
        <v>6.1604407410488497E-2</v>
      </c>
      <c r="H48" s="141" t="s">
        <v>109</v>
      </c>
      <c r="I48" s="145"/>
      <c r="J48" s="145"/>
      <c r="K48" s="42"/>
    </row>
    <row r="49" spans="1:11" ht="16.8" x14ac:dyDescent="0.3">
      <c r="A49" s="45"/>
      <c r="B49" s="54"/>
      <c r="C49" s="54"/>
      <c r="D49" s="54"/>
      <c r="E49" s="54"/>
      <c r="F49" s="42"/>
      <c r="G49" s="42"/>
      <c r="H49" s="42"/>
      <c r="I49" s="42"/>
      <c r="J49" s="42"/>
      <c r="K49" s="42"/>
    </row>
    <row r="50" spans="1:11" ht="69" customHeight="1" x14ac:dyDescent="0.3">
      <c r="A50" s="139" t="e" vm="3">
        <v>#VALUE!</v>
      </c>
      <c r="B50" s="139"/>
      <c r="C50" s="139"/>
      <c r="D50" s="139"/>
      <c r="E50" s="139"/>
      <c r="F50" s="139"/>
      <c r="G50" s="3"/>
      <c r="H50" s="3"/>
      <c r="I50" s="3"/>
      <c r="J50" s="3"/>
      <c r="K50" s="42"/>
    </row>
    <row r="51" spans="1:11" ht="27.6" customHeight="1" x14ac:dyDescent="0.3">
      <c r="A51" s="67"/>
      <c r="D51" s="54"/>
      <c r="E51" s="54"/>
      <c r="F51" s="42"/>
      <c r="G51" s="42"/>
      <c r="H51" s="42"/>
      <c r="I51" s="42"/>
      <c r="J51" s="42"/>
      <c r="K51" s="42"/>
    </row>
    <row r="52" spans="1:11" ht="48" customHeight="1" x14ac:dyDescent="0.3">
      <c r="A52" s="143" t="s">
        <v>111</v>
      </c>
      <c r="B52" s="143"/>
      <c r="C52" s="143"/>
      <c r="D52" s="54"/>
      <c r="E52" s="54"/>
      <c r="F52" s="42"/>
      <c r="G52" s="42"/>
      <c r="H52" s="42"/>
      <c r="I52" s="42"/>
      <c r="J52" s="42"/>
      <c r="K52" s="42"/>
    </row>
    <row r="53" spans="1:11" ht="40.200000000000003" customHeight="1" x14ac:dyDescent="0.3">
      <c r="A53" s="63" t="s">
        <v>65</v>
      </c>
      <c r="B53" s="60" t="s">
        <v>107</v>
      </c>
      <c r="C53" s="57" t="s">
        <v>106</v>
      </c>
      <c r="D53" s="54"/>
      <c r="E53" s="54"/>
      <c r="F53" s="42"/>
      <c r="G53" s="42"/>
      <c r="H53" s="42"/>
      <c r="I53" s="42"/>
      <c r="J53" s="42"/>
      <c r="K53" s="42"/>
    </row>
    <row r="54" spans="1:11" ht="16.8" x14ac:dyDescent="0.3">
      <c r="A54" s="24" t="s">
        <v>91</v>
      </c>
      <c r="B54" s="61" cm="1">
        <f t="array" ref="B54:B63">L19:L28</f>
        <v>6.3598642367589012E-2</v>
      </c>
      <c r="C54" s="59">
        <f t="shared" ref="C54:C63" si="25">_xlfn.RANK.EQ(B54,_xlfn.ANCHORARRAY($B$54),0)</f>
        <v>7</v>
      </c>
      <c r="D54" s="54"/>
      <c r="E54" s="54"/>
      <c r="F54" s="42"/>
      <c r="G54" s="42"/>
      <c r="H54" s="42"/>
      <c r="I54" s="42"/>
      <c r="J54" s="42"/>
      <c r="K54" s="42"/>
    </row>
    <row r="55" spans="1:11" ht="16.8" x14ac:dyDescent="0.3">
      <c r="A55" s="28" t="s">
        <v>92</v>
      </c>
      <c r="B55" s="61">
        <v>0.12368884567566592</v>
      </c>
      <c r="C55" s="59">
        <f t="shared" si="25"/>
        <v>4</v>
      </c>
      <c r="D55" s="54"/>
      <c r="E55" s="54"/>
      <c r="F55" s="42"/>
      <c r="G55" s="42"/>
      <c r="H55" s="42"/>
      <c r="I55" s="42"/>
      <c r="J55" s="42"/>
      <c r="K55" s="42"/>
    </row>
    <row r="56" spans="1:11" ht="16.8" x14ac:dyDescent="0.3">
      <c r="A56" s="28" t="s">
        <v>93</v>
      </c>
      <c r="B56" s="61">
        <v>0.26398846379533114</v>
      </c>
      <c r="C56" s="59">
        <f t="shared" si="25"/>
        <v>1</v>
      </c>
    </row>
    <row r="57" spans="1:11" ht="16.8" x14ac:dyDescent="0.3">
      <c r="A57" s="28" t="s">
        <v>94</v>
      </c>
      <c r="B57" s="61">
        <v>7.0048441755376292E-2</v>
      </c>
      <c r="C57" s="59">
        <f t="shared" si="25"/>
        <v>6</v>
      </c>
    </row>
    <row r="58" spans="1:11" ht="16.8" x14ac:dyDescent="0.3">
      <c r="A58" s="29" t="s">
        <v>95</v>
      </c>
      <c r="B58" s="61">
        <v>3.2804419193032189E-2</v>
      </c>
      <c r="C58" s="59">
        <f t="shared" si="25"/>
        <v>8</v>
      </c>
    </row>
    <row r="59" spans="1:11" ht="16.8" x14ac:dyDescent="0.3">
      <c r="A59" s="28" t="s">
        <v>96</v>
      </c>
      <c r="B59" s="61">
        <v>2.3488348598745674E-2</v>
      </c>
      <c r="C59" s="59">
        <f t="shared" si="25"/>
        <v>9</v>
      </c>
    </row>
    <row r="60" spans="1:11" ht="17.399999999999999" customHeight="1" x14ac:dyDescent="0.3">
      <c r="A60" s="28" t="s">
        <v>97</v>
      </c>
      <c r="B60" s="61">
        <v>1.9200575876296571E-2</v>
      </c>
      <c r="C60" s="59">
        <f t="shared" si="25"/>
        <v>10</v>
      </c>
    </row>
    <row r="61" spans="1:11" ht="18.600000000000001" customHeight="1" x14ac:dyDescent="0.3">
      <c r="A61" s="28" t="s">
        <v>98</v>
      </c>
      <c r="B61" s="61">
        <v>7.5749363876096182E-2</v>
      </c>
      <c r="C61" s="59">
        <f t="shared" si="25"/>
        <v>5</v>
      </c>
    </row>
    <row r="62" spans="1:11" ht="16.8" x14ac:dyDescent="0.3">
      <c r="A62" s="28" t="s">
        <v>99</v>
      </c>
      <c r="B62" s="61">
        <v>0.18712079623933398</v>
      </c>
      <c r="C62" s="59">
        <f t="shared" si="25"/>
        <v>2</v>
      </c>
      <c r="E62" s="62"/>
    </row>
    <row r="63" spans="1:11" ht="16.8" x14ac:dyDescent="0.3">
      <c r="A63" s="28" t="s">
        <v>100</v>
      </c>
      <c r="B63" s="61">
        <v>0.14031210262253307</v>
      </c>
      <c r="C63" s="59">
        <f t="shared" si="25"/>
        <v>3</v>
      </c>
    </row>
  </sheetData>
  <mergeCells count="16">
    <mergeCell ref="A1:K1"/>
    <mergeCell ref="A3:K3"/>
    <mergeCell ref="A17:L17"/>
    <mergeCell ref="A31:N31"/>
    <mergeCell ref="A44:B44"/>
    <mergeCell ref="C44:D44"/>
    <mergeCell ref="E44:F44"/>
    <mergeCell ref="H48:J48"/>
    <mergeCell ref="A50:F50"/>
    <mergeCell ref="A52:C52"/>
    <mergeCell ref="A46:B46"/>
    <mergeCell ref="C46:D46"/>
    <mergeCell ref="E46:F46"/>
    <mergeCell ref="A48:B48"/>
    <mergeCell ref="C48:D48"/>
    <mergeCell ref="E48:F4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B2E35-9C6E-4530-8C59-62203B2F4162}">
  <dimension ref="A1:N63"/>
  <sheetViews>
    <sheetView workbookViewId="0">
      <selection activeCell="D2" sqref="D2"/>
    </sheetView>
  </sheetViews>
  <sheetFormatPr defaultRowHeight="14.4" x14ac:dyDescent="0.3"/>
  <cols>
    <col min="1" max="1" width="41.21875" customWidth="1"/>
    <col min="2" max="2" width="16.44140625" customWidth="1"/>
    <col min="3" max="3" width="16.33203125" customWidth="1"/>
    <col min="4" max="4" width="16" customWidth="1"/>
    <col min="5" max="5" width="16.5546875" customWidth="1"/>
    <col min="6" max="7" width="16.77734375" customWidth="1"/>
    <col min="8" max="8" width="17.33203125" customWidth="1"/>
    <col min="9" max="9" width="16.33203125" customWidth="1"/>
    <col min="10" max="10" width="14.21875" customWidth="1"/>
    <col min="11" max="11" width="17.44140625" customWidth="1"/>
    <col min="12" max="12" width="12.5546875" customWidth="1"/>
    <col min="13" max="13" width="11.33203125" customWidth="1"/>
    <col min="14" max="14" width="14.44140625" customWidth="1"/>
  </cols>
  <sheetData>
    <row r="1" spans="1:12" ht="55.2" customHeight="1" x14ac:dyDescent="0.3">
      <c r="A1" s="147" t="s">
        <v>113</v>
      </c>
      <c r="B1" s="147"/>
      <c r="C1" s="147"/>
      <c r="D1" s="147"/>
      <c r="E1" s="147"/>
      <c r="F1" s="147"/>
      <c r="G1" s="147"/>
      <c r="H1" s="147"/>
      <c r="I1" s="147"/>
      <c r="J1" s="147"/>
      <c r="K1" s="147"/>
    </row>
    <row r="2" spans="1:12" ht="19.8" customHeight="1" x14ac:dyDescent="0.3"/>
    <row r="3" spans="1:12" ht="44.4" customHeight="1" x14ac:dyDescent="0.3">
      <c r="A3" s="131" t="s">
        <v>80</v>
      </c>
      <c r="B3" s="131"/>
      <c r="C3" s="131"/>
      <c r="D3" s="131"/>
      <c r="E3" s="131"/>
      <c r="F3" s="131"/>
      <c r="G3" s="131"/>
      <c r="H3" s="131"/>
      <c r="I3" s="131"/>
      <c r="J3" s="131"/>
      <c r="K3" s="131"/>
    </row>
    <row r="4" spans="1:12" ht="62.4" customHeight="1" x14ac:dyDescent="0.3">
      <c r="A4" s="55" t="s">
        <v>67</v>
      </c>
      <c r="B4" s="23" t="s">
        <v>91</v>
      </c>
      <c r="C4" s="23" t="s">
        <v>92</v>
      </c>
      <c r="D4" s="23" t="s">
        <v>93</v>
      </c>
      <c r="E4" s="23" t="s">
        <v>94</v>
      </c>
      <c r="F4" s="23" t="s">
        <v>95</v>
      </c>
      <c r="G4" s="23" t="s">
        <v>96</v>
      </c>
      <c r="H4" s="23" t="s">
        <v>97</v>
      </c>
      <c r="I4" s="23" t="s">
        <v>98</v>
      </c>
      <c r="J4" s="23" t="s">
        <v>99</v>
      </c>
      <c r="K4" s="23" t="s">
        <v>100</v>
      </c>
      <c r="L4" s="34"/>
    </row>
    <row r="5" spans="1:12" ht="24" customHeight="1" x14ac:dyDescent="0.3">
      <c r="A5" s="24" t="s">
        <v>91</v>
      </c>
      <c r="B5" s="25">
        <v>1</v>
      </c>
      <c r="C5" s="26">
        <v>3</v>
      </c>
      <c r="D5" s="26">
        <v>3</v>
      </c>
      <c r="E5" s="26">
        <v>0.5</v>
      </c>
      <c r="F5" s="27">
        <v>0.33333333333333331</v>
      </c>
      <c r="G5" s="27">
        <v>0.25</v>
      </c>
      <c r="H5" s="27">
        <v>0.16666666666666666</v>
      </c>
      <c r="I5" s="27">
        <v>0.125</v>
      </c>
      <c r="J5" s="27">
        <v>2</v>
      </c>
      <c r="K5" s="27">
        <v>0.14285714285714285</v>
      </c>
    </row>
    <row r="6" spans="1:12" ht="16.8" x14ac:dyDescent="0.3">
      <c r="A6" s="28" t="s">
        <v>92</v>
      </c>
      <c r="B6" s="26">
        <f>1/C5</f>
        <v>0.33333333333333331</v>
      </c>
      <c r="C6" s="25">
        <v>1</v>
      </c>
      <c r="D6" s="26">
        <v>1</v>
      </c>
      <c r="E6" s="26">
        <v>0.5</v>
      </c>
      <c r="F6" s="27">
        <v>0.25</v>
      </c>
      <c r="G6" s="27">
        <v>0.2</v>
      </c>
      <c r="H6" s="27">
        <v>0.16666666666666666</v>
      </c>
      <c r="I6" s="27">
        <v>0.125</v>
      </c>
      <c r="J6" s="27">
        <v>1</v>
      </c>
      <c r="K6" s="27">
        <v>0.16666666666666666</v>
      </c>
    </row>
    <row r="7" spans="1:12" ht="21.6" customHeight="1" x14ac:dyDescent="0.3">
      <c r="A7" s="28" t="s">
        <v>93</v>
      </c>
      <c r="B7" s="26">
        <f>1/D5</f>
        <v>0.33333333333333331</v>
      </c>
      <c r="C7" s="26">
        <f>1/D6</f>
        <v>1</v>
      </c>
      <c r="D7" s="25">
        <v>1</v>
      </c>
      <c r="E7" s="26">
        <v>0.5</v>
      </c>
      <c r="F7" s="27">
        <v>0.25</v>
      </c>
      <c r="G7" s="27">
        <v>0.2</v>
      </c>
      <c r="H7" s="27">
        <v>0.16666666666666666</v>
      </c>
      <c r="I7" s="27">
        <v>0.125</v>
      </c>
      <c r="J7" s="27">
        <v>1</v>
      </c>
      <c r="K7" s="27">
        <v>0.14285714285714285</v>
      </c>
    </row>
    <row r="8" spans="1:12" ht="22.2" customHeight="1" x14ac:dyDescent="0.3">
      <c r="A8" s="28" t="s">
        <v>94</v>
      </c>
      <c r="B8" s="26">
        <f>1/E5</f>
        <v>2</v>
      </c>
      <c r="C8" s="26">
        <f>1/E6</f>
        <v>2</v>
      </c>
      <c r="D8" s="26">
        <f>1/E7</f>
        <v>2</v>
      </c>
      <c r="E8" s="25">
        <v>1</v>
      </c>
      <c r="F8" s="27">
        <v>0.5</v>
      </c>
      <c r="G8" s="27">
        <v>0.33333333333333331</v>
      </c>
      <c r="H8" s="27">
        <v>0.25</v>
      </c>
      <c r="I8" s="27">
        <v>0.16666666666666666</v>
      </c>
      <c r="J8" s="27">
        <v>2</v>
      </c>
      <c r="K8" s="27">
        <v>0.2</v>
      </c>
    </row>
    <row r="9" spans="1:12" ht="16.8" x14ac:dyDescent="0.3">
      <c r="A9" s="29" t="s">
        <v>95</v>
      </c>
      <c r="B9" s="30">
        <f>1/F5</f>
        <v>3</v>
      </c>
      <c r="C9" s="30">
        <f>1/F6</f>
        <v>4</v>
      </c>
      <c r="D9" s="30">
        <f>1/F7</f>
        <v>4</v>
      </c>
      <c r="E9" s="30">
        <f>1/F8</f>
        <v>2</v>
      </c>
      <c r="F9" s="31">
        <v>1</v>
      </c>
      <c r="G9" s="27">
        <v>0.5</v>
      </c>
      <c r="H9" s="27">
        <v>0.33333333333333331</v>
      </c>
      <c r="I9" s="27">
        <v>0.2</v>
      </c>
      <c r="J9" s="27">
        <v>3</v>
      </c>
      <c r="K9" s="27">
        <v>0.25</v>
      </c>
    </row>
    <row r="10" spans="1:12" ht="21.6" customHeight="1" x14ac:dyDescent="0.3">
      <c r="A10" s="28" t="s">
        <v>96</v>
      </c>
      <c r="B10" s="27">
        <f>1/G5</f>
        <v>4</v>
      </c>
      <c r="C10" s="27">
        <f>1/G6</f>
        <v>5</v>
      </c>
      <c r="D10" s="27">
        <f>1/G7</f>
        <v>5</v>
      </c>
      <c r="E10" s="27">
        <f>1/G8</f>
        <v>3</v>
      </c>
      <c r="F10" s="27">
        <f>1/G9</f>
        <v>2</v>
      </c>
      <c r="G10" s="31">
        <v>1</v>
      </c>
      <c r="H10" s="27">
        <v>0.33333333333333331</v>
      </c>
      <c r="I10" s="27">
        <v>0.2</v>
      </c>
      <c r="J10" s="27">
        <v>4</v>
      </c>
      <c r="K10" s="27">
        <v>0.25</v>
      </c>
    </row>
    <row r="11" spans="1:12" ht="22.2" customHeight="1" x14ac:dyDescent="0.3">
      <c r="A11" s="28" t="s">
        <v>97</v>
      </c>
      <c r="B11" s="27">
        <f>1/H5</f>
        <v>6</v>
      </c>
      <c r="C11" s="27">
        <f>1/H6</f>
        <v>6</v>
      </c>
      <c r="D11" s="27">
        <f>1/H7</f>
        <v>6</v>
      </c>
      <c r="E11" s="27">
        <f>1/H8</f>
        <v>4</v>
      </c>
      <c r="F11" s="27">
        <f>1/H9</f>
        <v>3</v>
      </c>
      <c r="G11" s="27">
        <f>1/H10</f>
        <v>3</v>
      </c>
      <c r="H11" s="31">
        <v>1</v>
      </c>
      <c r="I11" s="27">
        <v>0.33333333333333331</v>
      </c>
      <c r="J11" s="27">
        <v>5</v>
      </c>
      <c r="K11" s="27">
        <v>0.5</v>
      </c>
    </row>
    <row r="12" spans="1:12" ht="19.2" customHeight="1" x14ac:dyDescent="0.3">
      <c r="A12" s="28" t="s">
        <v>98</v>
      </c>
      <c r="B12" s="27">
        <f>1/I5</f>
        <v>8</v>
      </c>
      <c r="C12" s="27">
        <f>1/I6</f>
        <v>8</v>
      </c>
      <c r="D12" s="27">
        <f>1/I7</f>
        <v>8</v>
      </c>
      <c r="E12" s="27">
        <f>1/I8</f>
        <v>6</v>
      </c>
      <c r="F12" s="27">
        <f>1/I9</f>
        <v>5</v>
      </c>
      <c r="G12" s="27">
        <f>1/I10</f>
        <v>5</v>
      </c>
      <c r="H12" s="27">
        <f>1/I11</f>
        <v>3</v>
      </c>
      <c r="I12" s="31">
        <v>1</v>
      </c>
      <c r="J12" s="27">
        <v>6</v>
      </c>
      <c r="K12" s="27">
        <v>2</v>
      </c>
    </row>
    <row r="13" spans="1:12" ht="19.8" customHeight="1" x14ac:dyDescent="0.3">
      <c r="A13" s="28" t="s">
        <v>99</v>
      </c>
      <c r="B13" s="27">
        <f>1/J5</f>
        <v>0.5</v>
      </c>
      <c r="C13" s="27">
        <f>1/J6</f>
        <v>1</v>
      </c>
      <c r="D13" s="27">
        <f>1/J7</f>
        <v>1</v>
      </c>
      <c r="E13" s="27">
        <f>1/J8</f>
        <v>0.5</v>
      </c>
      <c r="F13" s="27">
        <f>1/J9</f>
        <v>0.33333333333333331</v>
      </c>
      <c r="G13" s="27">
        <f>1/J10</f>
        <v>0.25</v>
      </c>
      <c r="H13" s="27">
        <f>1/J11</f>
        <v>0.2</v>
      </c>
      <c r="I13" s="27">
        <f>1/J12</f>
        <v>0.16666666666666666</v>
      </c>
      <c r="J13" s="31">
        <v>1</v>
      </c>
      <c r="K13" s="27">
        <v>0.125</v>
      </c>
    </row>
    <row r="14" spans="1:12" ht="18" customHeight="1" x14ac:dyDescent="0.3">
      <c r="A14" s="28" t="s">
        <v>100</v>
      </c>
      <c r="B14" s="27">
        <f>1/K5</f>
        <v>7</v>
      </c>
      <c r="C14" s="27">
        <f>1/K6</f>
        <v>6</v>
      </c>
      <c r="D14" s="27">
        <f>1/K7</f>
        <v>7</v>
      </c>
      <c r="E14" s="27">
        <f>1/K8</f>
        <v>5</v>
      </c>
      <c r="F14" s="27">
        <f>1/K9</f>
        <v>4</v>
      </c>
      <c r="G14" s="27">
        <f>1/K10</f>
        <v>4</v>
      </c>
      <c r="H14" s="27">
        <f>1/K11</f>
        <v>2</v>
      </c>
      <c r="I14" s="27">
        <f>1/K12</f>
        <v>0.5</v>
      </c>
      <c r="J14" s="27">
        <f>1/K13</f>
        <v>8</v>
      </c>
      <c r="K14" s="31">
        <v>1</v>
      </c>
    </row>
    <row r="15" spans="1:12" ht="21.6" customHeight="1" x14ac:dyDescent="0.3">
      <c r="A15" s="32" t="s">
        <v>76</v>
      </c>
      <c r="B15" s="33">
        <f>SUM(B5:B14)</f>
        <v>32.166666666666664</v>
      </c>
      <c r="C15" s="33">
        <f t="shared" ref="C15:K15" si="0">SUM(C5:C14)</f>
        <v>37</v>
      </c>
      <c r="D15" s="33">
        <f t="shared" si="0"/>
        <v>38</v>
      </c>
      <c r="E15" s="33">
        <f t="shared" si="0"/>
        <v>23</v>
      </c>
      <c r="F15" s="33">
        <f t="shared" si="0"/>
        <v>16.666666666666664</v>
      </c>
      <c r="G15" s="33">
        <f t="shared" si="0"/>
        <v>14.733333333333334</v>
      </c>
      <c r="H15" s="33">
        <f t="shared" si="0"/>
        <v>7.6166666666666663</v>
      </c>
      <c r="I15" s="33">
        <f t="shared" si="0"/>
        <v>2.9416666666666664</v>
      </c>
      <c r="J15" s="33">
        <f t="shared" si="0"/>
        <v>33</v>
      </c>
      <c r="K15" s="33">
        <f t="shared" si="0"/>
        <v>4.7773809523809518</v>
      </c>
    </row>
    <row r="16" spans="1:12" ht="58.2" customHeight="1" x14ac:dyDescent="0.3"/>
    <row r="17" spans="1:14" ht="43.8" customHeight="1" x14ac:dyDescent="0.3">
      <c r="A17" s="131" t="s">
        <v>101</v>
      </c>
      <c r="B17" s="131"/>
      <c r="C17" s="131"/>
      <c r="D17" s="131"/>
      <c r="E17" s="131"/>
      <c r="F17" s="131"/>
      <c r="G17" s="131"/>
      <c r="H17" s="131"/>
      <c r="I17" s="131"/>
      <c r="J17" s="131"/>
      <c r="K17" s="131"/>
      <c r="L17" s="131"/>
    </row>
    <row r="18" spans="1:14" ht="62.4" customHeight="1" x14ac:dyDescent="0.3">
      <c r="A18" s="55" t="s">
        <v>67</v>
      </c>
      <c r="B18" s="23" t="s">
        <v>91</v>
      </c>
      <c r="C18" s="23" t="s">
        <v>92</v>
      </c>
      <c r="D18" s="23" t="s">
        <v>93</v>
      </c>
      <c r="E18" s="23" t="s">
        <v>94</v>
      </c>
      <c r="F18" s="23" t="s">
        <v>95</v>
      </c>
      <c r="G18" s="23" t="s">
        <v>96</v>
      </c>
      <c r="H18" s="23" t="s">
        <v>97</v>
      </c>
      <c r="I18" s="23" t="s">
        <v>98</v>
      </c>
      <c r="J18" s="23" t="s">
        <v>99</v>
      </c>
      <c r="K18" s="23" t="s">
        <v>100</v>
      </c>
      <c r="L18" s="36" t="s">
        <v>107</v>
      </c>
    </row>
    <row r="19" spans="1:14" ht="16.8" x14ac:dyDescent="0.3">
      <c r="A19" s="24" t="s">
        <v>91</v>
      </c>
      <c r="B19" s="37">
        <f>B5/$B$15</f>
        <v>3.1088082901554407E-2</v>
      </c>
      <c r="C19" s="37">
        <f>C5/$C$15</f>
        <v>8.1081081081081086E-2</v>
      </c>
      <c r="D19" s="37">
        <f>D5/$D$15</f>
        <v>7.8947368421052627E-2</v>
      </c>
      <c r="E19" s="37">
        <f>E5/$E$15</f>
        <v>2.1739130434782608E-2</v>
      </c>
      <c r="F19" s="38">
        <f>F5/$F$15</f>
        <v>0.02</v>
      </c>
      <c r="G19" s="38">
        <f>G5/$G$15</f>
        <v>1.6968325791855202E-2</v>
      </c>
      <c r="H19" s="38">
        <f>H5/$H$15</f>
        <v>2.1881838074398249E-2</v>
      </c>
      <c r="I19" s="38">
        <f>I5/$I$15</f>
        <v>4.2492917847025496E-2</v>
      </c>
      <c r="J19" s="38">
        <f>J5/$J$15</f>
        <v>6.0606060606060608E-2</v>
      </c>
      <c r="K19" s="38">
        <f>K5/$K$15</f>
        <v>2.9902815848492401E-2</v>
      </c>
      <c r="L19" s="39">
        <f>SUM(B19:K19)/10</f>
        <v>4.0470762100630268E-2</v>
      </c>
    </row>
    <row r="20" spans="1:14" ht="16.8" x14ac:dyDescent="0.3">
      <c r="A20" s="28" t="s">
        <v>92</v>
      </c>
      <c r="B20" s="37">
        <f t="shared" ref="B20:B28" si="1">B6/$B$15</f>
        <v>1.0362694300518135E-2</v>
      </c>
      <c r="C20" s="37">
        <f t="shared" ref="C20:C28" si="2">C6/$C$15</f>
        <v>2.7027027027027029E-2</v>
      </c>
      <c r="D20" s="37">
        <f t="shared" ref="D20:D28" si="3">D6/$D$15</f>
        <v>2.6315789473684209E-2</v>
      </c>
      <c r="E20" s="37">
        <f t="shared" ref="E20:E28" si="4">E6/$E$15</f>
        <v>2.1739130434782608E-2</v>
      </c>
      <c r="F20" s="38">
        <f t="shared" ref="F20:F28" si="5">F6/$F$15</f>
        <v>1.5000000000000003E-2</v>
      </c>
      <c r="G20" s="38">
        <f t="shared" ref="G20:G28" si="6">G6/$G$15</f>
        <v>1.3574660633484163E-2</v>
      </c>
      <c r="H20" s="38">
        <f t="shared" ref="H20:H28" si="7">H6/$H$15</f>
        <v>2.1881838074398249E-2</v>
      </c>
      <c r="I20" s="38">
        <f t="shared" ref="I20:I28" si="8">I6/$I$15</f>
        <v>4.2492917847025496E-2</v>
      </c>
      <c r="J20" s="38">
        <f t="shared" ref="J20:J28" si="9">J6/$J$15</f>
        <v>3.0303030303030304E-2</v>
      </c>
      <c r="K20" s="38">
        <f t="shared" ref="K20:K28" si="10">K6/$K$15</f>
        <v>3.4886618489907803E-2</v>
      </c>
      <c r="L20" s="39">
        <f t="shared" ref="L20:L28" si="11">SUM(B20:K20)/10</f>
        <v>2.4358370658385801E-2</v>
      </c>
    </row>
    <row r="21" spans="1:14" ht="16.8" x14ac:dyDescent="0.3">
      <c r="A21" s="28" t="s">
        <v>93</v>
      </c>
      <c r="B21" s="37">
        <f t="shared" si="1"/>
        <v>1.0362694300518135E-2</v>
      </c>
      <c r="C21" s="37">
        <f t="shared" si="2"/>
        <v>2.7027027027027029E-2</v>
      </c>
      <c r="D21" s="37">
        <f t="shared" si="3"/>
        <v>2.6315789473684209E-2</v>
      </c>
      <c r="E21" s="37">
        <f t="shared" si="4"/>
        <v>2.1739130434782608E-2</v>
      </c>
      <c r="F21" s="38">
        <f t="shared" si="5"/>
        <v>1.5000000000000003E-2</v>
      </c>
      <c r="G21" s="38">
        <f t="shared" si="6"/>
        <v>1.3574660633484163E-2</v>
      </c>
      <c r="H21" s="38">
        <f t="shared" si="7"/>
        <v>2.1881838074398249E-2</v>
      </c>
      <c r="I21" s="38">
        <f t="shared" si="8"/>
        <v>4.2492917847025496E-2</v>
      </c>
      <c r="J21" s="38">
        <f t="shared" si="9"/>
        <v>3.0303030303030304E-2</v>
      </c>
      <c r="K21" s="38">
        <f t="shared" si="10"/>
        <v>2.9902815848492401E-2</v>
      </c>
      <c r="L21" s="39">
        <f t="shared" si="11"/>
        <v>2.3859990394244263E-2</v>
      </c>
    </row>
    <row r="22" spans="1:14" ht="16.8" x14ac:dyDescent="0.3">
      <c r="A22" s="28" t="s">
        <v>94</v>
      </c>
      <c r="B22" s="37">
        <f t="shared" si="1"/>
        <v>6.2176165803108814E-2</v>
      </c>
      <c r="C22" s="37">
        <f t="shared" si="2"/>
        <v>5.4054054054054057E-2</v>
      </c>
      <c r="D22" s="37">
        <f t="shared" si="3"/>
        <v>5.2631578947368418E-2</v>
      </c>
      <c r="E22" s="37">
        <f t="shared" si="4"/>
        <v>4.3478260869565216E-2</v>
      </c>
      <c r="F22" s="38">
        <f t="shared" si="5"/>
        <v>3.0000000000000006E-2</v>
      </c>
      <c r="G22" s="38">
        <f t="shared" si="6"/>
        <v>2.2624434389140267E-2</v>
      </c>
      <c r="H22" s="38">
        <f t="shared" si="7"/>
        <v>3.2822757111597378E-2</v>
      </c>
      <c r="I22" s="38">
        <f t="shared" si="8"/>
        <v>5.6657223796033995E-2</v>
      </c>
      <c r="J22" s="38">
        <f t="shared" si="9"/>
        <v>6.0606060606060608E-2</v>
      </c>
      <c r="K22" s="38">
        <f t="shared" si="10"/>
        <v>4.1863942187889365E-2</v>
      </c>
      <c r="L22" s="39">
        <f t="shared" si="11"/>
        <v>4.5691447776481806E-2</v>
      </c>
    </row>
    <row r="23" spans="1:14" ht="16.8" x14ac:dyDescent="0.3">
      <c r="A23" s="29" t="s">
        <v>95</v>
      </c>
      <c r="B23" s="37">
        <f t="shared" si="1"/>
        <v>9.3264248704663225E-2</v>
      </c>
      <c r="C23" s="37">
        <f t="shared" si="2"/>
        <v>0.10810810810810811</v>
      </c>
      <c r="D23" s="37">
        <f t="shared" si="3"/>
        <v>0.10526315789473684</v>
      </c>
      <c r="E23" s="37">
        <f t="shared" si="4"/>
        <v>8.6956521739130432E-2</v>
      </c>
      <c r="F23" s="38">
        <f t="shared" si="5"/>
        <v>6.0000000000000012E-2</v>
      </c>
      <c r="G23" s="38">
        <f t="shared" si="6"/>
        <v>3.3936651583710405E-2</v>
      </c>
      <c r="H23" s="38">
        <f t="shared" si="7"/>
        <v>4.3763676148796497E-2</v>
      </c>
      <c r="I23" s="38">
        <f t="shared" si="8"/>
        <v>6.79886685552408E-2</v>
      </c>
      <c r="J23" s="38">
        <f t="shared" si="9"/>
        <v>9.0909090909090912E-2</v>
      </c>
      <c r="K23" s="38">
        <f t="shared" si="10"/>
        <v>5.2329927734861705E-2</v>
      </c>
      <c r="L23" s="39">
        <f t="shared" si="11"/>
        <v>7.4252005137833893E-2</v>
      </c>
    </row>
    <row r="24" spans="1:14" ht="16.8" x14ac:dyDescent="0.3">
      <c r="A24" s="28" t="s">
        <v>96</v>
      </c>
      <c r="B24" s="37">
        <f t="shared" si="1"/>
        <v>0.12435233160621763</v>
      </c>
      <c r="C24" s="37">
        <f t="shared" si="2"/>
        <v>0.13513513513513514</v>
      </c>
      <c r="D24" s="37">
        <f t="shared" si="3"/>
        <v>0.13157894736842105</v>
      </c>
      <c r="E24" s="37">
        <f t="shared" si="4"/>
        <v>0.13043478260869565</v>
      </c>
      <c r="F24" s="38">
        <f t="shared" si="5"/>
        <v>0.12000000000000002</v>
      </c>
      <c r="G24" s="38">
        <f t="shared" si="6"/>
        <v>6.7873303167420809E-2</v>
      </c>
      <c r="H24" s="38">
        <f t="shared" si="7"/>
        <v>4.3763676148796497E-2</v>
      </c>
      <c r="I24" s="38">
        <f t="shared" si="8"/>
        <v>6.79886685552408E-2</v>
      </c>
      <c r="J24" s="38">
        <f t="shared" si="9"/>
        <v>0.12121212121212122</v>
      </c>
      <c r="K24" s="38">
        <f t="shared" si="10"/>
        <v>5.2329927734861705E-2</v>
      </c>
      <c r="L24" s="39">
        <f t="shared" si="11"/>
        <v>9.9466889353691051E-2</v>
      </c>
    </row>
    <row r="25" spans="1:14" ht="16.8" x14ac:dyDescent="0.3">
      <c r="A25" s="28" t="s">
        <v>97</v>
      </c>
      <c r="B25" s="37">
        <f t="shared" si="1"/>
        <v>0.18652849740932645</v>
      </c>
      <c r="C25" s="37">
        <f t="shared" si="2"/>
        <v>0.16216216216216217</v>
      </c>
      <c r="D25" s="37">
        <f t="shared" si="3"/>
        <v>0.15789473684210525</v>
      </c>
      <c r="E25" s="37">
        <f t="shared" si="4"/>
        <v>0.17391304347826086</v>
      </c>
      <c r="F25" s="38">
        <f t="shared" si="5"/>
        <v>0.18000000000000002</v>
      </c>
      <c r="G25" s="38">
        <f t="shared" si="6"/>
        <v>0.20361990950226244</v>
      </c>
      <c r="H25" s="38">
        <f t="shared" si="7"/>
        <v>0.13129102844638951</v>
      </c>
      <c r="I25" s="38">
        <f t="shared" si="8"/>
        <v>0.11331444759206799</v>
      </c>
      <c r="J25" s="38">
        <f t="shared" si="9"/>
        <v>0.15151515151515152</v>
      </c>
      <c r="K25" s="38">
        <f t="shared" si="10"/>
        <v>0.10465985546972341</v>
      </c>
      <c r="L25" s="39">
        <f t="shared" si="11"/>
        <v>0.15648988324174495</v>
      </c>
    </row>
    <row r="26" spans="1:14" ht="18.600000000000001" customHeight="1" x14ac:dyDescent="0.3">
      <c r="A26" s="28" t="s">
        <v>98</v>
      </c>
      <c r="B26" s="37">
        <f t="shared" si="1"/>
        <v>0.24870466321243526</v>
      </c>
      <c r="C26" s="37">
        <f t="shared" si="2"/>
        <v>0.21621621621621623</v>
      </c>
      <c r="D26" s="44">
        <f t="shared" si="3"/>
        <v>0.21052631578947367</v>
      </c>
      <c r="E26" s="37">
        <f t="shared" si="4"/>
        <v>0.2608695652173913</v>
      </c>
      <c r="F26" s="38">
        <f t="shared" si="5"/>
        <v>0.30000000000000004</v>
      </c>
      <c r="G26" s="38">
        <f t="shared" si="6"/>
        <v>0.33936651583710403</v>
      </c>
      <c r="H26" s="38">
        <f t="shared" si="7"/>
        <v>0.39387308533916854</v>
      </c>
      <c r="I26" s="38">
        <f t="shared" si="8"/>
        <v>0.33994334277620397</v>
      </c>
      <c r="J26" s="38">
        <f t="shared" si="9"/>
        <v>0.18181818181818182</v>
      </c>
      <c r="K26" s="38">
        <f t="shared" si="10"/>
        <v>0.41863942187889364</v>
      </c>
      <c r="L26" s="39">
        <f t="shared" si="11"/>
        <v>0.29099573080850683</v>
      </c>
    </row>
    <row r="27" spans="1:14" ht="16.8" x14ac:dyDescent="0.3">
      <c r="A27" s="28" t="s">
        <v>99</v>
      </c>
      <c r="B27" s="37">
        <f t="shared" si="1"/>
        <v>1.5544041450777204E-2</v>
      </c>
      <c r="C27" s="47">
        <f t="shared" si="2"/>
        <v>2.7027027027027029E-2</v>
      </c>
      <c r="D27" s="46">
        <f t="shared" si="3"/>
        <v>2.6315789473684209E-2</v>
      </c>
      <c r="E27" s="48">
        <f t="shared" si="4"/>
        <v>2.1739130434782608E-2</v>
      </c>
      <c r="F27" s="38">
        <f t="shared" si="5"/>
        <v>0.02</v>
      </c>
      <c r="G27" s="38">
        <f t="shared" si="6"/>
        <v>1.6968325791855202E-2</v>
      </c>
      <c r="H27" s="38">
        <f t="shared" si="7"/>
        <v>2.6258205689277902E-2</v>
      </c>
      <c r="I27" s="38">
        <f t="shared" si="8"/>
        <v>5.6657223796033995E-2</v>
      </c>
      <c r="J27" s="38">
        <f t="shared" si="9"/>
        <v>3.0303030303030304E-2</v>
      </c>
      <c r="K27" s="38">
        <f t="shared" si="10"/>
        <v>2.6164963867430852E-2</v>
      </c>
      <c r="L27" s="39">
        <f t="shared" si="11"/>
        <v>2.6697773783389927E-2</v>
      </c>
    </row>
    <row r="28" spans="1:14" ht="21.6" customHeight="1" x14ac:dyDescent="0.3">
      <c r="A28" s="28" t="s">
        <v>100</v>
      </c>
      <c r="B28" s="37">
        <f t="shared" si="1"/>
        <v>0.21761658031088085</v>
      </c>
      <c r="C28" s="37">
        <f t="shared" si="2"/>
        <v>0.16216216216216217</v>
      </c>
      <c r="D28" s="49">
        <f t="shared" si="3"/>
        <v>0.18421052631578946</v>
      </c>
      <c r="E28" s="37">
        <f t="shared" si="4"/>
        <v>0.21739130434782608</v>
      </c>
      <c r="F28" s="38">
        <f t="shared" si="5"/>
        <v>0.24000000000000005</v>
      </c>
      <c r="G28" s="38">
        <f t="shared" si="6"/>
        <v>0.27149321266968324</v>
      </c>
      <c r="H28" s="38">
        <f t="shared" si="7"/>
        <v>0.26258205689277903</v>
      </c>
      <c r="I28" s="38">
        <f t="shared" si="8"/>
        <v>0.16997167138810199</v>
      </c>
      <c r="J28" s="38">
        <f t="shared" si="9"/>
        <v>0.24242424242424243</v>
      </c>
      <c r="K28" s="38">
        <f t="shared" si="10"/>
        <v>0.20931971093944682</v>
      </c>
      <c r="L28" s="39">
        <f t="shared" si="11"/>
        <v>0.21771714674509121</v>
      </c>
    </row>
    <row r="29" spans="1:14" ht="16.8" x14ac:dyDescent="0.3">
      <c r="A29" s="32" t="s">
        <v>76</v>
      </c>
      <c r="B29" s="40">
        <f>SUM(B19:B28)</f>
        <v>1.0000000000000002</v>
      </c>
      <c r="C29" s="40">
        <f t="shared" ref="C29:L29" si="12">SUM(C19:C28)</f>
        <v>1</v>
      </c>
      <c r="D29" s="40">
        <f t="shared" si="12"/>
        <v>1</v>
      </c>
      <c r="E29" s="40">
        <f t="shared" si="12"/>
        <v>1</v>
      </c>
      <c r="F29" s="40">
        <f t="shared" si="12"/>
        <v>1.0000000000000002</v>
      </c>
      <c r="G29" s="40">
        <f t="shared" si="12"/>
        <v>1</v>
      </c>
      <c r="H29" s="40">
        <f t="shared" si="12"/>
        <v>1</v>
      </c>
      <c r="I29" s="40">
        <f t="shared" si="12"/>
        <v>1</v>
      </c>
      <c r="J29" s="40">
        <f t="shared" si="12"/>
        <v>1</v>
      </c>
      <c r="K29" s="40">
        <f t="shared" si="12"/>
        <v>1.0000000000000002</v>
      </c>
      <c r="L29" s="40">
        <f t="shared" si="12"/>
        <v>1</v>
      </c>
    </row>
    <row r="30" spans="1:14" ht="64.8" customHeight="1" x14ac:dyDescent="0.3"/>
    <row r="31" spans="1:14" ht="39" customHeight="1" x14ac:dyDescent="0.3">
      <c r="A31" s="131" t="s">
        <v>135</v>
      </c>
      <c r="B31" s="131"/>
      <c r="C31" s="131"/>
      <c r="D31" s="131"/>
      <c r="E31" s="131"/>
      <c r="F31" s="131"/>
      <c r="G31" s="131"/>
      <c r="H31" s="131"/>
      <c r="I31" s="131"/>
      <c r="J31" s="131"/>
      <c r="K31" s="131"/>
      <c r="L31" s="131"/>
      <c r="M31" s="131"/>
      <c r="N31" s="131"/>
    </row>
    <row r="32" spans="1:14" ht="57.6" customHeight="1" x14ac:dyDescent="0.3">
      <c r="A32" s="55" t="s">
        <v>67</v>
      </c>
      <c r="B32" s="23" t="s">
        <v>91</v>
      </c>
      <c r="C32" s="23" t="s">
        <v>92</v>
      </c>
      <c r="D32" s="23" t="s">
        <v>93</v>
      </c>
      <c r="E32" s="23" t="s">
        <v>94</v>
      </c>
      <c r="F32" s="23" t="s">
        <v>95</v>
      </c>
      <c r="G32" s="23" t="s">
        <v>96</v>
      </c>
      <c r="H32" s="23" t="s">
        <v>97</v>
      </c>
      <c r="I32" s="23" t="s">
        <v>98</v>
      </c>
      <c r="J32" s="23" t="s">
        <v>99</v>
      </c>
      <c r="K32" s="23" t="s">
        <v>100</v>
      </c>
      <c r="L32" s="51" t="s">
        <v>82</v>
      </c>
      <c r="M32" s="51" t="s">
        <v>107</v>
      </c>
      <c r="N32" s="36" t="s">
        <v>83</v>
      </c>
    </row>
    <row r="33" spans="1:14" ht="16.8" x14ac:dyDescent="0.3">
      <c r="A33" s="24" t="s">
        <v>91</v>
      </c>
      <c r="B33" s="37">
        <f>B5*$L$19</f>
        <v>4.0470762100630268E-2</v>
      </c>
      <c r="C33" s="37">
        <f>C5*$L$20</f>
        <v>7.3075111975157397E-2</v>
      </c>
      <c r="D33" s="37">
        <f>D5*$L$21</f>
        <v>7.1579971182732793E-2</v>
      </c>
      <c r="E33" s="37">
        <f>E5*$L$22</f>
        <v>2.2845723888240903E-2</v>
      </c>
      <c r="F33" s="38">
        <f>F5*$L$23</f>
        <v>2.4750668379277963E-2</v>
      </c>
      <c r="G33" s="38">
        <f>G5*$L$24</f>
        <v>2.4866722338422763E-2</v>
      </c>
      <c r="H33" s="38">
        <f>H5*$L$25</f>
        <v>2.6081647206957492E-2</v>
      </c>
      <c r="I33" s="38">
        <f>I5*$L$26</f>
        <v>3.6374466351063353E-2</v>
      </c>
      <c r="J33" s="38">
        <f>J5*$L$27</f>
        <v>5.3395547566779854E-2</v>
      </c>
      <c r="K33" s="38">
        <f>K5*$L$28</f>
        <v>3.1102449535013028E-2</v>
      </c>
      <c r="L33" s="53">
        <f>SUM(B33:K33)</f>
        <v>0.40454307052427579</v>
      </c>
      <c r="M33" s="53" cm="1">
        <f t="array" ref="M33:M42">L19:L28</f>
        <v>4.0470762100630268E-2</v>
      </c>
      <c r="N33" s="39">
        <f>L33/M33</f>
        <v>9.9959340898592988</v>
      </c>
    </row>
    <row r="34" spans="1:14" ht="16.8" x14ac:dyDescent="0.3">
      <c r="A34" s="28" t="s">
        <v>92</v>
      </c>
      <c r="B34" s="37">
        <f t="shared" ref="B34:B42" si="13">B6*$L$19</f>
        <v>1.3490254033543422E-2</v>
      </c>
      <c r="C34" s="37">
        <f t="shared" ref="C34:C42" si="14">C6*$L$20</f>
        <v>2.4358370658385801E-2</v>
      </c>
      <c r="D34" s="37">
        <f t="shared" ref="D34:D42" si="15">D6*$L$21</f>
        <v>2.3859990394244263E-2</v>
      </c>
      <c r="E34" s="37">
        <f t="shared" ref="E34:E42" si="16">E6*$L$22</f>
        <v>2.2845723888240903E-2</v>
      </c>
      <c r="F34" s="38">
        <f t="shared" ref="F34:F42" si="17">F6*$L$23</f>
        <v>1.8563001284458473E-2</v>
      </c>
      <c r="G34" s="38">
        <f t="shared" ref="G34:G42" si="18">G6*$L$24</f>
        <v>1.9893377870738211E-2</v>
      </c>
      <c r="H34" s="38">
        <f t="shared" ref="H34:H42" si="19">H6*$L$25</f>
        <v>2.6081647206957492E-2</v>
      </c>
      <c r="I34" s="38">
        <f t="shared" ref="I34:I42" si="20">I6*$L$26</f>
        <v>3.6374466351063353E-2</v>
      </c>
      <c r="J34" s="38">
        <f t="shared" ref="J34:J42" si="21">J6*$L$27</f>
        <v>2.6697773783389927E-2</v>
      </c>
      <c r="K34" s="38">
        <f t="shared" ref="K34:K42" si="22">K6*$L$28</f>
        <v>3.6286191124181869E-2</v>
      </c>
      <c r="L34" s="53">
        <f t="shared" ref="L34:L42" si="23">SUM(B34:K34)</f>
        <v>0.24845079659520369</v>
      </c>
      <c r="M34" s="53">
        <v>2.4358370658385801E-2</v>
      </c>
      <c r="N34" s="39">
        <f t="shared" ref="N34:N42" si="24">L34/M34</f>
        <v>10.199811805132791</v>
      </c>
    </row>
    <row r="35" spans="1:14" ht="16.8" x14ac:dyDescent="0.3">
      <c r="A35" s="28" t="s">
        <v>93</v>
      </c>
      <c r="B35" s="37">
        <f t="shared" si="13"/>
        <v>1.3490254033543422E-2</v>
      </c>
      <c r="C35" s="37">
        <f t="shared" si="14"/>
        <v>2.4358370658385801E-2</v>
      </c>
      <c r="D35" s="37">
        <f t="shared" si="15"/>
        <v>2.3859990394244263E-2</v>
      </c>
      <c r="E35" s="37">
        <f t="shared" si="16"/>
        <v>2.2845723888240903E-2</v>
      </c>
      <c r="F35" s="38">
        <f t="shared" si="17"/>
        <v>1.8563001284458473E-2</v>
      </c>
      <c r="G35" s="38">
        <f t="shared" si="18"/>
        <v>1.9893377870738211E-2</v>
      </c>
      <c r="H35" s="38">
        <f t="shared" si="19"/>
        <v>2.6081647206957492E-2</v>
      </c>
      <c r="I35" s="38">
        <f t="shared" si="20"/>
        <v>3.6374466351063353E-2</v>
      </c>
      <c r="J35" s="38">
        <f t="shared" si="21"/>
        <v>2.6697773783389927E-2</v>
      </c>
      <c r="K35" s="38">
        <f t="shared" si="22"/>
        <v>3.1102449535013028E-2</v>
      </c>
      <c r="L35" s="53">
        <f t="shared" si="23"/>
        <v>0.24326705500603485</v>
      </c>
      <c r="M35" s="53">
        <v>2.3859990394244263E-2</v>
      </c>
      <c r="N35" s="39">
        <f t="shared" si="24"/>
        <v>10.195605739418825</v>
      </c>
    </row>
    <row r="36" spans="1:14" ht="16.8" x14ac:dyDescent="0.3">
      <c r="A36" s="28" t="s">
        <v>94</v>
      </c>
      <c r="B36" s="37">
        <f t="shared" si="13"/>
        <v>8.0941524201260537E-2</v>
      </c>
      <c r="C36" s="37">
        <f t="shared" si="14"/>
        <v>4.8716741316771603E-2</v>
      </c>
      <c r="D36" s="37">
        <f t="shared" si="15"/>
        <v>4.7719980788488527E-2</v>
      </c>
      <c r="E36" s="37">
        <f t="shared" si="16"/>
        <v>4.5691447776481806E-2</v>
      </c>
      <c r="F36" s="38">
        <f t="shared" si="17"/>
        <v>3.7126002568916947E-2</v>
      </c>
      <c r="G36" s="38">
        <f t="shared" si="18"/>
        <v>3.3155629784563684E-2</v>
      </c>
      <c r="H36" s="38">
        <f t="shared" si="19"/>
        <v>3.9122470810436238E-2</v>
      </c>
      <c r="I36" s="38">
        <f t="shared" si="20"/>
        <v>4.8499288468084469E-2</v>
      </c>
      <c r="J36" s="38">
        <f t="shared" si="21"/>
        <v>5.3395547566779854E-2</v>
      </c>
      <c r="K36" s="38">
        <f t="shared" si="22"/>
        <v>4.3543429349018246E-2</v>
      </c>
      <c r="L36" s="53">
        <f t="shared" si="23"/>
        <v>0.47791206263080188</v>
      </c>
      <c r="M36" s="53">
        <v>4.5691447776481806E-2</v>
      </c>
      <c r="N36" s="39">
        <f t="shared" si="24"/>
        <v>10.45955175175674</v>
      </c>
    </row>
    <row r="37" spans="1:14" ht="16.8" x14ac:dyDescent="0.3">
      <c r="A37" s="29" t="s">
        <v>95</v>
      </c>
      <c r="B37" s="37">
        <f t="shared" si="13"/>
        <v>0.1214122863018908</v>
      </c>
      <c r="C37" s="37">
        <f t="shared" si="14"/>
        <v>9.7433482633543206E-2</v>
      </c>
      <c r="D37" s="37">
        <f t="shared" si="15"/>
        <v>9.5439961576977053E-2</v>
      </c>
      <c r="E37" s="37">
        <f t="shared" si="16"/>
        <v>9.1382895552963611E-2</v>
      </c>
      <c r="F37" s="38">
        <f t="shared" si="17"/>
        <v>7.4252005137833893E-2</v>
      </c>
      <c r="G37" s="38">
        <f t="shared" si="18"/>
        <v>4.9733444676845526E-2</v>
      </c>
      <c r="H37" s="38">
        <f t="shared" si="19"/>
        <v>5.2163294413914985E-2</v>
      </c>
      <c r="I37" s="38">
        <f t="shared" si="20"/>
        <v>5.8199146161701368E-2</v>
      </c>
      <c r="J37" s="38">
        <f t="shared" si="21"/>
        <v>8.0093321350169777E-2</v>
      </c>
      <c r="K37" s="38">
        <f t="shared" si="22"/>
        <v>5.4429286686272803E-2</v>
      </c>
      <c r="L37" s="53">
        <f t="shared" si="23"/>
        <v>0.77453912449211304</v>
      </c>
      <c r="M37" s="53">
        <v>7.4252005137833893E-2</v>
      </c>
      <c r="N37" s="39">
        <f t="shared" si="24"/>
        <v>10.431221662692302</v>
      </c>
    </row>
    <row r="38" spans="1:14" ht="16.8" x14ac:dyDescent="0.3">
      <c r="A38" s="28" t="s">
        <v>96</v>
      </c>
      <c r="B38" s="37">
        <f t="shared" si="13"/>
        <v>0.16188304840252107</v>
      </c>
      <c r="C38" s="37">
        <f t="shared" si="14"/>
        <v>0.12179185329192901</v>
      </c>
      <c r="D38" s="37">
        <f t="shared" si="15"/>
        <v>0.11929995197122131</v>
      </c>
      <c r="E38" s="37">
        <f t="shared" si="16"/>
        <v>0.1370743433294454</v>
      </c>
      <c r="F38" s="38">
        <f t="shared" si="17"/>
        <v>0.14850401027566779</v>
      </c>
      <c r="G38" s="38">
        <f t="shared" si="18"/>
        <v>9.9466889353691051E-2</v>
      </c>
      <c r="H38" s="38">
        <f t="shared" si="19"/>
        <v>5.2163294413914985E-2</v>
      </c>
      <c r="I38" s="38">
        <f t="shared" si="20"/>
        <v>5.8199146161701368E-2</v>
      </c>
      <c r="J38" s="38">
        <f t="shared" si="21"/>
        <v>0.10679109513355971</v>
      </c>
      <c r="K38" s="38">
        <f t="shared" si="22"/>
        <v>5.4429286686272803E-2</v>
      </c>
      <c r="L38" s="53">
        <f t="shared" si="23"/>
        <v>1.0596029190199248</v>
      </c>
      <c r="M38" s="53">
        <v>9.9466889353691051E-2</v>
      </c>
      <c r="N38" s="39">
        <f t="shared" si="24"/>
        <v>10.652820510472761</v>
      </c>
    </row>
    <row r="39" spans="1:14" ht="16.8" x14ac:dyDescent="0.3">
      <c r="A39" s="28" t="s">
        <v>97</v>
      </c>
      <c r="B39" s="37">
        <f t="shared" si="13"/>
        <v>0.2428245726037816</v>
      </c>
      <c r="C39" s="37">
        <f t="shared" si="14"/>
        <v>0.14615022395031479</v>
      </c>
      <c r="D39" s="37">
        <f t="shared" si="15"/>
        <v>0.14315994236546559</v>
      </c>
      <c r="E39" s="37">
        <f t="shared" si="16"/>
        <v>0.18276579110592722</v>
      </c>
      <c r="F39" s="38">
        <f t="shared" si="17"/>
        <v>0.22275601541350168</v>
      </c>
      <c r="G39" s="38">
        <f t="shared" si="18"/>
        <v>0.29840066806107313</v>
      </c>
      <c r="H39" s="38">
        <f t="shared" si="19"/>
        <v>0.15648988324174495</v>
      </c>
      <c r="I39" s="38">
        <f t="shared" si="20"/>
        <v>9.6998576936168937E-2</v>
      </c>
      <c r="J39" s="38">
        <f t="shared" si="21"/>
        <v>0.13348886891694964</v>
      </c>
      <c r="K39" s="38">
        <f t="shared" si="22"/>
        <v>0.10885857337254561</v>
      </c>
      <c r="L39" s="53">
        <f t="shared" si="23"/>
        <v>1.7318931159674731</v>
      </c>
      <c r="M39" s="53">
        <v>0.15648988324174495</v>
      </c>
      <c r="N39" s="39">
        <f t="shared" si="24"/>
        <v>11.067125107966573</v>
      </c>
    </row>
    <row r="40" spans="1:14" ht="18.600000000000001" customHeight="1" x14ac:dyDescent="0.3">
      <c r="A40" s="28" t="s">
        <v>98</v>
      </c>
      <c r="B40" s="37">
        <f t="shared" si="13"/>
        <v>0.32376609680504215</v>
      </c>
      <c r="C40" s="37">
        <f t="shared" si="14"/>
        <v>0.19486696526708641</v>
      </c>
      <c r="D40" s="37">
        <f t="shared" si="15"/>
        <v>0.19087992315395411</v>
      </c>
      <c r="E40" s="37">
        <f t="shared" si="16"/>
        <v>0.27414868665889081</v>
      </c>
      <c r="F40" s="38">
        <f t="shared" si="17"/>
        <v>0.37126002568916949</v>
      </c>
      <c r="G40" s="38">
        <f t="shared" si="18"/>
        <v>0.49733444676845528</v>
      </c>
      <c r="H40" s="38">
        <f t="shared" si="19"/>
        <v>0.46946964972523486</v>
      </c>
      <c r="I40" s="38">
        <f t="shared" si="20"/>
        <v>0.29099573080850683</v>
      </c>
      <c r="J40" s="38">
        <f t="shared" si="21"/>
        <v>0.16018664270033955</v>
      </c>
      <c r="K40" s="38">
        <f t="shared" si="22"/>
        <v>0.43543429349018242</v>
      </c>
      <c r="L40" s="53">
        <f t="shared" si="23"/>
        <v>3.2083424610668616</v>
      </c>
      <c r="M40" s="53">
        <v>0.29099573080850683</v>
      </c>
      <c r="N40" s="39">
        <f t="shared" si="24"/>
        <v>11.025393575887714</v>
      </c>
    </row>
    <row r="41" spans="1:14" ht="16.8" x14ac:dyDescent="0.3">
      <c r="A41" s="28" t="s">
        <v>99</v>
      </c>
      <c r="B41" s="37">
        <f t="shared" si="13"/>
        <v>2.0235381050315134E-2</v>
      </c>
      <c r="C41" s="37">
        <f t="shared" si="14"/>
        <v>2.4358370658385801E-2</v>
      </c>
      <c r="D41" s="37">
        <f t="shared" si="15"/>
        <v>2.3859990394244263E-2</v>
      </c>
      <c r="E41" s="37">
        <f t="shared" si="16"/>
        <v>2.2845723888240903E-2</v>
      </c>
      <c r="F41" s="38">
        <f t="shared" si="17"/>
        <v>2.4750668379277963E-2</v>
      </c>
      <c r="G41" s="38">
        <f t="shared" si="18"/>
        <v>2.4866722338422763E-2</v>
      </c>
      <c r="H41" s="38">
        <f t="shared" si="19"/>
        <v>3.1297976648348991E-2</v>
      </c>
      <c r="I41" s="38">
        <f t="shared" si="20"/>
        <v>4.8499288468084469E-2</v>
      </c>
      <c r="J41" s="38">
        <f t="shared" si="21"/>
        <v>2.6697773783389927E-2</v>
      </c>
      <c r="K41" s="38">
        <f t="shared" si="22"/>
        <v>2.7214643343136401E-2</v>
      </c>
      <c r="L41" s="53">
        <f t="shared" si="23"/>
        <v>0.27462653895184658</v>
      </c>
      <c r="M41" s="53">
        <v>2.6697773783389927E-2</v>
      </c>
      <c r="N41" s="39">
        <f t="shared" si="24"/>
        <v>10.286495839690799</v>
      </c>
    </row>
    <row r="42" spans="1:14" ht="16.8" x14ac:dyDescent="0.3">
      <c r="A42" s="28" t="s">
        <v>100</v>
      </c>
      <c r="B42" s="37">
        <f t="shared" si="13"/>
        <v>0.28329533470441187</v>
      </c>
      <c r="C42" s="37">
        <f t="shared" si="14"/>
        <v>0.14615022395031479</v>
      </c>
      <c r="D42" s="37">
        <f t="shared" si="15"/>
        <v>0.16701993275970983</v>
      </c>
      <c r="E42" s="37">
        <f t="shared" si="16"/>
        <v>0.22845723888240904</v>
      </c>
      <c r="F42" s="38">
        <f t="shared" si="17"/>
        <v>0.29700802055133557</v>
      </c>
      <c r="G42" s="38">
        <f t="shared" si="18"/>
        <v>0.39786755741476421</v>
      </c>
      <c r="H42" s="38">
        <f t="shared" si="19"/>
        <v>0.31297976648348991</v>
      </c>
      <c r="I42" s="38">
        <f t="shared" si="20"/>
        <v>0.14549786540425341</v>
      </c>
      <c r="J42" s="38">
        <f t="shared" si="21"/>
        <v>0.21358219026711942</v>
      </c>
      <c r="K42" s="38">
        <f t="shared" si="22"/>
        <v>0.21771714674509121</v>
      </c>
      <c r="L42" s="53">
        <f t="shared" si="23"/>
        <v>2.4095752771628995</v>
      </c>
      <c r="M42" s="53">
        <v>0.21771714674509121</v>
      </c>
      <c r="N42" s="39">
        <f t="shared" si="24"/>
        <v>11.067457539226764</v>
      </c>
    </row>
    <row r="43" spans="1:14" ht="49.8" customHeight="1" x14ac:dyDescent="0.3">
      <c r="A43" s="45"/>
      <c r="B43" s="43"/>
      <c r="C43" s="43"/>
      <c r="D43" s="43"/>
      <c r="E43" s="43"/>
      <c r="F43" s="43"/>
      <c r="G43" s="43"/>
      <c r="H43" s="43"/>
      <c r="I43" s="43"/>
      <c r="J43" s="43"/>
      <c r="K43" s="43"/>
      <c r="L43" s="43"/>
    </row>
    <row r="44" spans="1:14" ht="29.4" customHeight="1" x14ac:dyDescent="0.3">
      <c r="A44" s="149" t="s">
        <v>102</v>
      </c>
      <c r="B44" s="149"/>
      <c r="C44" s="148" t="s">
        <v>87</v>
      </c>
      <c r="D44" s="148"/>
      <c r="E44" s="140">
        <f>SUM(N33:N42)/10</f>
        <v>10.538141762210458</v>
      </c>
      <c r="F44" s="140"/>
      <c r="K44" s="41"/>
    </row>
    <row r="45" spans="1:14" ht="26.4" customHeight="1" x14ac:dyDescent="0.3">
      <c r="A45" s="7"/>
      <c r="B45" s="7"/>
      <c r="K45" s="34"/>
    </row>
    <row r="46" spans="1:14" ht="36.6" customHeight="1" x14ac:dyDescent="0.3">
      <c r="A46" s="129" t="s">
        <v>103</v>
      </c>
      <c r="B46" s="129"/>
      <c r="C46" s="134" t="e" vm="1">
        <v>#VALUE!</v>
      </c>
      <c r="D46" s="134"/>
      <c r="E46" s="135">
        <f>(E44-10)/(10-1)</f>
        <v>5.9793529134495316E-2</v>
      </c>
      <c r="F46" s="135"/>
      <c r="G46" s="65">
        <f>E46</f>
        <v>5.9793529134495316E-2</v>
      </c>
      <c r="K46" s="42"/>
    </row>
    <row r="47" spans="1:14" ht="28.8" customHeight="1" x14ac:dyDescent="0.3">
      <c r="K47" s="42"/>
    </row>
    <row r="48" spans="1:14" ht="36" customHeight="1" x14ac:dyDescent="0.3">
      <c r="A48" s="129" t="s">
        <v>104</v>
      </c>
      <c r="B48" s="129"/>
      <c r="C48" s="139" t="e" vm="2">
        <v>#VALUE!</v>
      </c>
      <c r="D48" s="139"/>
      <c r="E48" s="140">
        <f>E46/1.49</f>
        <v>4.0129885325164642E-2</v>
      </c>
      <c r="F48" s="140"/>
      <c r="G48" s="65">
        <f>E48</f>
        <v>4.0129885325164642E-2</v>
      </c>
      <c r="H48" s="141" t="s">
        <v>109</v>
      </c>
      <c r="I48" s="145"/>
      <c r="J48" s="145"/>
      <c r="K48" s="42"/>
    </row>
    <row r="49" spans="1:11" ht="16.8" x14ac:dyDescent="0.3">
      <c r="A49" s="45"/>
      <c r="B49" s="54"/>
      <c r="C49" s="54"/>
      <c r="D49" s="54"/>
      <c r="E49" s="54"/>
      <c r="F49" s="42"/>
      <c r="G49" s="42"/>
      <c r="H49" s="42"/>
      <c r="I49" s="42"/>
      <c r="J49" s="42"/>
      <c r="K49" s="42"/>
    </row>
    <row r="50" spans="1:11" ht="69" customHeight="1" x14ac:dyDescent="0.3">
      <c r="A50" s="139" t="e" vm="3">
        <v>#VALUE!</v>
      </c>
      <c r="B50" s="139"/>
      <c r="C50" s="139"/>
      <c r="D50" s="139"/>
      <c r="E50" s="139"/>
      <c r="F50" s="139"/>
      <c r="G50" s="3"/>
      <c r="H50" s="3"/>
      <c r="I50" s="3"/>
      <c r="J50" s="3"/>
      <c r="K50" s="42"/>
    </row>
    <row r="51" spans="1:11" ht="27.6" customHeight="1" x14ac:dyDescent="0.3">
      <c r="A51" s="67"/>
      <c r="D51" s="54"/>
      <c r="E51" s="54"/>
      <c r="F51" s="42"/>
      <c r="G51" s="42"/>
      <c r="H51" s="42"/>
      <c r="I51" s="42"/>
      <c r="J51" s="42"/>
      <c r="K51" s="42"/>
    </row>
    <row r="52" spans="1:11" ht="48" customHeight="1" x14ac:dyDescent="0.3">
      <c r="A52" s="143" t="s">
        <v>111</v>
      </c>
      <c r="B52" s="143"/>
      <c r="C52" s="143"/>
      <c r="D52" s="54"/>
      <c r="E52" s="54"/>
      <c r="F52" s="42"/>
      <c r="G52" s="42"/>
      <c r="H52" s="42"/>
      <c r="I52" s="42"/>
      <c r="J52" s="42"/>
      <c r="K52" s="42"/>
    </row>
    <row r="53" spans="1:11" ht="40.200000000000003" customHeight="1" x14ac:dyDescent="0.3">
      <c r="A53" s="63" t="s">
        <v>67</v>
      </c>
      <c r="B53" s="60" t="s">
        <v>107</v>
      </c>
      <c r="C53" s="57" t="s">
        <v>106</v>
      </c>
      <c r="D53" s="54"/>
      <c r="E53" s="54"/>
      <c r="F53" s="42"/>
      <c r="G53" s="42"/>
      <c r="H53" s="42"/>
      <c r="I53" s="42"/>
      <c r="J53" s="42"/>
      <c r="K53" s="42"/>
    </row>
    <row r="54" spans="1:11" ht="16.8" x14ac:dyDescent="0.3">
      <c r="A54" s="24" t="s">
        <v>91</v>
      </c>
      <c r="B54" s="61" cm="1">
        <f t="array" ref="B54:B63">L19:L28</f>
        <v>4.0470762100630268E-2</v>
      </c>
      <c r="C54" s="59">
        <f t="shared" ref="C54:C63" si="25">_xlfn.RANK.EQ(B54,_xlfn.ANCHORARRAY($B$54),0)</f>
        <v>7</v>
      </c>
      <c r="D54" s="54"/>
      <c r="E54" s="54"/>
      <c r="F54" s="42"/>
      <c r="G54" s="42"/>
      <c r="H54" s="42"/>
      <c r="I54" s="42"/>
      <c r="J54" s="42"/>
      <c r="K54" s="42"/>
    </row>
    <row r="55" spans="1:11" ht="16.8" x14ac:dyDescent="0.3">
      <c r="A55" s="28" t="s">
        <v>92</v>
      </c>
      <c r="B55" s="61">
        <v>2.4358370658385801E-2</v>
      </c>
      <c r="C55" s="59">
        <f t="shared" si="25"/>
        <v>9</v>
      </c>
      <c r="D55" s="54"/>
      <c r="E55" s="54"/>
      <c r="F55" s="42"/>
      <c r="G55" s="42"/>
      <c r="H55" s="42"/>
      <c r="I55" s="42"/>
      <c r="J55" s="42"/>
      <c r="K55" s="42"/>
    </row>
    <row r="56" spans="1:11" ht="16.8" x14ac:dyDescent="0.3">
      <c r="A56" s="28" t="s">
        <v>93</v>
      </c>
      <c r="B56" s="61">
        <v>2.3859990394244263E-2</v>
      </c>
      <c r="C56" s="59">
        <f t="shared" si="25"/>
        <v>10</v>
      </c>
    </row>
    <row r="57" spans="1:11" ht="16.8" x14ac:dyDescent="0.3">
      <c r="A57" s="28" t="s">
        <v>94</v>
      </c>
      <c r="B57" s="61">
        <v>4.5691447776481806E-2</v>
      </c>
      <c r="C57" s="59">
        <f t="shared" si="25"/>
        <v>6</v>
      </c>
    </row>
    <row r="58" spans="1:11" ht="16.8" x14ac:dyDescent="0.3">
      <c r="A58" s="29" t="s">
        <v>95</v>
      </c>
      <c r="B58" s="61">
        <v>7.4252005137833893E-2</v>
      </c>
      <c r="C58" s="59">
        <f t="shared" si="25"/>
        <v>5</v>
      </c>
    </row>
    <row r="59" spans="1:11" ht="16.8" x14ac:dyDescent="0.3">
      <c r="A59" s="28" t="s">
        <v>96</v>
      </c>
      <c r="B59" s="61">
        <v>9.9466889353691051E-2</v>
      </c>
      <c r="C59" s="59">
        <f t="shared" si="25"/>
        <v>4</v>
      </c>
    </row>
    <row r="60" spans="1:11" ht="17.399999999999999" customHeight="1" x14ac:dyDescent="0.3">
      <c r="A60" s="28" t="s">
        <v>97</v>
      </c>
      <c r="B60" s="61">
        <v>0.15648988324174495</v>
      </c>
      <c r="C60" s="59">
        <f t="shared" si="25"/>
        <v>3</v>
      </c>
    </row>
    <row r="61" spans="1:11" ht="18.600000000000001" customHeight="1" x14ac:dyDescent="0.3">
      <c r="A61" s="28" t="s">
        <v>98</v>
      </c>
      <c r="B61" s="61">
        <v>0.29099573080850683</v>
      </c>
      <c r="C61" s="59">
        <f t="shared" si="25"/>
        <v>1</v>
      </c>
    </row>
    <row r="62" spans="1:11" ht="16.8" x14ac:dyDescent="0.3">
      <c r="A62" s="28" t="s">
        <v>99</v>
      </c>
      <c r="B62" s="61">
        <v>2.6697773783389927E-2</v>
      </c>
      <c r="C62" s="59">
        <f t="shared" si="25"/>
        <v>8</v>
      </c>
      <c r="E62" s="62"/>
    </row>
    <row r="63" spans="1:11" ht="16.8" x14ac:dyDescent="0.3">
      <c r="A63" s="28" t="s">
        <v>100</v>
      </c>
      <c r="B63" s="61">
        <v>0.21771714674509121</v>
      </c>
      <c r="C63" s="59">
        <f t="shared" si="25"/>
        <v>2</v>
      </c>
    </row>
  </sheetData>
  <mergeCells count="16">
    <mergeCell ref="A1:K1"/>
    <mergeCell ref="A3:K3"/>
    <mergeCell ref="A17:L17"/>
    <mergeCell ref="A31:N31"/>
    <mergeCell ref="A44:B44"/>
    <mergeCell ref="C44:D44"/>
    <mergeCell ref="E44:F44"/>
    <mergeCell ref="H48:J48"/>
    <mergeCell ref="A50:F50"/>
    <mergeCell ref="A52:C52"/>
    <mergeCell ref="A46:B46"/>
    <mergeCell ref="C46:D46"/>
    <mergeCell ref="E46:F46"/>
    <mergeCell ref="A48:B48"/>
    <mergeCell ref="C48:D48"/>
    <mergeCell ref="E48:F4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1126E-BA99-4815-BCB1-30E16DE68B3A}">
  <dimension ref="A1:N63"/>
  <sheetViews>
    <sheetView workbookViewId="0">
      <selection activeCell="F2" sqref="F2"/>
    </sheetView>
  </sheetViews>
  <sheetFormatPr defaultRowHeight="14.4" x14ac:dyDescent="0.3"/>
  <cols>
    <col min="1" max="1" width="41.21875" customWidth="1"/>
    <col min="2" max="2" width="16.44140625" customWidth="1"/>
    <col min="3" max="3" width="16.33203125" customWidth="1"/>
    <col min="4" max="4" width="16" customWidth="1"/>
    <col min="5" max="5" width="16.5546875" customWidth="1"/>
    <col min="6" max="7" width="16.77734375" customWidth="1"/>
    <col min="8" max="8" width="17.33203125" customWidth="1"/>
    <col min="9" max="9" width="16.33203125" customWidth="1"/>
    <col min="10" max="10" width="14.21875" customWidth="1"/>
    <col min="11" max="11" width="17.44140625" customWidth="1"/>
    <col min="12" max="12" width="12.5546875" customWidth="1"/>
    <col min="13" max="13" width="11.33203125" customWidth="1"/>
    <col min="14" max="14" width="14.44140625" customWidth="1"/>
  </cols>
  <sheetData>
    <row r="1" spans="1:12" ht="55.2" customHeight="1" x14ac:dyDescent="0.3">
      <c r="A1" s="147" t="s">
        <v>114</v>
      </c>
      <c r="B1" s="147"/>
      <c r="C1" s="147"/>
      <c r="D1" s="147"/>
      <c r="E1" s="147"/>
      <c r="F1" s="147"/>
      <c r="G1" s="147"/>
      <c r="H1" s="147"/>
      <c r="I1" s="147"/>
      <c r="J1" s="147"/>
      <c r="K1" s="147"/>
    </row>
    <row r="2" spans="1:12" ht="19.8" customHeight="1" x14ac:dyDescent="0.3"/>
    <row r="3" spans="1:12" ht="44.4" customHeight="1" x14ac:dyDescent="0.3">
      <c r="A3" s="131" t="s">
        <v>80</v>
      </c>
      <c r="B3" s="131"/>
      <c r="C3" s="131"/>
      <c r="D3" s="131"/>
      <c r="E3" s="131"/>
      <c r="F3" s="131"/>
      <c r="G3" s="131"/>
      <c r="H3" s="131"/>
      <c r="I3" s="131"/>
      <c r="J3" s="131"/>
      <c r="K3" s="131"/>
    </row>
    <row r="4" spans="1:12" ht="62.4" customHeight="1" x14ac:dyDescent="0.3">
      <c r="A4" s="55" t="s">
        <v>66</v>
      </c>
      <c r="B4" s="23" t="s">
        <v>91</v>
      </c>
      <c r="C4" s="23" t="s">
        <v>92</v>
      </c>
      <c r="D4" s="23" t="s">
        <v>93</v>
      </c>
      <c r="E4" s="23" t="s">
        <v>94</v>
      </c>
      <c r="F4" s="23" t="s">
        <v>95</v>
      </c>
      <c r="G4" s="23" t="s">
        <v>96</v>
      </c>
      <c r="H4" s="23" t="s">
        <v>97</v>
      </c>
      <c r="I4" s="23" t="s">
        <v>98</v>
      </c>
      <c r="J4" s="23" t="s">
        <v>99</v>
      </c>
      <c r="K4" s="23" t="s">
        <v>100</v>
      </c>
      <c r="L4" s="34"/>
    </row>
    <row r="5" spans="1:12" ht="24" customHeight="1" x14ac:dyDescent="0.3">
      <c r="A5" s="24" t="s">
        <v>91</v>
      </c>
      <c r="B5" s="25">
        <v>1</v>
      </c>
      <c r="C5" s="26">
        <v>0.5</v>
      </c>
      <c r="D5" s="26">
        <v>0.33333333333333331</v>
      </c>
      <c r="E5" s="26">
        <v>0.5</v>
      </c>
      <c r="F5" s="27">
        <v>2</v>
      </c>
      <c r="G5" s="27">
        <v>3</v>
      </c>
      <c r="H5" s="27">
        <v>4</v>
      </c>
      <c r="I5" s="27">
        <v>0.5</v>
      </c>
      <c r="J5" s="27">
        <v>0.2</v>
      </c>
      <c r="K5" s="27">
        <v>0.25</v>
      </c>
    </row>
    <row r="6" spans="1:12" ht="16.8" x14ac:dyDescent="0.3">
      <c r="A6" s="28" t="s">
        <v>92</v>
      </c>
      <c r="B6" s="26">
        <f>1/C5</f>
        <v>2</v>
      </c>
      <c r="C6" s="25">
        <v>1</v>
      </c>
      <c r="D6" s="26">
        <v>0.5</v>
      </c>
      <c r="E6" s="26">
        <v>2</v>
      </c>
      <c r="F6" s="27">
        <v>3</v>
      </c>
      <c r="G6" s="27">
        <v>4</v>
      </c>
      <c r="H6" s="27">
        <v>5</v>
      </c>
      <c r="I6" s="27">
        <v>1</v>
      </c>
      <c r="J6" s="27">
        <v>0.33333333333333331</v>
      </c>
      <c r="K6" s="27">
        <v>0.5</v>
      </c>
    </row>
    <row r="7" spans="1:12" ht="21.6" customHeight="1" x14ac:dyDescent="0.3">
      <c r="A7" s="28" t="s">
        <v>93</v>
      </c>
      <c r="B7" s="26">
        <f>1/D5</f>
        <v>3</v>
      </c>
      <c r="C7" s="26">
        <f>1/D6</f>
        <v>2</v>
      </c>
      <c r="D7" s="25">
        <v>1</v>
      </c>
      <c r="E7" s="26">
        <v>3</v>
      </c>
      <c r="F7" s="27">
        <v>4</v>
      </c>
      <c r="G7" s="27">
        <v>5</v>
      </c>
      <c r="H7" s="27">
        <v>6</v>
      </c>
      <c r="I7" s="27">
        <v>2</v>
      </c>
      <c r="J7" s="27">
        <v>0.33333333333333331</v>
      </c>
      <c r="K7" s="27">
        <v>0.5</v>
      </c>
    </row>
    <row r="8" spans="1:12" ht="22.2" customHeight="1" x14ac:dyDescent="0.3">
      <c r="A8" s="28" t="s">
        <v>94</v>
      </c>
      <c r="B8" s="26">
        <f>1/E5</f>
        <v>2</v>
      </c>
      <c r="C8" s="26">
        <f>1/E6</f>
        <v>0.5</v>
      </c>
      <c r="D8" s="26">
        <f>1/E7</f>
        <v>0.33333333333333331</v>
      </c>
      <c r="E8" s="25">
        <v>1</v>
      </c>
      <c r="F8" s="27">
        <v>2</v>
      </c>
      <c r="G8" s="27">
        <v>3</v>
      </c>
      <c r="H8" s="27">
        <v>4</v>
      </c>
      <c r="I8" s="27">
        <v>0.5</v>
      </c>
      <c r="J8" s="27">
        <v>0.25</v>
      </c>
      <c r="K8" s="27">
        <v>0.33333333333333331</v>
      </c>
    </row>
    <row r="9" spans="1:12" ht="16.8" x14ac:dyDescent="0.3">
      <c r="A9" s="29" t="s">
        <v>95</v>
      </c>
      <c r="B9" s="30">
        <f>1/F5</f>
        <v>0.5</v>
      </c>
      <c r="C9" s="30">
        <f>1/F6</f>
        <v>0.33333333333333331</v>
      </c>
      <c r="D9" s="30">
        <f>1/F7</f>
        <v>0.25</v>
      </c>
      <c r="E9" s="30">
        <f>1/F8</f>
        <v>0.5</v>
      </c>
      <c r="F9" s="31">
        <v>1</v>
      </c>
      <c r="G9" s="27">
        <v>2</v>
      </c>
      <c r="H9" s="27">
        <v>3</v>
      </c>
      <c r="I9" s="27">
        <v>0.33333333333333331</v>
      </c>
      <c r="J9" s="27">
        <v>0.2</v>
      </c>
      <c r="K9" s="27">
        <v>0.25</v>
      </c>
    </row>
    <row r="10" spans="1:12" ht="21.6" customHeight="1" x14ac:dyDescent="0.3">
      <c r="A10" s="28" t="s">
        <v>96</v>
      </c>
      <c r="B10" s="27">
        <f>1/G5</f>
        <v>0.33333333333333331</v>
      </c>
      <c r="C10" s="27">
        <f>1/G6</f>
        <v>0.25</v>
      </c>
      <c r="D10" s="27">
        <f>1/G7</f>
        <v>0.2</v>
      </c>
      <c r="E10" s="27">
        <f>1/G8</f>
        <v>0.33333333333333331</v>
      </c>
      <c r="F10" s="27">
        <f>1/G9</f>
        <v>0.5</v>
      </c>
      <c r="G10" s="31">
        <v>1</v>
      </c>
      <c r="H10" s="27">
        <v>2</v>
      </c>
      <c r="I10" s="27">
        <v>0.33333333333333331</v>
      </c>
      <c r="J10" s="27">
        <v>0.2</v>
      </c>
      <c r="K10" s="27">
        <v>0.25</v>
      </c>
    </row>
    <row r="11" spans="1:12" ht="22.2" customHeight="1" x14ac:dyDescent="0.3">
      <c r="A11" s="28" t="s">
        <v>97</v>
      </c>
      <c r="B11" s="27">
        <f>1/H5</f>
        <v>0.25</v>
      </c>
      <c r="C11" s="27">
        <f>1/H6</f>
        <v>0.2</v>
      </c>
      <c r="D11" s="27">
        <f>1/H7</f>
        <v>0.16666666666666666</v>
      </c>
      <c r="E11" s="27">
        <f>1/H8</f>
        <v>0.25</v>
      </c>
      <c r="F11" s="27">
        <f>1/H9</f>
        <v>0.33333333333333331</v>
      </c>
      <c r="G11" s="27">
        <f>1/H10</f>
        <v>0.5</v>
      </c>
      <c r="H11" s="31">
        <v>1</v>
      </c>
      <c r="I11" s="27">
        <v>0.25</v>
      </c>
      <c r="J11" s="27">
        <v>0.14285714285714285</v>
      </c>
      <c r="K11" s="27">
        <v>0.16666666666666666</v>
      </c>
    </row>
    <row r="12" spans="1:12" ht="19.2" customHeight="1" x14ac:dyDescent="0.3">
      <c r="A12" s="28" t="s">
        <v>98</v>
      </c>
      <c r="B12" s="27">
        <f>1/I5</f>
        <v>2</v>
      </c>
      <c r="C12" s="27">
        <f>1/I6</f>
        <v>1</v>
      </c>
      <c r="D12" s="27">
        <f>1/I7</f>
        <v>0.5</v>
      </c>
      <c r="E12" s="27">
        <f>1/I8</f>
        <v>2</v>
      </c>
      <c r="F12" s="27">
        <f>1/I9</f>
        <v>3</v>
      </c>
      <c r="G12" s="27">
        <f>1/I10</f>
        <v>3</v>
      </c>
      <c r="H12" s="27">
        <f>1/I11</f>
        <v>4</v>
      </c>
      <c r="I12" s="31">
        <v>1</v>
      </c>
      <c r="J12" s="27">
        <v>0.33333333333333331</v>
      </c>
      <c r="K12" s="27">
        <v>0.5</v>
      </c>
    </row>
    <row r="13" spans="1:12" ht="19.8" customHeight="1" x14ac:dyDescent="0.3">
      <c r="A13" s="28" t="s">
        <v>99</v>
      </c>
      <c r="B13" s="27">
        <f>1/J5</f>
        <v>5</v>
      </c>
      <c r="C13" s="27">
        <f>1/J6</f>
        <v>3</v>
      </c>
      <c r="D13" s="27">
        <f>1/J7</f>
        <v>3</v>
      </c>
      <c r="E13" s="27">
        <f>1/J8</f>
        <v>4</v>
      </c>
      <c r="F13" s="27">
        <f>1/J9</f>
        <v>5</v>
      </c>
      <c r="G13" s="27">
        <f>1/J10</f>
        <v>5</v>
      </c>
      <c r="H13" s="27">
        <f>1/J11</f>
        <v>7</v>
      </c>
      <c r="I13" s="27">
        <f>1/J12</f>
        <v>3</v>
      </c>
      <c r="J13" s="31">
        <v>1</v>
      </c>
      <c r="K13" s="27">
        <v>2</v>
      </c>
    </row>
    <row r="14" spans="1:12" ht="18" customHeight="1" x14ac:dyDescent="0.3">
      <c r="A14" s="28" t="s">
        <v>100</v>
      </c>
      <c r="B14" s="27">
        <f>1/K5</f>
        <v>4</v>
      </c>
      <c r="C14" s="27">
        <f>1/K6</f>
        <v>2</v>
      </c>
      <c r="D14" s="27">
        <f>1/K7</f>
        <v>2</v>
      </c>
      <c r="E14" s="27">
        <f>1/K8</f>
        <v>3</v>
      </c>
      <c r="F14" s="27">
        <f>1/K9</f>
        <v>4</v>
      </c>
      <c r="G14" s="27">
        <f>1/K10</f>
        <v>4</v>
      </c>
      <c r="H14" s="27">
        <f>1/K11</f>
        <v>6</v>
      </c>
      <c r="I14" s="27">
        <f>1/K12</f>
        <v>2</v>
      </c>
      <c r="J14" s="27">
        <f>1/K13</f>
        <v>0.5</v>
      </c>
      <c r="K14" s="31">
        <v>1</v>
      </c>
    </row>
    <row r="15" spans="1:12" ht="16.8" x14ac:dyDescent="0.3">
      <c r="A15" s="32" t="s">
        <v>76</v>
      </c>
      <c r="B15" s="33">
        <f>SUM(B5:B14)</f>
        <v>20.083333333333336</v>
      </c>
      <c r="C15" s="33">
        <f t="shared" ref="C15:K15" si="0">SUM(C5:C14)</f>
        <v>10.783333333333333</v>
      </c>
      <c r="D15" s="33">
        <f t="shared" si="0"/>
        <v>8.2833333333333332</v>
      </c>
      <c r="E15" s="33">
        <f t="shared" si="0"/>
        <v>16.583333333333332</v>
      </c>
      <c r="F15" s="33">
        <f t="shared" si="0"/>
        <v>24.833333333333336</v>
      </c>
      <c r="G15" s="33">
        <f t="shared" si="0"/>
        <v>30.5</v>
      </c>
      <c r="H15" s="33">
        <f t="shared" si="0"/>
        <v>42</v>
      </c>
      <c r="I15" s="33">
        <f t="shared" si="0"/>
        <v>10.916666666666666</v>
      </c>
      <c r="J15" s="33">
        <f t="shared" si="0"/>
        <v>3.4928571428571429</v>
      </c>
      <c r="K15" s="33">
        <f t="shared" si="0"/>
        <v>5.75</v>
      </c>
    </row>
    <row r="16" spans="1:12" ht="58.2" customHeight="1" x14ac:dyDescent="0.3"/>
    <row r="17" spans="1:14" ht="43.8" customHeight="1" x14ac:dyDescent="0.3">
      <c r="A17" s="131" t="s">
        <v>101</v>
      </c>
      <c r="B17" s="131"/>
      <c r="C17" s="131"/>
      <c r="D17" s="131"/>
      <c r="E17" s="131"/>
      <c r="F17" s="131"/>
      <c r="G17" s="131"/>
      <c r="H17" s="131"/>
      <c r="I17" s="131"/>
      <c r="J17" s="131"/>
      <c r="K17" s="131"/>
      <c r="L17" s="131"/>
    </row>
    <row r="18" spans="1:14" ht="62.4" customHeight="1" x14ac:dyDescent="0.3">
      <c r="A18" s="55" t="s">
        <v>66</v>
      </c>
      <c r="B18" s="23" t="s">
        <v>91</v>
      </c>
      <c r="C18" s="23" t="s">
        <v>92</v>
      </c>
      <c r="D18" s="23" t="s">
        <v>93</v>
      </c>
      <c r="E18" s="23" t="s">
        <v>94</v>
      </c>
      <c r="F18" s="23" t="s">
        <v>95</v>
      </c>
      <c r="G18" s="23" t="s">
        <v>96</v>
      </c>
      <c r="H18" s="23" t="s">
        <v>97</v>
      </c>
      <c r="I18" s="23" t="s">
        <v>98</v>
      </c>
      <c r="J18" s="23" t="s">
        <v>99</v>
      </c>
      <c r="K18" s="23" t="s">
        <v>100</v>
      </c>
      <c r="L18" s="36" t="s">
        <v>107</v>
      </c>
    </row>
    <row r="19" spans="1:14" ht="16.8" x14ac:dyDescent="0.3">
      <c r="A19" s="24" t="s">
        <v>91</v>
      </c>
      <c r="B19" s="37">
        <f>B5/$B$15</f>
        <v>4.9792531120331947E-2</v>
      </c>
      <c r="C19" s="37">
        <f>C5/$C$15</f>
        <v>4.6367851622874809E-2</v>
      </c>
      <c r="D19" s="37">
        <f>D5/$D$15</f>
        <v>4.0241448692152917E-2</v>
      </c>
      <c r="E19" s="37">
        <f>E5/$E$15</f>
        <v>3.0150753768844223E-2</v>
      </c>
      <c r="F19" s="38">
        <f>F5/$F$15</f>
        <v>8.0536912751677847E-2</v>
      </c>
      <c r="G19" s="38">
        <f>G5/$G$15</f>
        <v>9.8360655737704916E-2</v>
      </c>
      <c r="H19" s="38">
        <f>H5/$H$15</f>
        <v>9.5238095238095233E-2</v>
      </c>
      <c r="I19" s="38">
        <f>I5/$I$15</f>
        <v>4.5801526717557252E-2</v>
      </c>
      <c r="J19" s="38">
        <f>J5/$J$15</f>
        <v>5.7259713701431493E-2</v>
      </c>
      <c r="K19" s="38">
        <f>K5/$K$15</f>
        <v>4.3478260869565216E-2</v>
      </c>
      <c r="L19" s="39">
        <f>SUM(B19:K19)/10</f>
        <v>5.8722775022023589E-2</v>
      </c>
    </row>
    <row r="20" spans="1:14" ht="16.8" x14ac:dyDescent="0.3">
      <c r="A20" s="28" t="s">
        <v>92</v>
      </c>
      <c r="B20" s="37">
        <f t="shared" ref="B20:B28" si="1">B6/$B$15</f>
        <v>9.9585062240663894E-2</v>
      </c>
      <c r="C20" s="37">
        <f t="shared" ref="C20:C28" si="2">C6/$C$15</f>
        <v>9.2735703245749618E-2</v>
      </c>
      <c r="D20" s="37">
        <f t="shared" ref="D20:D28" si="3">D6/$D$15</f>
        <v>6.0362173038229376E-2</v>
      </c>
      <c r="E20" s="37">
        <f t="shared" ref="E20:E28" si="4">E6/$E$15</f>
        <v>0.12060301507537689</v>
      </c>
      <c r="F20" s="38">
        <f t="shared" ref="F20:F28" si="5">F6/$F$15</f>
        <v>0.12080536912751677</v>
      </c>
      <c r="G20" s="38">
        <f t="shared" ref="G20:G28" si="6">G6/$G$15</f>
        <v>0.13114754098360656</v>
      </c>
      <c r="H20" s="38">
        <f t="shared" ref="H20:H28" si="7">H6/$H$15</f>
        <v>0.11904761904761904</v>
      </c>
      <c r="I20" s="38">
        <f t="shared" ref="I20:I28" si="8">I6/$I$15</f>
        <v>9.1603053435114504E-2</v>
      </c>
      <c r="J20" s="38">
        <f t="shared" ref="J20:J28" si="9">J6/$J$15</f>
        <v>9.5432856169052477E-2</v>
      </c>
      <c r="K20" s="38">
        <f t="shared" ref="K20:K28" si="10">K6/$K$15</f>
        <v>8.6956521739130432E-2</v>
      </c>
      <c r="L20" s="39">
        <f t="shared" ref="L20:L28" si="11">SUM(B20:K20)/10</f>
        <v>0.10182789141020596</v>
      </c>
    </row>
    <row r="21" spans="1:14" ht="16.8" x14ac:dyDescent="0.3">
      <c r="A21" s="28" t="s">
        <v>93</v>
      </c>
      <c r="B21" s="37">
        <f t="shared" si="1"/>
        <v>0.14937759336099582</v>
      </c>
      <c r="C21" s="37">
        <f t="shared" si="2"/>
        <v>0.18547140649149924</v>
      </c>
      <c r="D21" s="37">
        <f t="shared" si="3"/>
        <v>0.12072434607645875</v>
      </c>
      <c r="E21" s="37">
        <f t="shared" si="4"/>
        <v>0.18090452261306533</v>
      </c>
      <c r="F21" s="38">
        <f t="shared" si="5"/>
        <v>0.16107382550335569</v>
      </c>
      <c r="G21" s="38">
        <f t="shared" si="6"/>
        <v>0.16393442622950818</v>
      </c>
      <c r="H21" s="38">
        <f t="shared" si="7"/>
        <v>0.14285714285714285</v>
      </c>
      <c r="I21" s="38">
        <f t="shared" si="8"/>
        <v>0.18320610687022901</v>
      </c>
      <c r="J21" s="38">
        <f t="shared" si="9"/>
        <v>9.5432856169052477E-2</v>
      </c>
      <c r="K21" s="38">
        <f t="shared" si="10"/>
        <v>8.6956521739130432E-2</v>
      </c>
      <c r="L21" s="39">
        <f t="shared" si="11"/>
        <v>0.14699387479104378</v>
      </c>
    </row>
    <row r="22" spans="1:14" ht="16.8" x14ac:dyDescent="0.3">
      <c r="A22" s="28" t="s">
        <v>94</v>
      </c>
      <c r="B22" s="37">
        <f t="shared" si="1"/>
        <v>9.9585062240663894E-2</v>
      </c>
      <c r="C22" s="37">
        <f t="shared" si="2"/>
        <v>4.6367851622874809E-2</v>
      </c>
      <c r="D22" s="37">
        <f t="shared" si="3"/>
        <v>4.0241448692152917E-2</v>
      </c>
      <c r="E22" s="37">
        <f t="shared" si="4"/>
        <v>6.0301507537688447E-2</v>
      </c>
      <c r="F22" s="38">
        <f t="shared" si="5"/>
        <v>8.0536912751677847E-2</v>
      </c>
      <c r="G22" s="38">
        <f t="shared" si="6"/>
        <v>9.8360655737704916E-2</v>
      </c>
      <c r="H22" s="38">
        <f t="shared" si="7"/>
        <v>9.5238095238095233E-2</v>
      </c>
      <c r="I22" s="38">
        <f t="shared" si="8"/>
        <v>4.5801526717557252E-2</v>
      </c>
      <c r="J22" s="38">
        <f t="shared" si="9"/>
        <v>7.1574642126789365E-2</v>
      </c>
      <c r="K22" s="38">
        <f t="shared" si="10"/>
        <v>5.7971014492753617E-2</v>
      </c>
      <c r="L22" s="39">
        <f t="shared" si="11"/>
        <v>6.9597871715795817E-2</v>
      </c>
    </row>
    <row r="23" spans="1:14" ht="16.8" x14ac:dyDescent="0.3">
      <c r="A23" s="29" t="s">
        <v>95</v>
      </c>
      <c r="B23" s="37">
        <f t="shared" si="1"/>
        <v>2.4896265560165973E-2</v>
      </c>
      <c r="C23" s="37">
        <f t="shared" si="2"/>
        <v>3.0911901081916538E-2</v>
      </c>
      <c r="D23" s="37">
        <f t="shared" si="3"/>
        <v>3.0181086519114688E-2</v>
      </c>
      <c r="E23" s="37">
        <f t="shared" si="4"/>
        <v>3.0150753768844223E-2</v>
      </c>
      <c r="F23" s="38">
        <f t="shared" si="5"/>
        <v>4.0268456375838924E-2</v>
      </c>
      <c r="G23" s="38">
        <f t="shared" si="6"/>
        <v>6.5573770491803282E-2</v>
      </c>
      <c r="H23" s="38">
        <f t="shared" si="7"/>
        <v>7.1428571428571425E-2</v>
      </c>
      <c r="I23" s="38">
        <f t="shared" si="8"/>
        <v>3.0534351145038167E-2</v>
      </c>
      <c r="J23" s="38">
        <f t="shared" si="9"/>
        <v>5.7259713701431493E-2</v>
      </c>
      <c r="K23" s="38">
        <f t="shared" si="10"/>
        <v>4.3478260869565216E-2</v>
      </c>
      <c r="L23" s="39">
        <f t="shared" si="11"/>
        <v>4.2468313094228993E-2</v>
      </c>
    </row>
    <row r="24" spans="1:14" ht="16.8" x14ac:dyDescent="0.3">
      <c r="A24" s="28" t="s">
        <v>96</v>
      </c>
      <c r="B24" s="37">
        <f t="shared" si="1"/>
        <v>1.659751037344398E-2</v>
      </c>
      <c r="C24" s="37">
        <f t="shared" si="2"/>
        <v>2.3183925811437404E-2</v>
      </c>
      <c r="D24" s="37">
        <f t="shared" si="3"/>
        <v>2.4144869215291753E-2</v>
      </c>
      <c r="E24" s="37">
        <f t="shared" si="4"/>
        <v>2.0100502512562814E-2</v>
      </c>
      <c r="F24" s="38">
        <f t="shared" si="5"/>
        <v>2.0134228187919462E-2</v>
      </c>
      <c r="G24" s="38">
        <f t="shared" si="6"/>
        <v>3.2786885245901641E-2</v>
      </c>
      <c r="H24" s="38">
        <f t="shared" si="7"/>
        <v>4.7619047619047616E-2</v>
      </c>
      <c r="I24" s="38">
        <f t="shared" si="8"/>
        <v>3.0534351145038167E-2</v>
      </c>
      <c r="J24" s="38">
        <f t="shared" si="9"/>
        <v>5.7259713701431493E-2</v>
      </c>
      <c r="K24" s="38">
        <f t="shared" si="10"/>
        <v>4.3478260869565216E-2</v>
      </c>
      <c r="L24" s="39">
        <f t="shared" si="11"/>
        <v>3.1583929468163949E-2</v>
      </c>
    </row>
    <row r="25" spans="1:14" ht="16.8" x14ac:dyDescent="0.3">
      <c r="A25" s="28" t="s">
        <v>97</v>
      </c>
      <c r="B25" s="37">
        <f t="shared" si="1"/>
        <v>1.2448132780082987E-2</v>
      </c>
      <c r="C25" s="37">
        <f t="shared" si="2"/>
        <v>1.8547140649149925E-2</v>
      </c>
      <c r="D25" s="37">
        <f t="shared" si="3"/>
        <v>2.0120724346076459E-2</v>
      </c>
      <c r="E25" s="37">
        <f t="shared" si="4"/>
        <v>1.5075376884422112E-2</v>
      </c>
      <c r="F25" s="38">
        <f t="shared" si="5"/>
        <v>1.3422818791946307E-2</v>
      </c>
      <c r="G25" s="38">
        <f t="shared" si="6"/>
        <v>1.6393442622950821E-2</v>
      </c>
      <c r="H25" s="38">
        <f t="shared" si="7"/>
        <v>2.3809523809523808E-2</v>
      </c>
      <c r="I25" s="38">
        <f t="shared" si="8"/>
        <v>2.2900763358778626E-2</v>
      </c>
      <c r="J25" s="38">
        <f t="shared" si="9"/>
        <v>4.089979550102249E-2</v>
      </c>
      <c r="K25" s="38">
        <f t="shared" si="10"/>
        <v>2.8985507246376808E-2</v>
      </c>
      <c r="L25" s="39">
        <f t="shared" si="11"/>
        <v>2.1260322599033033E-2</v>
      </c>
    </row>
    <row r="26" spans="1:14" ht="18.600000000000001" customHeight="1" x14ac:dyDescent="0.3">
      <c r="A26" s="28" t="s">
        <v>98</v>
      </c>
      <c r="B26" s="37">
        <f t="shared" si="1"/>
        <v>9.9585062240663894E-2</v>
      </c>
      <c r="C26" s="37">
        <f t="shared" si="2"/>
        <v>9.2735703245749618E-2</v>
      </c>
      <c r="D26" s="44">
        <f t="shared" si="3"/>
        <v>6.0362173038229376E-2</v>
      </c>
      <c r="E26" s="37">
        <f t="shared" si="4"/>
        <v>0.12060301507537689</v>
      </c>
      <c r="F26" s="38">
        <f t="shared" si="5"/>
        <v>0.12080536912751677</v>
      </c>
      <c r="G26" s="38">
        <f t="shared" si="6"/>
        <v>9.8360655737704916E-2</v>
      </c>
      <c r="H26" s="38">
        <f t="shared" si="7"/>
        <v>9.5238095238095233E-2</v>
      </c>
      <c r="I26" s="38">
        <f t="shared" si="8"/>
        <v>9.1603053435114504E-2</v>
      </c>
      <c r="J26" s="38">
        <f t="shared" si="9"/>
        <v>9.5432856169052477E-2</v>
      </c>
      <c r="K26" s="38">
        <f t="shared" si="10"/>
        <v>8.6956521739130432E-2</v>
      </c>
      <c r="L26" s="39">
        <f t="shared" si="11"/>
        <v>9.6168250504663419E-2</v>
      </c>
    </row>
    <row r="27" spans="1:14" ht="16.8" x14ac:dyDescent="0.3">
      <c r="A27" s="28" t="s">
        <v>99</v>
      </c>
      <c r="B27" s="37">
        <f t="shared" si="1"/>
        <v>0.24896265560165973</v>
      </c>
      <c r="C27" s="47">
        <f t="shared" si="2"/>
        <v>0.27820710973724883</v>
      </c>
      <c r="D27" s="46">
        <f t="shared" si="3"/>
        <v>0.36217303822937624</v>
      </c>
      <c r="E27" s="48">
        <f t="shared" si="4"/>
        <v>0.24120603015075379</v>
      </c>
      <c r="F27" s="38">
        <f t="shared" si="5"/>
        <v>0.20134228187919462</v>
      </c>
      <c r="G27" s="38">
        <f t="shared" si="6"/>
        <v>0.16393442622950818</v>
      </c>
      <c r="H27" s="38">
        <f t="shared" si="7"/>
        <v>0.16666666666666666</v>
      </c>
      <c r="I27" s="38">
        <f t="shared" si="8"/>
        <v>0.27480916030534353</v>
      </c>
      <c r="J27" s="38">
        <f t="shared" si="9"/>
        <v>0.28629856850715746</v>
      </c>
      <c r="K27" s="38">
        <f t="shared" si="10"/>
        <v>0.34782608695652173</v>
      </c>
      <c r="L27" s="39">
        <f t="shared" si="11"/>
        <v>0.25714260242634313</v>
      </c>
    </row>
    <row r="28" spans="1:14" ht="21.6" customHeight="1" x14ac:dyDescent="0.3">
      <c r="A28" s="28" t="s">
        <v>100</v>
      </c>
      <c r="B28" s="37">
        <f t="shared" si="1"/>
        <v>0.19917012448132779</v>
      </c>
      <c r="C28" s="37">
        <f t="shared" si="2"/>
        <v>0.18547140649149924</v>
      </c>
      <c r="D28" s="49">
        <f t="shared" si="3"/>
        <v>0.2414486921529175</v>
      </c>
      <c r="E28" s="37">
        <f t="shared" si="4"/>
        <v>0.18090452261306533</v>
      </c>
      <c r="F28" s="38">
        <f t="shared" si="5"/>
        <v>0.16107382550335569</v>
      </c>
      <c r="G28" s="38">
        <f t="shared" si="6"/>
        <v>0.13114754098360656</v>
      </c>
      <c r="H28" s="38">
        <f t="shared" si="7"/>
        <v>0.14285714285714285</v>
      </c>
      <c r="I28" s="38">
        <f t="shared" si="8"/>
        <v>0.18320610687022901</v>
      </c>
      <c r="J28" s="38">
        <f t="shared" si="9"/>
        <v>0.14314928425357873</v>
      </c>
      <c r="K28" s="38">
        <f t="shared" si="10"/>
        <v>0.17391304347826086</v>
      </c>
      <c r="L28" s="39">
        <f t="shared" si="11"/>
        <v>0.17423416896849836</v>
      </c>
    </row>
    <row r="29" spans="1:14" ht="16.8" x14ac:dyDescent="0.3">
      <c r="A29" s="32" t="s">
        <v>76</v>
      </c>
      <c r="B29" s="40">
        <f>SUM(B19:B28)</f>
        <v>0.99999999999999989</v>
      </c>
      <c r="C29" s="40">
        <f t="shared" ref="C29:L29" si="12">SUM(C19:C28)</f>
        <v>1</v>
      </c>
      <c r="D29" s="40">
        <f t="shared" si="12"/>
        <v>1</v>
      </c>
      <c r="E29" s="40">
        <f t="shared" si="12"/>
        <v>1</v>
      </c>
      <c r="F29" s="40">
        <f t="shared" si="12"/>
        <v>0.99999999999999978</v>
      </c>
      <c r="G29" s="40">
        <f t="shared" si="12"/>
        <v>1</v>
      </c>
      <c r="H29" s="40">
        <f t="shared" si="12"/>
        <v>1</v>
      </c>
      <c r="I29" s="40">
        <f t="shared" si="12"/>
        <v>1</v>
      </c>
      <c r="J29" s="40">
        <f t="shared" si="12"/>
        <v>1</v>
      </c>
      <c r="K29" s="40">
        <f t="shared" si="12"/>
        <v>0.99999999999999989</v>
      </c>
      <c r="L29" s="40">
        <f t="shared" si="12"/>
        <v>1</v>
      </c>
    </row>
    <row r="30" spans="1:14" ht="64.8" customHeight="1" x14ac:dyDescent="0.3"/>
    <row r="31" spans="1:14" ht="39" customHeight="1" x14ac:dyDescent="0.3">
      <c r="A31" s="131" t="s">
        <v>135</v>
      </c>
      <c r="B31" s="131"/>
      <c r="C31" s="131"/>
      <c r="D31" s="131"/>
      <c r="E31" s="131"/>
      <c r="F31" s="131"/>
      <c r="G31" s="131"/>
      <c r="H31" s="131"/>
      <c r="I31" s="131"/>
      <c r="J31" s="131"/>
      <c r="K31" s="131"/>
      <c r="L31" s="131"/>
      <c r="M31" s="131"/>
      <c r="N31" s="131"/>
    </row>
    <row r="32" spans="1:14" ht="57.6" customHeight="1" x14ac:dyDescent="0.3">
      <c r="A32" s="55" t="s">
        <v>66</v>
      </c>
      <c r="B32" s="23" t="s">
        <v>91</v>
      </c>
      <c r="C32" s="23" t="s">
        <v>92</v>
      </c>
      <c r="D32" s="23" t="s">
        <v>93</v>
      </c>
      <c r="E32" s="23" t="s">
        <v>94</v>
      </c>
      <c r="F32" s="23" t="s">
        <v>95</v>
      </c>
      <c r="G32" s="23" t="s">
        <v>96</v>
      </c>
      <c r="H32" s="23" t="s">
        <v>97</v>
      </c>
      <c r="I32" s="23" t="s">
        <v>98</v>
      </c>
      <c r="J32" s="23" t="s">
        <v>99</v>
      </c>
      <c r="K32" s="23" t="s">
        <v>100</v>
      </c>
      <c r="L32" s="51" t="s">
        <v>82</v>
      </c>
      <c r="M32" s="51" t="s">
        <v>107</v>
      </c>
      <c r="N32" s="36" t="s">
        <v>83</v>
      </c>
    </row>
    <row r="33" spans="1:14" ht="16.8" x14ac:dyDescent="0.3">
      <c r="A33" s="24" t="s">
        <v>91</v>
      </c>
      <c r="B33" s="37">
        <f>B5*$L$19</f>
        <v>5.8722775022023589E-2</v>
      </c>
      <c r="C33" s="37">
        <f>C5*$L$20</f>
        <v>5.0913945705102978E-2</v>
      </c>
      <c r="D33" s="37">
        <f>D5*$L$21</f>
        <v>4.8997958263681259E-2</v>
      </c>
      <c r="E33" s="37">
        <f>E5*$L$22</f>
        <v>3.4798935857897909E-2</v>
      </c>
      <c r="F33" s="38">
        <f>F5*$L$23</f>
        <v>8.4936626188457987E-2</v>
      </c>
      <c r="G33" s="38">
        <f>G5*$L$24</f>
        <v>9.4751788404491846E-2</v>
      </c>
      <c r="H33" s="38">
        <f>H5*$L$25</f>
        <v>8.5041290396132133E-2</v>
      </c>
      <c r="I33" s="38">
        <f>I5*$L$26</f>
        <v>4.8084125252331709E-2</v>
      </c>
      <c r="J33" s="38">
        <f>J5*$L$27</f>
        <v>5.1428520485268629E-2</v>
      </c>
      <c r="K33" s="38">
        <f>K5*$L$28</f>
        <v>4.355854224212459E-2</v>
      </c>
      <c r="L33" s="53">
        <f>SUM(B33:K33)</f>
        <v>0.60123450781751264</v>
      </c>
      <c r="M33" s="53" cm="1">
        <f t="array" ref="M33:M42">L19:L28</f>
        <v>5.8722775022023589E-2</v>
      </c>
      <c r="N33" s="39">
        <f>L33/M33</f>
        <v>10.238523427954888</v>
      </c>
    </row>
    <row r="34" spans="1:14" ht="16.8" x14ac:dyDescent="0.3">
      <c r="A34" s="28" t="s">
        <v>92</v>
      </c>
      <c r="B34" s="37">
        <f t="shared" ref="B34:B42" si="13">B6*$L$19</f>
        <v>0.11744555004404718</v>
      </c>
      <c r="C34" s="37">
        <f t="shared" ref="C34:C42" si="14">C6*$L$20</f>
        <v>0.10182789141020596</v>
      </c>
      <c r="D34" s="37">
        <f t="shared" ref="D34:D42" si="15">D6*$L$21</f>
        <v>7.3496937395521891E-2</v>
      </c>
      <c r="E34" s="37">
        <f t="shared" ref="E34:E42" si="16">E6*$L$22</f>
        <v>0.13919574343159163</v>
      </c>
      <c r="F34" s="38">
        <f t="shared" ref="F34:F42" si="17">F6*$L$23</f>
        <v>0.12740493928268698</v>
      </c>
      <c r="G34" s="38">
        <f t="shared" ref="G34:G42" si="18">G6*$L$24</f>
        <v>0.1263357178726558</v>
      </c>
      <c r="H34" s="38">
        <f t="shared" ref="H34:H42" si="19">H6*$L$25</f>
        <v>0.10630161299516516</v>
      </c>
      <c r="I34" s="38">
        <f t="shared" ref="I34:I42" si="20">I6*$L$26</f>
        <v>9.6168250504663419E-2</v>
      </c>
      <c r="J34" s="38">
        <f t="shared" ref="J34:J42" si="21">J6*$L$27</f>
        <v>8.5714200808781033E-2</v>
      </c>
      <c r="K34" s="38">
        <f t="shared" ref="K34:K42" si="22">K6*$L$28</f>
        <v>8.711708448424918E-2</v>
      </c>
      <c r="L34" s="53">
        <f t="shared" ref="L34:L42" si="23">SUM(B34:K34)</f>
        <v>1.0610079282295684</v>
      </c>
      <c r="M34" s="53">
        <v>0.10182789141020596</v>
      </c>
      <c r="N34" s="39">
        <f t="shared" ref="N34:N42" si="24">L34/M34</f>
        <v>10.419619944356681</v>
      </c>
    </row>
    <row r="35" spans="1:14" ht="16.8" x14ac:dyDescent="0.3">
      <c r="A35" s="28" t="s">
        <v>93</v>
      </c>
      <c r="B35" s="37">
        <f t="shared" si="13"/>
        <v>0.17616832506607077</v>
      </c>
      <c r="C35" s="37">
        <f t="shared" si="14"/>
        <v>0.20365578282041191</v>
      </c>
      <c r="D35" s="37">
        <f t="shared" si="15"/>
        <v>0.14699387479104378</v>
      </c>
      <c r="E35" s="37">
        <f t="shared" si="16"/>
        <v>0.20879361514738745</v>
      </c>
      <c r="F35" s="38">
        <f t="shared" si="17"/>
        <v>0.16987325237691597</v>
      </c>
      <c r="G35" s="38">
        <f t="shared" si="18"/>
        <v>0.15791964734081976</v>
      </c>
      <c r="H35" s="38">
        <f t="shared" si="19"/>
        <v>0.12756193559419821</v>
      </c>
      <c r="I35" s="38">
        <f t="shared" si="20"/>
        <v>0.19233650100932684</v>
      </c>
      <c r="J35" s="38">
        <f t="shared" si="21"/>
        <v>8.5714200808781033E-2</v>
      </c>
      <c r="K35" s="38">
        <f t="shared" si="22"/>
        <v>8.711708448424918E-2</v>
      </c>
      <c r="L35" s="53">
        <f t="shared" si="23"/>
        <v>1.5561342194392047</v>
      </c>
      <c r="M35" s="53">
        <v>0.14699387479104378</v>
      </c>
      <c r="N35" s="39">
        <f t="shared" si="24"/>
        <v>10.586388185570973</v>
      </c>
    </row>
    <row r="36" spans="1:14" ht="16.8" x14ac:dyDescent="0.3">
      <c r="A36" s="28" t="s">
        <v>94</v>
      </c>
      <c r="B36" s="37">
        <f t="shared" si="13"/>
        <v>0.11744555004404718</v>
      </c>
      <c r="C36" s="37">
        <f t="shared" si="14"/>
        <v>5.0913945705102978E-2</v>
      </c>
      <c r="D36" s="37">
        <f t="shared" si="15"/>
        <v>4.8997958263681259E-2</v>
      </c>
      <c r="E36" s="37">
        <f t="shared" si="16"/>
        <v>6.9597871715795817E-2</v>
      </c>
      <c r="F36" s="38">
        <f t="shared" si="17"/>
        <v>8.4936626188457987E-2</v>
      </c>
      <c r="G36" s="38">
        <f t="shared" si="18"/>
        <v>9.4751788404491846E-2</v>
      </c>
      <c r="H36" s="38">
        <f t="shared" si="19"/>
        <v>8.5041290396132133E-2</v>
      </c>
      <c r="I36" s="38">
        <f t="shared" si="20"/>
        <v>4.8084125252331709E-2</v>
      </c>
      <c r="J36" s="38">
        <f t="shared" si="21"/>
        <v>6.4285650606585781E-2</v>
      </c>
      <c r="K36" s="38">
        <f t="shared" si="22"/>
        <v>5.8078056322832784E-2</v>
      </c>
      <c r="L36" s="53">
        <f t="shared" si="23"/>
        <v>0.72213286289945955</v>
      </c>
      <c r="M36" s="53">
        <v>6.9597871715795817E-2</v>
      </c>
      <c r="N36" s="39">
        <f t="shared" si="24"/>
        <v>10.375789447244914</v>
      </c>
    </row>
    <row r="37" spans="1:14" ht="16.8" x14ac:dyDescent="0.3">
      <c r="A37" s="29" t="s">
        <v>95</v>
      </c>
      <c r="B37" s="37">
        <f t="shared" si="13"/>
        <v>2.9361387511011795E-2</v>
      </c>
      <c r="C37" s="37">
        <f t="shared" si="14"/>
        <v>3.3942630470068652E-2</v>
      </c>
      <c r="D37" s="37">
        <f t="shared" si="15"/>
        <v>3.6748468697760946E-2</v>
      </c>
      <c r="E37" s="37">
        <f t="shared" si="16"/>
        <v>3.4798935857897909E-2</v>
      </c>
      <c r="F37" s="38">
        <f t="shared" si="17"/>
        <v>4.2468313094228993E-2</v>
      </c>
      <c r="G37" s="38">
        <f t="shared" si="18"/>
        <v>6.3167858936327898E-2</v>
      </c>
      <c r="H37" s="38">
        <f t="shared" si="19"/>
        <v>6.3780967797099103E-2</v>
      </c>
      <c r="I37" s="38">
        <f t="shared" si="20"/>
        <v>3.2056083501554471E-2</v>
      </c>
      <c r="J37" s="38">
        <f t="shared" si="21"/>
        <v>5.1428520485268629E-2</v>
      </c>
      <c r="K37" s="38">
        <f t="shared" si="22"/>
        <v>4.355854224212459E-2</v>
      </c>
      <c r="L37" s="53">
        <f t="shared" si="23"/>
        <v>0.431311708593343</v>
      </c>
      <c r="M37" s="53">
        <v>4.2468313094228993E-2</v>
      </c>
      <c r="N37" s="39">
        <f t="shared" si="24"/>
        <v>10.156082904360847</v>
      </c>
    </row>
    <row r="38" spans="1:14" ht="16.8" x14ac:dyDescent="0.3">
      <c r="A38" s="28" t="s">
        <v>96</v>
      </c>
      <c r="B38" s="37">
        <f t="shared" si="13"/>
        <v>1.9574258340674527E-2</v>
      </c>
      <c r="C38" s="37">
        <f t="shared" si="14"/>
        <v>2.5456972852551489E-2</v>
      </c>
      <c r="D38" s="37">
        <f t="shared" si="15"/>
        <v>2.9398774958208758E-2</v>
      </c>
      <c r="E38" s="37">
        <f t="shared" si="16"/>
        <v>2.3199290571931937E-2</v>
      </c>
      <c r="F38" s="38">
        <f t="shared" si="17"/>
        <v>2.1234156547114497E-2</v>
      </c>
      <c r="G38" s="38">
        <f t="shared" si="18"/>
        <v>3.1583929468163949E-2</v>
      </c>
      <c r="H38" s="38">
        <f t="shared" si="19"/>
        <v>4.2520645198066066E-2</v>
      </c>
      <c r="I38" s="38">
        <f t="shared" si="20"/>
        <v>3.2056083501554471E-2</v>
      </c>
      <c r="J38" s="38">
        <f t="shared" si="21"/>
        <v>5.1428520485268629E-2</v>
      </c>
      <c r="K38" s="38">
        <f t="shared" si="22"/>
        <v>4.355854224212459E-2</v>
      </c>
      <c r="L38" s="53">
        <f t="shared" si="23"/>
        <v>0.32001117416565888</v>
      </c>
      <c r="M38" s="53">
        <v>3.1583929468163949E-2</v>
      </c>
      <c r="N38" s="39">
        <f t="shared" si="24"/>
        <v>10.132088677826633</v>
      </c>
    </row>
    <row r="39" spans="1:14" ht="16.8" x14ac:dyDescent="0.3">
      <c r="A39" s="28" t="s">
        <v>97</v>
      </c>
      <c r="B39" s="37">
        <f t="shared" si="13"/>
        <v>1.4680693755505897E-2</v>
      </c>
      <c r="C39" s="37">
        <f t="shared" si="14"/>
        <v>2.0365578282041191E-2</v>
      </c>
      <c r="D39" s="37">
        <f t="shared" si="15"/>
        <v>2.4498979131840629E-2</v>
      </c>
      <c r="E39" s="37">
        <f t="shared" si="16"/>
        <v>1.7399467928948954E-2</v>
      </c>
      <c r="F39" s="38">
        <f t="shared" si="17"/>
        <v>1.4156104364742997E-2</v>
      </c>
      <c r="G39" s="38">
        <f t="shared" si="18"/>
        <v>1.5791964734081974E-2</v>
      </c>
      <c r="H39" s="38">
        <f t="shared" si="19"/>
        <v>2.1260322599033033E-2</v>
      </c>
      <c r="I39" s="38">
        <f t="shared" si="20"/>
        <v>2.4042062626165855E-2</v>
      </c>
      <c r="J39" s="38">
        <f t="shared" si="21"/>
        <v>3.6734657489477587E-2</v>
      </c>
      <c r="K39" s="38">
        <f t="shared" si="22"/>
        <v>2.9039028161416392E-2</v>
      </c>
      <c r="L39" s="53">
        <f t="shared" si="23"/>
        <v>0.21796885907325453</v>
      </c>
      <c r="M39" s="53">
        <v>2.1260322599033033E-2</v>
      </c>
      <c r="N39" s="39">
        <f t="shared" si="24"/>
        <v>10.252377782977208</v>
      </c>
    </row>
    <row r="40" spans="1:14" ht="18.600000000000001" customHeight="1" x14ac:dyDescent="0.3">
      <c r="A40" s="28" t="s">
        <v>98</v>
      </c>
      <c r="B40" s="37">
        <f t="shared" si="13"/>
        <v>0.11744555004404718</v>
      </c>
      <c r="C40" s="37">
        <f t="shared" si="14"/>
        <v>0.10182789141020596</v>
      </c>
      <c r="D40" s="37">
        <f t="shared" si="15"/>
        <v>7.3496937395521891E-2</v>
      </c>
      <c r="E40" s="37">
        <f t="shared" si="16"/>
        <v>0.13919574343159163</v>
      </c>
      <c r="F40" s="38">
        <f t="shared" si="17"/>
        <v>0.12740493928268698</v>
      </c>
      <c r="G40" s="38">
        <f t="shared" si="18"/>
        <v>9.4751788404491846E-2</v>
      </c>
      <c r="H40" s="38">
        <f t="shared" si="19"/>
        <v>8.5041290396132133E-2</v>
      </c>
      <c r="I40" s="38">
        <f t="shared" si="20"/>
        <v>9.6168250504663419E-2</v>
      </c>
      <c r="J40" s="38">
        <f t="shared" si="21"/>
        <v>8.5714200808781033E-2</v>
      </c>
      <c r="K40" s="38">
        <f t="shared" si="22"/>
        <v>8.711708448424918E-2</v>
      </c>
      <c r="L40" s="53">
        <f t="shared" si="23"/>
        <v>1.0081636761623713</v>
      </c>
      <c r="M40" s="53">
        <v>9.6168250504663419E-2</v>
      </c>
      <c r="N40" s="39">
        <f t="shared" si="24"/>
        <v>10.48333177396716</v>
      </c>
    </row>
    <row r="41" spans="1:14" ht="16.8" x14ac:dyDescent="0.3">
      <c r="A41" s="28" t="s">
        <v>99</v>
      </c>
      <c r="B41" s="37">
        <f t="shared" si="13"/>
        <v>0.29361387511011794</v>
      </c>
      <c r="C41" s="37">
        <f t="shared" si="14"/>
        <v>0.30548367423061784</v>
      </c>
      <c r="D41" s="37">
        <f t="shared" si="15"/>
        <v>0.44098162437313138</v>
      </c>
      <c r="E41" s="37">
        <f t="shared" si="16"/>
        <v>0.27839148686318327</v>
      </c>
      <c r="F41" s="38">
        <f t="shared" si="17"/>
        <v>0.21234156547114497</v>
      </c>
      <c r="G41" s="38">
        <f t="shared" si="18"/>
        <v>0.15791964734081976</v>
      </c>
      <c r="H41" s="38">
        <f t="shared" si="19"/>
        <v>0.14882225819323122</v>
      </c>
      <c r="I41" s="38">
        <f t="shared" si="20"/>
        <v>0.28850475151399024</v>
      </c>
      <c r="J41" s="38">
        <f t="shared" si="21"/>
        <v>0.25714260242634313</v>
      </c>
      <c r="K41" s="38">
        <f t="shared" si="22"/>
        <v>0.34846833793699672</v>
      </c>
      <c r="L41" s="53">
        <f t="shared" si="23"/>
        <v>2.7316698234595762</v>
      </c>
      <c r="M41" s="53">
        <v>0.25714260242634313</v>
      </c>
      <c r="N41" s="39">
        <f t="shared" si="24"/>
        <v>10.623170947498075</v>
      </c>
    </row>
    <row r="42" spans="1:14" ht="16.8" x14ac:dyDescent="0.3">
      <c r="A42" s="28" t="s">
        <v>100</v>
      </c>
      <c r="B42" s="37">
        <f t="shared" si="13"/>
        <v>0.23489110008809436</v>
      </c>
      <c r="C42" s="37">
        <f t="shared" si="14"/>
        <v>0.20365578282041191</v>
      </c>
      <c r="D42" s="37">
        <f t="shared" si="15"/>
        <v>0.29398774958208757</v>
      </c>
      <c r="E42" s="37">
        <f t="shared" si="16"/>
        <v>0.20879361514738745</v>
      </c>
      <c r="F42" s="38">
        <f t="shared" si="17"/>
        <v>0.16987325237691597</v>
      </c>
      <c r="G42" s="38">
        <f t="shared" si="18"/>
        <v>0.1263357178726558</v>
      </c>
      <c r="H42" s="38">
        <f t="shared" si="19"/>
        <v>0.12756193559419821</v>
      </c>
      <c r="I42" s="38">
        <f t="shared" si="20"/>
        <v>0.19233650100932684</v>
      </c>
      <c r="J42" s="38">
        <f t="shared" si="21"/>
        <v>0.12857130121317156</v>
      </c>
      <c r="K42" s="38">
        <f t="shared" si="22"/>
        <v>0.17423416896849836</v>
      </c>
      <c r="L42" s="53">
        <f t="shared" si="23"/>
        <v>1.8602411246727479</v>
      </c>
      <c r="M42" s="53">
        <v>0.17423416896849836</v>
      </c>
      <c r="N42" s="39">
        <f t="shared" si="24"/>
        <v>10.676672295025442</v>
      </c>
    </row>
    <row r="43" spans="1:14" ht="49.8" customHeight="1" x14ac:dyDescent="0.3">
      <c r="A43" s="45"/>
      <c r="B43" s="43"/>
      <c r="C43" s="43"/>
      <c r="D43" s="43"/>
      <c r="E43" s="43"/>
      <c r="F43" s="43"/>
      <c r="G43" s="43"/>
      <c r="H43" s="43"/>
      <c r="I43" s="43"/>
      <c r="J43" s="43"/>
      <c r="K43" s="43"/>
      <c r="L43" s="43"/>
    </row>
    <row r="44" spans="1:14" ht="29.4" customHeight="1" x14ac:dyDescent="0.3">
      <c r="A44" s="149" t="s">
        <v>102</v>
      </c>
      <c r="B44" s="149"/>
      <c r="C44" s="148" t="s">
        <v>87</v>
      </c>
      <c r="D44" s="148"/>
      <c r="E44" s="140">
        <f>SUM(N33:N42)/10</f>
        <v>10.394404538678282</v>
      </c>
      <c r="F44" s="140"/>
      <c r="K44" s="41"/>
    </row>
    <row r="45" spans="1:14" ht="26.4" customHeight="1" x14ac:dyDescent="0.3">
      <c r="A45" s="7"/>
      <c r="B45" s="7"/>
      <c r="K45" s="34"/>
    </row>
    <row r="46" spans="1:14" ht="36.6" customHeight="1" x14ac:dyDescent="0.3">
      <c r="A46" s="129" t="s">
        <v>103</v>
      </c>
      <c r="B46" s="129"/>
      <c r="C46" s="134" t="e" vm="1">
        <v>#VALUE!</v>
      </c>
      <c r="D46" s="134"/>
      <c r="E46" s="135">
        <f>(E44-10)/(10-1)</f>
        <v>4.3822726519809133E-2</v>
      </c>
      <c r="F46" s="135"/>
      <c r="G46" s="65">
        <f>E46</f>
        <v>4.3822726519809133E-2</v>
      </c>
      <c r="K46" s="42"/>
    </row>
    <row r="47" spans="1:14" ht="28.8" customHeight="1" x14ac:dyDescent="0.3">
      <c r="K47" s="42"/>
    </row>
    <row r="48" spans="1:14" ht="36" customHeight="1" x14ac:dyDescent="0.3">
      <c r="A48" s="129" t="s">
        <v>104</v>
      </c>
      <c r="B48" s="129"/>
      <c r="C48" s="139" t="e" vm="2">
        <v>#VALUE!</v>
      </c>
      <c r="D48" s="139"/>
      <c r="E48" s="140">
        <f>E46/1.49</f>
        <v>2.9411225852220894E-2</v>
      </c>
      <c r="F48" s="140"/>
      <c r="G48" s="65">
        <f>E48</f>
        <v>2.9411225852220894E-2</v>
      </c>
      <c r="H48" s="141" t="s">
        <v>109</v>
      </c>
      <c r="I48" s="145"/>
      <c r="J48" s="145"/>
      <c r="K48" s="42"/>
    </row>
    <row r="49" spans="1:11" ht="16.8" x14ac:dyDescent="0.3">
      <c r="A49" s="45"/>
      <c r="B49" s="54"/>
      <c r="C49" s="54"/>
      <c r="D49" s="54"/>
      <c r="E49" s="54"/>
      <c r="F49" s="42"/>
      <c r="G49" s="42"/>
      <c r="H49" s="42"/>
      <c r="I49" s="42"/>
      <c r="J49" s="42"/>
      <c r="K49" s="42"/>
    </row>
    <row r="50" spans="1:11" ht="69" customHeight="1" x14ac:dyDescent="0.3">
      <c r="A50" s="139" t="e" vm="3">
        <v>#VALUE!</v>
      </c>
      <c r="B50" s="139"/>
      <c r="C50" s="139"/>
      <c r="D50" s="139"/>
      <c r="E50" s="139"/>
      <c r="F50" s="139"/>
      <c r="G50" s="3"/>
      <c r="H50" s="3"/>
      <c r="I50" s="3"/>
      <c r="J50" s="3"/>
      <c r="K50" s="42"/>
    </row>
    <row r="51" spans="1:11" ht="27.6" customHeight="1" x14ac:dyDescent="0.3">
      <c r="A51" s="67"/>
      <c r="D51" s="54"/>
      <c r="E51" s="54"/>
      <c r="F51" s="42"/>
      <c r="G51" s="42"/>
      <c r="H51" s="42"/>
      <c r="I51" s="42"/>
      <c r="J51" s="42"/>
      <c r="K51" s="42"/>
    </row>
    <row r="52" spans="1:11" ht="48" customHeight="1" x14ac:dyDescent="0.3">
      <c r="A52" s="143" t="s">
        <v>111</v>
      </c>
      <c r="B52" s="143"/>
      <c r="C52" s="143"/>
      <c r="D52" s="54"/>
      <c r="E52" s="54"/>
      <c r="F52" s="42"/>
      <c r="G52" s="42"/>
      <c r="H52" s="42"/>
      <c r="I52" s="42"/>
      <c r="J52" s="42"/>
      <c r="K52" s="42"/>
    </row>
    <row r="53" spans="1:11" ht="40.200000000000003" customHeight="1" x14ac:dyDescent="0.3">
      <c r="A53" s="63" t="s">
        <v>66</v>
      </c>
      <c r="B53" s="60" t="s">
        <v>107</v>
      </c>
      <c r="C53" s="57" t="s">
        <v>106</v>
      </c>
      <c r="D53" s="54"/>
      <c r="E53" s="54"/>
      <c r="F53" s="42"/>
      <c r="G53" s="42"/>
      <c r="H53" s="42"/>
      <c r="I53" s="42"/>
      <c r="J53" s="42"/>
      <c r="K53" s="42"/>
    </row>
    <row r="54" spans="1:11" ht="16.8" x14ac:dyDescent="0.3">
      <c r="A54" s="24" t="s">
        <v>91</v>
      </c>
      <c r="B54" s="61" cm="1">
        <f t="array" ref="B54:B63">L19:L28</f>
        <v>5.8722775022023589E-2</v>
      </c>
      <c r="C54" s="59">
        <f t="shared" ref="C54:C63" si="25">_xlfn.RANK.EQ(B54,_xlfn.ANCHORARRAY($B$54),0)</f>
        <v>7</v>
      </c>
      <c r="D54" s="54"/>
      <c r="E54" s="54"/>
      <c r="F54" s="42"/>
      <c r="G54" s="42"/>
      <c r="H54" s="42"/>
      <c r="I54" s="42"/>
      <c r="J54" s="42"/>
      <c r="K54" s="42"/>
    </row>
    <row r="55" spans="1:11" ht="16.8" x14ac:dyDescent="0.3">
      <c r="A55" s="28" t="s">
        <v>92</v>
      </c>
      <c r="B55" s="61">
        <v>0.10182789141020596</v>
      </c>
      <c r="C55" s="59">
        <f t="shared" si="25"/>
        <v>4</v>
      </c>
      <c r="D55" s="54"/>
      <c r="E55" s="54"/>
      <c r="F55" s="42"/>
      <c r="G55" s="42"/>
      <c r="H55" s="42"/>
      <c r="I55" s="42"/>
      <c r="J55" s="42"/>
      <c r="K55" s="42"/>
    </row>
    <row r="56" spans="1:11" ht="16.8" x14ac:dyDescent="0.3">
      <c r="A56" s="28" t="s">
        <v>93</v>
      </c>
      <c r="B56" s="61">
        <v>0.14699387479104378</v>
      </c>
      <c r="C56" s="59">
        <f t="shared" si="25"/>
        <v>3</v>
      </c>
    </row>
    <row r="57" spans="1:11" ht="16.8" x14ac:dyDescent="0.3">
      <c r="A57" s="28" t="s">
        <v>94</v>
      </c>
      <c r="B57" s="61">
        <v>6.9597871715795817E-2</v>
      </c>
      <c r="C57" s="59">
        <f t="shared" si="25"/>
        <v>6</v>
      </c>
    </row>
    <row r="58" spans="1:11" ht="16.8" x14ac:dyDescent="0.3">
      <c r="A58" s="29" t="s">
        <v>95</v>
      </c>
      <c r="B58" s="61">
        <v>4.2468313094228993E-2</v>
      </c>
      <c r="C58" s="59">
        <f t="shared" si="25"/>
        <v>8</v>
      </c>
    </row>
    <row r="59" spans="1:11" ht="16.8" x14ac:dyDescent="0.3">
      <c r="A59" s="28" t="s">
        <v>96</v>
      </c>
      <c r="B59" s="61">
        <v>3.1583929468163949E-2</v>
      </c>
      <c r="C59" s="59">
        <f t="shared" si="25"/>
        <v>9</v>
      </c>
    </row>
    <row r="60" spans="1:11" ht="17.399999999999999" customHeight="1" x14ac:dyDescent="0.3">
      <c r="A60" s="28" t="s">
        <v>97</v>
      </c>
      <c r="B60" s="61">
        <v>2.1260322599033033E-2</v>
      </c>
      <c r="C60" s="59">
        <f t="shared" si="25"/>
        <v>10</v>
      </c>
    </row>
    <row r="61" spans="1:11" ht="18.600000000000001" customHeight="1" x14ac:dyDescent="0.3">
      <c r="A61" s="28" t="s">
        <v>98</v>
      </c>
      <c r="B61" s="61">
        <v>9.6168250504663419E-2</v>
      </c>
      <c r="C61" s="59">
        <f t="shared" si="25"/>
        <v>5</v>
      </c>
    </row>
    <row r="62" spans="1:11" ht="16.8" x14ac:dyDescent="0.3">
      <c r="A62" s="28" t="s">
        <v>99</v>
      </c>
      <c r="B62" s="61">
        <v>0.25714260242634313</v>
      </c>
      <c r="C62" s="59">
        <f t="shared" si="25"/>
        <v>1</v>
      </c>
      <c r="E62" s="62"/>
    </row>
    <row r="63" spans="1:11" ht="16.8" x14ac:dyDescent="0.3">
      <c r="A63" s="28" t="s">
        <v>100</v>
      </c>
      <c r="B63" s="61">
        <v>0.17423416896849836</v>
      </c>
      <c r="C63" s="59">
        <f t="shared" si="25"/>
        <v>2</v>
      </c>
    </row>
  </sheetData>
  <mergeCells count="16">
    <mergeCell ref="A1:K1"/>
    <mergeCell ref="A3:K3"/>
    <mergeCell ref="A17:L17"/>
    <mergeCell ref="A31:N31"/>
    <mergeCell ref="A44:B44"/>
    <mergeCell ref="C44:D44"/>
    <mergeCell ref="E44:F44"/>
    <mergeCell ref="H48:J48"/>
    <mergeCell ref="A50:F50"/>
    <mergeCell ref="A52:C52"/>
    <mergeCell ref="A46:B46"/>
    <mergeCell ref="C46:D46"/>
    <mergeCell ref="E46:F46"/>
    <mergeCell ref="A48:B48"/>
    <mergeCell ref="C48:D48"/>
    <mergeCell ref="E48:F4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C2414-745E-4E69-8BE7-8EDE7A030D2E}">
  <dimension ref="A1:N63"/>
  <sheetViews>
    <sheetView workbookViewId="0">
      <selection sqref="A1:K1"/>
    </sheetView>
  </sheetViews>
  <sheetFormatPr defaultRowHeight="14.4" x14ac:dyDescent="0.3"/>
  <cols>
    <col min="1" max="1" width="41.21875" customWidth="1"/>
    <col min="2" max="2" width="16.44140625" customWidth="1"/>
    <col min="3" max="3" width="16.33203125" customWidth="1"/>
    <col min="4" max="4" width="16" customWidth="1"/>
    <col min="5" max="5" width="16.5546875" customWidth="1"/>
    <col min="6" max="7" width="16.77734375" customWidth="1"/>
    <col min="8" max="8" width="17.33203125" customWidth="1"/>
    <col min="9" max="9" width="16.33203125" customWidth="1"/>
    <col min="10" max="10" width="14.21875" customWidth="1"/>
    <col min="11" max="11" width="17.44140625" customWidth="1"/>
    <col min="12" max="12" width="12.5546875" customWidth="1"/>
    <col min="13" max="13" width="11.33203125" customWidth="1"/>
    <col min="14" max="14" width="14.44140625" customWidth="1"/>
  </cols>
  <sheetData>
    <row r="1" spans="1:12" ht="55.2" customHeight="1" x14ac:dyDescent="0.3">
      <c r="A1" s="147" t="s">
        <v>115</v>
      </c>
      <c r="B1" s="147"/>
      <c r="C1" s="147"/>
      <c r="D1" s="147"/>
      <c r="E1" s="147"/>
      <c r="F1" s="147"/>
      <c r="G1" s="147"/>
      <c r="H1" s="147"/>
      <c r="I1" s="147"/>
      <c r="J1" s="147"/>
      <c r="K1" s="147"/>
    </row>
    <row r="2" spans="1:12" ht="19.8" customHeight="1" x14ac:dyDescent="0.3"/>
    <row r="3" spans="1:12" ht="44.4" customHeight="1" x14ac:dyDescent="0.3">
      <c r="A3" s="131" t="s">
        <v>80</v>
      </c>
      <c r="B3" s="131"/>
      <c r="C3" s="131"/>
      <c r="D3" s="131"/>
      <c r="E3" s="131"/>
      <c r="F3" s="131"/>
      <c r="G3" s="131"/>
      <c r="H3" s="131"/>
      <c r="I3" s="131"/>
      <c r="J3" s="131"/>
      <c r="K3" s="131"/>
    </row>
    <row r="4" spans="1:12" ht="62.4" customHeight="1" x14ac:dyDescent="0.3">
      <c r="A4" s="55" t="s">
        <v>68</v>
      </c>
      <c r="B4" s="23" t="s">
        <v>91</v>
      </c>
      <c r="C4" s="23" t="s">
        <v>92</v>
      </c>
      <c r="D4" s="23" t="s">
        <v>93</v>
      </c>
      <c r="E4" s="23" t="s">
        <v>94</v>
      </c>
      <c r="F4" s="23" t="s">
        <v>95</v>
      </c>
      <c r="G4" s="23" t="s">
        <v>96</v>
      </c>
      <c r="H4" s="23" t="s">
        <v>97</v>
      </c>
      <c r="I4" s="23" t="s">
        <v>98</v>
      </c>
      <c r="J4" s="23" t="s">
        <v>99</v>
      </c>
      <c r="K4" s="23" t="s">
        <v>100</v>
      </c>
      <c r="L4" s="34"/>
    </row>
    <row r="5" spans="1:12" ht="24" customHeight="1" x14ac:dyDescent="0.3">
      <c r="A5" s="24" t="s">
        <v>91</v>
      </c>
      <c r="B5" s="25">
        <v>1</v>
      </c>
      <c r="C5" s="26">
        <v>1</v>
      </c>
      <c r="D5" s="26">
        <v>0.2</v>
      </c>
      <c r="E5" s="26">
        <v>0.2</v>
      </c>
      <c r="F5" s="27">
        <v>1</v>
      </c>
      <c r="G5" s="27">
        <v>1</v>
      </c>
      <c r="H5" s="27">
        <v>0.2</v>
      </c>
      <c r="I5" s="27">
        <v>0.2</v>
      </c>
      <c r="J5" s="27">
        <v>1</v>
      </c>
      <c r="K5" s="27">
        <v>1</v>
      </c>
    </row>
    <row r="6" spans="1:12" ht="16.8" x14ac:dyDescent="0.3">
      <c r="A6" s="28" t="s">
        <v>92</v>
      </c>
      <c r="B6" s="26">
        <f>1/C5</f>
        <v>1</v>
      </c>
      <c r="C6" s="25">
        <v>1</v>
      </c>
      <c r="D6" s="26">
        <v>0.2</v>
      </c>
      <c r="E6" s="26">
        <v>0.2</v>
      </c>
      <c r="F6" s="27">
        <v>1</v>
      </c>
      <c r="G6" s="27">
        <v>1</v>
      </c>
      <c r="H6" s="27">
        <v>0.2</v>
      </c>
      <c r="I6" s="27">
        <v>0.2</v>
      </c>
      <c r="J6" s="27">
        <v>1</v>
      </c>
      <c r="K6" s="27">
        <v>1</v>
      </c>
    </row>
    <row r="7" spans="1:12" ht="21.6" customHeight="1" x14ac:dyDescent="0.3">
      <c r="A7" s="28" t="s">
        <v>93</v>
      </c>
      <c r="B7" s="26">
        <f>1/D5</f>
        <v>5</v>
      </c>
      <c r="C7" s="26">
        <f>1/D6</f>
        <v>5</v>
      </c>
      <c r="D7" s="25">
        <v>1</v>
      </c>
      <c r="E7" s="26">
        <v>1</v>
      </c>
      <c r="F7" s="27">
        <v>5</v>
      </c>
      <c r="G7" s="27">
        <v>5</v>
      </c>
      <c r="H7" s="27">
        <v>1</v>
      </c>
      <c r="I7" s="27">
        <v>1</v>
      </c>
      <c r="J7" s="27">
        <v>5</v>
      </c>
      <c r="K7" s="27">
        <v>5</v>
      </c>
    </row>
    <row r="8" spans="1:12" ht="22.2" customHeight="1" x14ac:dyDescent="0.3">
      <c r="A8" s="28" t="s">
        <v>94</v>
      </c>
      <c r="B8" s="26">
        <f>1/E5</f>
        <v>5</v>
      </c>
      <c r="C8" s="26">
        <f>1/E6</f>
        <v>5</v>
      </c>
      <c r="D8" s="26">
        <f>1/E7</f>
        <v>1</v>
      </c>
      <c r="E8" s="25">
        <v>1</v>
      </c>
      <c r="F8" s="27">
        <v>5</v>
      </c>
      <c r="G8" s="27">
        <v>5</v>
      </c>
      <c r="H8" s="27">
        <v>1</v>
      </c>
      <c r="I8" s="27">
        <v>1</v>
      </c>
      <c r="J8" s="27">
        <v>5</v>
      </c>
      <c r="K8" s="27">
        <v>5</v>
      </c>
    </row>
    <row r="9" spans="1:12" ht="16.8" x14ac:dyDescent="0.3">
      <c r="A9" s="29" t="s">
        <v>95</v>
      </c>
      <c r="B9" s="30">
        <f>1/F5</f>
        <v>1</v>
      </c>
      <c r="C9" s="30">
        <f>1/F6</f>
        <v>1</v>
      </c>
      <c r="D9" s="30">
        <f>1/F7</f>
        <v>0.2</v>
      </c>
      <c r="E9" s="30">
        <f>1/F8</f>
        <v>0.2</v>
      </c>
      <c r="F9" s="31">
        <v>1</v>
      </c>
      <c r="G9" s="27">
        <v>1</v>
      </c>
      <c r="H9" s="27">
        <v>0.2</v>
      </c>
      <c r="I9" s="27">
        <v>0.2</v>
      </c>
      <c r="J9" s="27">
        <v>1</v>
      </c>
      <c r="K9" s="27">
        <v>1</v>
      </c>
    </row>
    <row r="10" spans="1:12" ht="21.6" customHeight="1" x14ac:dyDescent="0.3">
      <c r="A10" s="28" t="s">
        <v>96</v>
      </c>
      <c r="B10" s="27">
        <f>1/G5</f>
        <v>1</v>
      </c>
      <c r="C10" s="27">
        <f>1/G6</f>
        <v>1</v>
      </c>
      <c r="D10" s="27">
        <f>1/G7</f>
        <v>0.2</v>
      </c>
      <c r="E10" s="27">
        <f>1/G8</f>
        <v>0.2</v>
      </c>
      <c r="F10" s="27">
        <f>1/G9</f>
        <v>1</v>
      </c>
      <c r="G10" s="31">
        <v>1</v>
      </c>
      <c r="H10" s="27">
        <v>0.2</v>
      </c>
      <c r="I10" s="27">
        <v>0.2</v>
      </c>
      <c r="J10" s="27">
        <v>1</v>
      </c>
      <c r="K10" s="27">
        <v>1</v>
      </c>
    </row>
    <row r="11" spans="1:12" ht="22.2" customHeight="1" x14ac:dyDescent="0.3">
      <c r="A11" s="28" t="s">
        <v>97</v>
      </c>
      <c r="B11" s="27">
        <f>1/H5</f>
        <v>5</v>
      </c>
      <c r="C11" s="27">
        <f>1/H6</f>
        <v>5</v>
      </c>
      <c r="D11" s="27">
        <f>1/H7</f>
        <v>1</v>
      </c>
      <c r="E11" s="27">
        <f>1/H8</f>
        <v>1</v>
      </c>
      <c r="F11" s="27">
        <f>1/H9</f>
        <v>5</v>
      </c>
      <c r="G11" s="27">
        <f>1/H10</f>
        <v>5</v>
      </c>
      <c r="H11" s="31">
        <v>1</v>
      </c>
      <c r="I11" s="27">
        <v>1</v>
      </c>
      <c r="J11" s="27">
        <v>5</v>
      </c>
      <c r="K11" s="27">
        <v>5</v>
      </c>
    </row>
    <row r="12" spans="1:12" ht="19.2" customHeight="1" x14ac:dyDescent="0.3">
      <c r="A12" s="28" t="s">
        <v>98</v>
      </c>
      <c r="B12" s="27">
        <f>1/I5</f>
        <v>5</v>
      </c>
      <c r="C12" s="27">
        <f>1/I6</f>
        <v>5</v>
      </c>
      <c r="D12" s="27">
        <f>1/I7</f>
        <v>1</v>
      </c>
      <c r="E12" s="27">
        <f>1/I8</f>
        <v>1</v>
      </c>
      <c r="F12" s="27">
        <f>1/I9</f>
        <v>5</v>
      </c>
      <c r="G12" s="27">
        <f>1/I10</f>
        <v>5</v>
      </c>
      <c r="H12" s="27">
        <f>1/I11</f>
        <v>1</v>
      </c>
      <c r="I12" s="31">
        <v>1</v>
      </c>
      <c r="J12" s="27">
        <v>5</v>
      </c>
      <c r="K12" s="27">
        <v>5</v>
      </c>
    </row>
    <row r="13" spans="1:12" ht="19.8" customHeight="1" x14ac:dyDescent="0.3">
      <c r="A13" s="28" t="s">
        <v>99</v>
      </c>
      <c r="B13" s="27">
        <f>1/J5</f>
        <v>1</v>
      </c>
      <c r="C13" s="27">
        <f>1/J6</f>
        <v>1</v>
      </c>
      <c r="D13" s="27">
        <f>1/J7</f>
        <v>0.2</v>
      </c>
      <c r="E13" s="27">
        <f>1/J8</f>
        <v>0.2</v>
      </c>
      <c r="F13" s="27">
        <f>1/J9</f>
        <v>1</v>
      </c>
      <c r="G13" s="27">
        <f>1/J10</f>
        <v>1</v>
      </c>
      <c r="H13" s="27">
        <f>1/J11</f>
        <v>0.2</v>
      </c>
      <c r="I13" s="27">
        <f>1/J12</f>
        <v>0.2</v>
      </c>
      <c r="J13" s="31">
        <v>1</v>
      </c>
      <c r="K13" s="27">
        <v>1</v>
      </c>
    </row>
    <row r="14" spans="1:12" ht="18" customHeight="1" x14ac:dyDescent="0.3">
      <c r="A14" s="28" t="s">
        <v>100</v>
      </c>
      <c r="B14" s="27">
        <f>1/K5</f>
        <v>1</v>
      </c>
      <c r="C14" s="27">
        <f>1/K6</f>
        <v>1</v>
      </c>
      <c r="D14" s="27">
        <f>1/K7</f>
        <v>0.2</v>
      </c>
      <c r="E14" s="27">
        <f>1/K8</f>
        <v>0.2</v>
      </c>
      <c r="F14" s="27">
        <f>1/K9</f>
        <v>1</v>
      </c>
      <c r="G14" s="27">
        <f>1/K10</f>
        <v>1</v>
      </c>
      <c r="H14" s="27">
        <f>1/K11</f>
        <v>0.2</v>
      </c>
      <c r="I14" s="27">
        <f>1/K12</f>
        <v>0.2</v>
      </c>
      <c r="J14" s="27">
        <f>1/K13</f>
        <v>1</v>
      </c>
      <c r="K14" s="31">
        <v>1</v>
      </c>
    </row>
    <row r="15" spans="1:12" ht="16.8" x14ac:dyDescent="0.3">
      <c r="A15" s="32" t="s">
        <v>76</v>
      </c>
      <c r="B15" s="33">
        <f>SUM(B5:B14)</f>
        <v>26</v>
      </c>
      <c r="C15" s="33">
        <f t="shared" ref="C15:K15" si="0">SUM(C5:C14)</f>
        <v>26</v>
      </c>
      <c r="D15" s="33">
        <f t="shared" si="0"/>
        <v>5.2000000000000011</v>
      </c>
      <c r="E15" s="33">
        <f t="shared" si="0"/>
        <v>5.2000000000000011</v>
      </c>
      <c r="F15" s="33">
        <f t="shared" si="0"/>
        <v>26</v>
      </c>
      <c r="G15" s="33">
        <f t="shared" si="0"/>
        <v>26</v>
      </c>
      <c r="H15" s="33">
        <f t="shared" si="0"/>
        <v>5.2000000000000011</v>
      </c>
      <c r="I15" s="33">
        <f t="shared" si="0"/>
        <v>5.2000000000000011</v>
      </c>
      <c r="J15" s="33">
        <f t="shared" si="0"/>
        <v>26</v>
      </c>
      <c r="K15" s="33">
        <f t="shared" si="0"/>
        <v>26</v>
      </c>
    </row>
    <row r="16" spans="1:12" ht="58.2" customHeight="1" x14ac:dyDescent="0.3"/>
    <row r="17" spans="1:14" ht="43.8" customHeight="1" x14ac:dyDescent="0.3">
      <c r="A17" s="131" t="s">
        <v>101</v>
      </c>
      <c r="B17" s="131"/>
      <c r="C17" s="131"/>
      <c r="D17" s="131"/>
      <c r="E17" s="131"/>
      <c r="F17" s="131"/>
      <c r="G17" s="131"/>
      <c r="H17" s="131"/>
      <c r="I17" s="131"/>
      <c r="J17" s="131"/>
      <c r="K17" s="131"/>
      <c r="L17" s="131"/>
    </row>
    <row r="18" spans="1:14" ht="62.4" customHeight="1" x14ac:dyDescent="0.3">
      <c r="A18" s="55" t="s">
        <v>68</v>
      </c>
      <c r="B18" s="23" t="s">
        <v>91</v>
      </c>
      <c r="C18" s="23" t="s">
        <v>92</v>
      </c>
      <c r="D18" s="23" t="s">
        <v>93</v>
      </c>
      <c r="E18" s="23" t="s">
        <v>94</v>
      </c>
      <c r="F18" s="23" t="s">
        <v>95</v>
      </c>
      <c r="G18" s="23" t="s">
        <v>96</v>
      </c>
      <c r="H18" s="23" t="s">
        <v>97</v>
      </c>
      <c r="I18" s="23" t="s">
        <v>98</v>
      </c>
      <c r="J18" s="23" t="s">
        <v>99</v>
      </c>
      <c r="K18" s="23" t="s">
        <v>100</v>
      </c>
      <c r="L18" s="36" t="s">
        <v>107</v>
      </c>
    </row>
    <row r="19" spans="1:14" ht="16.8" x14ac:dyDescent="0.3">
      <c r="A19" s="24" t="s">
        <v>91</v>
      </c>
      <c r="B19" s="37">
        <f>B5/$B$15</f>
        <v>3.8461538461538464E-2</v>
      </c>
      <c r="C19" s="37">
        <f>C5/$C$15</f>
        <v>3.8461538461538464E-2</v>
      </c>
      <c r="D19" s="37">
        <f>D5/$D$15</f>
        <v>3.8461538461538457E-2</v>
      </c>
      <c r="E19" s="37">
        <f>E5/$E$15</f>
        <v>3.8461538461538457E-2</v>
      </c>
      <c r="F19" s="38">
        <f>F5/$F$15</f>
        <v>3.8461538461538464E-2</v>
      </c>
      <c r="G19" s="38">
        <f>G5/$G$15</f>
        <v>3.8461538461538464E-2</v>
      </c>
      <c r="H19" s="38">
        <f>H5/$H$15</f>
        <v>3.8461538461538457E-2</v>
      </c>
      <c r="I19" s="38">
        <f>I5/$I$15</f>
        <v>3.8461538461538457E-2</v>
      </c>
      <c r="J19" s="38">
        <f>J5/$J$15</f>
        <v>3.8461538461538464E-2</v>
      </c>
      <c r="K19" s="38">
        <f>K5/$K$15</f>
        <v>3.8461538461538464E-2</v>
      </c>
      <c r="L19" s="39">
        <f>SUM(B19:K19)/10</f>
        <v>3.8461538461538457E-2</v>
      </c>
    </row>
    <row r="20" spans="1:14" ht="16.8" x14ac:dyDescent="0.3">
      <c r="A20" s="28" t="s">
        <v>92</v>
      </c>
      <c r="B20" s="37">
        <f t="shared" ref="B20:B28" si="1">B6/$B$15</f>
        <v>3.8461538461538464E-2</v>
      </c>
      <c r="C20" s="37">
        <f t="shared" ref="C20:C28" si="2">C6/$C$15</f>
        <v>3.8461538461538464E-2</v>
      </c>
      <c r="D20" s="37">
        <f t="shared" ref="D20:D28" si="3">D6/$D$15</f>
        <v>3.8461538461538457E-2</v>
      </c>
      <c r="E20" s="37">
        <f t="shared" ref="E20:E28" si="4">E6/$E$15</f>
        <v>3.8461538461538457E-2</v>
      </c>
      <c r="F20" s="38">
        <f t="shared" ref="F20:F28" si="5">F6/$F$15</f>
        <v>3.8461538461538464E-2</v>
      </c>
      <c r="G20" s="38">
        <f t="shared" ref="G20:G28" si="6">G6/$G$15</f>
        <v>3.8461538461538464E-2</v>
      </c>
      <c r="H20" s="38">
        <f t="shared" ref="H20:H28" si="7">H6/$H$15</f>
        <v>3.8461538461538457E-2</v>
      </c>
      <c r="I20" s="38">
        <f t="shared" ref="I20:I28" si="8">I6/$I$15</f>
        <v>3.8461538461538457E-2</v>
      </c>
      <c r="J20" s="38">
        <f t="shared" ref="J20:J28" si="9">J6/$J$15</f>
        <v>3.8461538461538464E-2</v>
      </c>
      <c r="K20" s="38">
        <f t="shared" ref="K20:K28" si="10">K6/$K$15</f>
        <v>3.8461538461538464E-2</v>
      </c>
      <c r="L20" s="39">
        <f t="shared" ref="L20:L28" si="11">SUM(B20:K20)/10</f>
        <v>3.8461538461538457E-2</v>
      </c>
    </row>
    <row r="21" spans="1:14" ht="16.8" x14ac:dyDescent="0.3">
      <c r="A21" s="28" t="s">
        <v>93</v>
      </c>
      <c r="B21" s="37">
        <f t="shared" si="1"/>
        <v>0.19230769230769232</v>
      </c>
      <c r="C21" s="37">
        <f t="shared" si="2"/>
        <v>0.19230769230769232</v>
      </c>
      <c r="D21" s="37">
        <f t="shared" si="3"/>
        <v>0.19230769230769226</v>
      </c>
      <c r="E21" s="37">
        <f t="shared" si="4"/>
        <v>0.19230769230769226</v>
      </c>
      <c r="F21" s="38">
        <f t="shared" si="5"/>
        <v>0.19230769230769232</v>
      </c>
      <c r="G21" s="38">
        <f t="shared" si="6"/>
        <v>0.19230769230769232</v>
      </c>
      <c r="H21" s="38">
        <f t="shared" si="7"/>
        <v>0.19230769230769226</v>
      </c>
      <c r="I21" s="38">
        <f t="shared" si="8"/>
        <v>0.19230769230769226</v>
      </c>
      <c r="J21" s="38">
        <f t="shared" si="9"/>
        <v>0.19230769230769232</v>
      </c>
      <c r="K21" s="38">
        <f t="shared" si="10"/>
        <v>0.19230769230769232</v>
      </c>
      <c r="L21" s="39">
        <f t="shared" si="11"/>
        <v>0.19230769230769229</v>
      </c>
    </row>
    <row r="22" spans="1:14" ht="16.8" x14ac:dyDescent="0.3">
      <c r="A22" s="28" t="s">
        <v>94</v>
      </c>
      <c r="B22" s="37">
        <f t="shared" si="1"/>
        <v>0.19230769230769232</v>
      </c>
      <c r="C22" s="37">
        <f t="shared" si="2"/>
        <v>0.19230769230769232</v>
      </c>
      <c r="D22" s="37">
        <f t="shared" si="3"/>
        <v>0.19230769230769226</v>
      </c>
      <c r="E22" s="37">
        <f t="shared" si="4"/>
        <v>0.19230769230769226</v>
      </c>
      <c r="F22" s="38">
        <f t="shared" si="5"/>
        <v>0.19230769230769232</v>
      </c>
      <c r="G22" s="38">
        <f t="shared" si="6"/>
        <v>0.19230769230769232</v>
      </c>
      <c r="H22" s="38">
        <f t="shared" si="7"/>
        <v>0.19230769230769226</v>
      </c>
      <c r="I22" s="38">
        <f t="shared" si="8"/>
        <v>0.19230769230769226</v>
      </c>
      <c r="J22" s="38">
        <f t="shared" si="9"/>
        <v>0.19230769230769232</v>
      </c>
      <c r="K22" s="38">
        <f t="shared" si="10"/>
        <v>0.19230769230769232</v>
      </c>
      <c r="L22" s="39">
        <f t="shared" si="11"/>
        <v>0.19230769230769229</v>
      </c>
    </row>
    <row r="23" spans="1:14" ht="16.8" x14ac:dyDescent="0.3">
      <c r="A23" s="29" t="s">
        <v>95</v>
      </c>
      <c r="B23" s="37">
        <f t="shared" si="1"/>
        <v>3.8461538461538464E-2</v>
      </c>
      <c r="C23" s="37">
        <f t="shared" si="2"/>
        <v>3.8461538461538464E-2</v>
      </c>
      <c r="D23" s="37">
        <f t="shared" si="3"/>
        <v>3.8461538461538457E-2</v>
      </c>
      <c r="E23" s="37">
        <f t="shared" si="4"/>
        <v>3.8461538461538457E-2</v>
      </c>
      <c r="F23" s="38">
        <f t="shared" si="5"/>
        <v>3.8461538461538464E-2</v>
      </c>
      <c r="G23" s="38">
        <f t="shared" si="6"/>
        <v>3.8461538461538464E-2</v>
      </c>
      <c r="H23" s="38">
        <f t="shared" si="7"/>
        <v>3.8461538461538457E-2</v>
      </c>
      <c r="I23" s="38">
        <f t="shared" si="8"/>
        <v>3.8461538461538457E-2</v>
      </c>
      <c r="J23" s="38">
        <f t="shared" si="9"/>
        <v>3.8461538461538464E-2</v>
      </c>
      <c r="K23" s="38">
        <f t="shared" si="10"/>
        <v>3.8461538461538464E-2</v>
      </c>
      <c r="L23" s="39">
        <f t="shared" si="11"/>
        <v>3.8461538461538457E-2</v>
      </c>
    </row>
    <row r="24" spans="1:14" ht="16.8" x14ac:dyDescent="0.3">
      <c r="A24" s="28" t="s">
        <v>96</v>
      </c>
      <c r="B24" s="37">
        <f t="shared" si="1"/>
        <v>3.8461538461538464E-2</v>
      </c>
      <c r="C24" s="37">
        <f t="shared" si="2"/>
        <v>3.8461538461538464E-2</v>
      </c>
      <c r="D24" s="37">
        <f t="shared" si="3"/>
        <v>3.8461538461538457E-2</v>
      </c>
      <c r="E24" s="37">
        <f t="shared" si="4"/>
        <v>3.8461538461538457E-2</v>
      </c>
      <c r="F24" s="38">
        <f t="shared" si="5"/>
        <v>3.8461538461538464E-2</v>
      </c>
      <c r="G24" s="38">
        <f t="shared" si="6"/>
        <v>3.8461538461538464E-2</v>
      </c>
      <c r="H24" s="38">
        <f t="shared" si="7"/>
        <v>3.8461538461538457E-2</v>
      </c>
      <c r="I24" s="38">
        <f t="shared" si="8"/>
        <v>3.8461538461538457E-2</v>
      </c>
      <c r="J24" s="38">
        <f t="shared" si="9"/>
        <v>3.8461538461538464E-2</v>
      </c>
      <c r="K24" s="38">
        <f t="shared" si="10"/>
        <v>3.8461538461538464E-2</v>
      </c>
      <c r="L24" s="39">
        <f t="shared" si="11"/>
        <v>3.8461538461538457E-2</v>
      </c>
    </row>
    <row r="25" spans="1:14" ht="16.8" x14ac:dyDescent="0.3">
      <c r="A25" s="28" t="s">
        <v>97</v>
      </c>
      <c r="B25" s="37">
        <f t="shared" si="1"/>
        <v>0.19230769230769232</v>
      </c>
      <c r="C25" s="37">
        <f t="shared" si="2"/>
        <v>0.19230769230769232</v>
      </c>
      <c r="D25" s="37">
        <f t="shared" si="3"/>
        <v>0.19230769230769226</v>
      </c>
      <c r="E25" s="37">
        <f t="shared" si="4"/>
        <v>0.19230769230769226</v>
      </c>
      <c r="F25" s="38">
        <f t="shared" si="5"/>
        <v>0.19230769230769232</v>
      </c>
      <c r="G25" s="38">
        <f t="shared" si="6"/>
        <v>0.19230769230769232</v>
      </c>
      <c r="H25" s="38">
        <f t="shared" si="7"/>
        <v>0.19230769230769226</v>
      </c>
      <c r="I25" s="38">
        <f t="shared" si="8"/>
        <v>0.19230769230769226</v>
      </c>
      <c r="J25" s="38">
        <f t="shared" si="9"/>
        <v>0.19230769230769232</v>
      </c>
      <c r="K25" s="38">
        <f t="shared" si="10"/>
        <v>0.19230769230769232</v>
      </c>
      <c r="L25" s="39">
        <f t="shared" si="11"/>
        <v>0.19230769230769229</v>
      </c>
    </row>
    <row r="26" spans="1:14" ht="18.600000000000001" customHeight="1" x14ac:dyDescent="0.3">
      <c r="A26" s="28" t="s">
        <v>98</v>
      </c>
      <c r="B26" s="37">
        <f t="shared" si="1"/>
        <v>0.19230769230769232</v>
      </c>
      <c r="C26" s="37">
        <f t="shared" si="2"/>
        <v>0.19230769230769232</v>
      </c>
      <c r="D26" s="44">
        <f t="shared" si="3"/>
        <v>0.19230769230769226</v>
      </c>
      <c r="E26" s="37">
        <f t="shared" si="4"/>
        <v>0.19230769230769226</v>
      </c>
      <c r="F26" s="38">
        <f t="shared" si="5"/>
        <v>0.19230769230769232</v>
      </c>
      <c r="G26" s="38">
        <f t="shared" si="6"/>
        <v>0.19230769230769232</v>
      </c>
      <c r="H26" s="38">
        <f t="shared" si="7"/>
        <v>0.19230769230769226</v>
      </c>
      <c r="I26" s="38">
        <f t="shared" si="8"/>
        <v>0.19230769230769226</v>
      </c>
      <c r="J26" s="38">
        <f t="shared" si="9"/>
        <v>0.19230769230769232</v>
      </c>
      <c r="K26" s="38">
        <f t="shared" si="10"/>
        <v>0.19230769230769232</v>
      </c>
      <c r="L26" s="39">
        <f t="shared" si="11"/>
        <v>0.19230769230769229</v>
      </c>
    </row>
    <row r="27" spans="1:14" ht="16.8" x14ac:dyDescent="0.3">
      <c r="A27" s="28" t="s">
        <v>99</v>
      </c>
      <c r="B27" s="37">
        <f t="shared" si="1"/>
        <v>3.8461538461538464E-2</v>
      </c>
      <c r="C27" s="47">
        <f t="shared" si="2"/>
        <v>3.8461538461538464E-2</v>
      </c>
      <c r="D27" s="46">
        <f t="shared" si="3"/>
        <v>3.8461538461538457E-2</v>
      </c>
      <c r="E27" s="48">
        <f t="shared" si="4"/>
        <v>3.8461538461538457E-2</v>
      </c>
      <c r="F27" s="38">
        <f t="shared" si="5"/>
        <v>3.8461538461538464E-2</v>
      </c>
      <c r="G27" s="38">
        <f t="shared" si="6"/>
        <v>3.8461538461538464E-2</v>
      </c>
      <c r="H27" s="38">
        <f t="shared" si="7"/>
        <v>3.8461538461538457E-2</v>
      </c>
      <c r="I27" s="38">
        <f t="shared" si="8"/>
        <v>3.8461538461538457E-2</v>
      </c>
      <c r="J27" s="38">
        <f t="shared" si="9"/>
        <v>3.8461538461538464E-2</v>
      </c>
      <c r="K27" s="38">
        <f t="shared" si="10"/>
        <v>3.8461538461538464E-2</v>
      </c>
      <c r="L27" s="39">
        <f t="shared" si="11"/>
        <v>3.8461538461538457E-2</v>
      </c>
    </row>
    <row r="28" spans="1:14" ht="21.6" customHeight="1" x14ac:dyDescent="0.3">
      <c r="A28" s="28" t="s">
        <v>100</v>
      </c>
      <c r="B28" s="37">
        <f t="shared" si="1"/>
        <v>3.8461538461538464E-2</v>
      </c>
      <c r="C28" s="37">
        <f t="shared" si="2"/>
        <v>3.8461538461538464E-2</v>
      </c>
      <c r="D28" s="49">
        <f t="shared" si="3"/>
        <v>3.8461538461538457E-2</v>
      </c>
      <c r="E28" s="37">
        <f t="shared" si="4"/>
        <v>3.8461538461538457E-2</v>
      </c>
      <c r="F28" s="38">
        <f t="shared" si="5"/>
        <v>3.8461538461538464E-2</v>
      </c>
      <c r="G28" s="38">
        <f t="shared" si="6"/>
        <v>3.8461538461538464E-2</v>
      </c>
      <c r="H28" s="38">
        <f t="shared" si="7"/>
        <v>3.8461538461538457E-2</v>
      </c>
      <c r="I28" s="38">
        <f t="shared" si="8"/>
        <v>3.8461538461538457E-2</v>
      </c>
      <c r="J28" s="38">
        <f t="shared" si="9"/>
        <v>3.8461538461538464E-2</v>
      </c>
      <c r="K28" s="38">
        <f t="shared" si="10"/>
        <v>3.8461538461538464E-2</v>
      </c>
      <c r="L28" s="39">
        <f t="shared" si="11"/>
        <v>3.8461538461538457E-2</v>
      </c>
    </row>
    <row r="29" spans="1:14" ht="16.8" x14ac:dyDescent="0.3">
      <c r="A29" s="32" t="s">
        <v>76</v>
      </c>
      <c r="B29" s="40">
        <f>SUM(B19:B28)</f>
        <v>0.99999999999999989</v>
      </c>
      <c r="C29" s="40">
        <f t="shared" ref="C29:L29" si="12">SUM(C19:C28)</f>
        <v>0.99999999999999989</v>
      </c>
      <c r="D29" s="40">
        <f t="shared" si="12"/>
        <v>0.99999999999999978</v>
      </c>
      <c r="E29" s="40">
        <f t="shared" si="12"/>
        <v>0.99999999999999978</v>
      </c>
      <c r="F29" s="40">
        <f t="shared" si="12"/>
        <v>0.99999999999999989</v>
      </c>
      <c r="G29" s="40">
        <f t="shared" si="12"/>
        <v>0.99999999999999989</v>
      </c>
      <c r="H29" s="40">
        <f t="shared" si="12"/>
        <v>0.99999999999999978</v>
      </c>
      <c r="I29" s="40">
        <f t="shared" si="12"/>
        <v>0.99999999999999978</v>
      </c>
      <c r="J29" s="40">
        <f t="shared" si="12"/>
        <v>0.99999999999999989</v>
      </c>
      <c r="K29" s="40">
        <f t="shared" si="12"/>
        <v>0.99999999999999989</v>
      </c>
      <c r="L29" s="40">
        <f t="shared" si="12"/>
        <v>0.99999999999999989</v>
      </c>
    </row>
    <row r="30" spans="1:14" ht="64.8" customHeight="1" x14ac:dyDescent="0.3"/>
    <row r="31" spans="1:14" ht="39" customHeight="1" x14ac:dyDescent="0.3">
      <c r="A31" s="131" t="s">
        <v>135</v>
      </c>
      <c r="B31" s="131"/>
      <c r="C31" s="131"/>
      <c r="D31" s="131"/>
      <c r="E31" s="131"/>
      <c r="F31" s="131"/>
      <c r="G31" s="131"/>
      <c r="H31" s="131"/>
      <c r="I31" s="131"/>
      <c r="J31" s="131"/>
      <c r="K31" s="131"/>
      <c r="L31" s="131"/>
      <c r="M31" s="131"/>
      <c r="N31" s="131"/>
    </row>
    <row r="32" spans="1:14" ht="57.6" customHeight="1" x14ac:dyDescent="0.3">
      <c r="A32" s="55" t="s">
        <v>68</v>
      </c>
      <c r="B32" s="23" t="s">
        <v>91</v>
      </c>
      <c r="C32" s="23" t="s">
        <v>92</v>
      </c>
      <c r="D32" s="23" t="s">
        <v>93</v>
      </c>
      <c r="E32" s="23" t="s">
        <v>94</v>
      </c>
      <c r="F32" s="23" t="s">
        <v>95</v>
      </c>
      <c r="G32" s="23" t="s">
        <v>96</v>
      </c>
      <c r="H32" s="23" t="s">
        <v>97</v>
      </c>
      <c r="I32" s="23" t="s">
        <v>98</v>
      </c>
      <c r="J32" s="23" t="s">
        <v>99</v>
      </c>
      <c r="K32" s="23" t="s">
        <v>100</v>
      </c>
      <c r="L32" s="51" t="s">
        <v>82</v>
      </c>
      <c r="M32" s="51" t="s">
        <v>107</v>
      </c>
      <c r="N32" s="36" t="s">
        <v>83</v>
      </c>
    </row>
    <row r="33" spans="1:14" ht="16.8" x14ac:dyDescent="0.3">
      <c r="A33" s="24" t="s">
        <v>91</v>
      </c>
      <c r="B33" s="37">
        <f>B5*$L$19</f>
        <v>3.8461538461538457E-2</v>
      </c>
      <c r="C33" s="37">
        <f>C5*$L$20</f>
        <v>3.8461538461538457E-2</v>
      </c>
      <c r="D33" s="37">
        <f>D5*$L$21</f>
        <v>3.8461538461538464E-2</v>
      </c>
      <c r="E33" s="37">
        <f>E5*$L$22</f>
        <v>3.8461538461538464E-2</v>
      </c>
      <c r="F33" s="38">
        <f>F5*$L$23</f>
        <v>3.8461538461538457E-2</v>
      </c>
      <c r="G33" s="38">
        <f>G5*$L$24</f>
        <v>3.8461538461538457E-2</v>
      </c>
      <c r="H33" s="38">
        <f>H5*$L$25</f>
        <v>3.8461538461538464E-2</v>
      </c>
      <c r="I33" s="38">
        <f>I5*$L$26</f>
        <v>3.8461538461538464E-2</v>
      </c>
      <c r="J33" s="38">
        <f>J5*$L$27</f>
        <v>3.8461538461538457E-2</v>
      </c>
      <c r="K33" s="38">
        <f>K5*$L$28</f>
        <v>3.8461538461538457E-2</v>
      </c>
      <c r="L33" s="53">
        <f>SUM(B33:K33)</f>
        <v>0.38461538461538458</v>
      </c>
      <c r="M33" s="53" cm="1">
        <f t="array" ref="M33:M42">L19:L28</f>
        <v>3.8461538461538457E-2</v>
      </c>
      <c r="N33" s="39">
        <f>L33/M33</f>
        <v>10</v>
      </c>
    </row>
    <row r="34" spans="1:14" ht="16.8" x14ac:dyDescent="0.3">
      <c r="A34" s="28" t="s">
        <v>92</v>
      </c>
      <c r="B34" s="37">
        <f t="shared" ref="B34:B42" si="13">B6*$L$19</f>
        <v>3.8461538461538457E-2</v>
      </c>
      <c r="C34" s="37">
        <f t="shared" ref="C34:C42" si="14">C6*$L$20</f>
        <v>3.8461538461538457E-2</v>
      </c>
      <c r="D34" s="37">
        <f t="shared" ref="D34:D42" si="15">D6*$L$21</f>
        <v>3.8461538461538464E-2</v>
      </c>
      <c r="E34" s="37">
        <f t="shared" ref="E34:E42" si="16">E6*$L$22</f>
        <v>3.8461538461538464E-2</v>
      </c>
      <c r="F34" s="38">
        <f t="shared" ref="F34:F42" si="17">F6*$L$23</f>
        <v>3.8461538461538457E-2</v>
      </c>
      <c r="G34" s="38">
        <f t="shared" ref="G34:G42" si="18">G6*$L$24</f>
        <v>3.8461538461538457E-2</v>
      </c>
      <c r="H34" s="38">
        <f t="shared" ref="H34:H42" si="19">H6*$L$25</f>
        <v>3.8461538461538464E-2</v>
      </c>
      <c r="I34" s="38">
        <f t="shared" ref="I34:I42" si="20">I6*$L$26</f>
        <v>3.8461538461538464E-2</v>
      </c>
      <c r="J34" s="38">
        <f t="shared" ref="J34:J42" si="21">J6*$L$27</f>
        <v>3.8461538461538457E-2</v>
      </c>
      <c r="K34" s="38">
        <f t="shared" ref="K34:K42" si="22">K6*$L$28</f>
        <v>3.8461538461538457E-2</v>
      </c>
      <c r="L34" s="53">
        <f t="shared" ref="L34:L42" si="23">SUM(B34:K34)</f>
        <v>0.38461538461538458</v>
      </c>
      <c r="M34" s="53">
        <v>3.8461538461538457E-2</v>
      </c>
      <c r="N34" s="39">
        <f t="shared" ref="N34:N42" si="24">L34/M34</f>
        <v>10</v>
      </c>
    </row>
    <row r="35" spans="1:14" ht="16.8" x14ac:dyDescent="0.3">
      <c r="A35" s="28" t="s">
        <v>93</v>
      </c>
      <c r="B35" s="37">
        <f t="shared" si="13"/>
        <v>0.19230769230769229</v>
      </c>
      <c r="C35" s="37">
        <f t="shared" si="14"/>
        <v>0.19230769230769229</v>
      </c>
      <c r="D35" s="37">
        <f t="shared" si="15"/>
        <v>0.19230769230769229</v>
      </c>
      <c r="E35" s="37">
        <f t="shared" si="16"/>
        <v>0.19230769230769229</v>
      </c>
      <c r="F35" s="38">
        <f t="shared" si="17"/>
        <v>0.19230769230769229</v>
      </c>
      <c r="G35" s="38">
        <f t="shared" si="18"/>
        <v>0.19230769230769229</v>
      </c>
      <c r="H35" s="38">
        <f t="shared" si="19"/>
        <v>0.19230769230769229</v>
      </c>
      <c r="I35" s="38">
        <f t="shared" si="20"/>
        <v>0.19230769230769229</v>
      </c>
      <c r="J35" s="38">
        <f t="shared" si="21"/>
        <v>0.19230769230769229</v>
      </c>
      <c r="K35" s="38">
        <f t="shared" si="22"/>
        <v>0.19230769230769229</v>
      </c>
      <c r="L35" s="53">
        <f t="shared" si="23"/>
        <v>1.9230769230769229</v>
      </c>
      <c r="M35" s="53">
        <v>0.19230769230769229</v>
      </c>
      <c r="N35" s="39">
        <f t="shared" si="24"/>
        <v>10</v>
      </c>
    </row>
    <row r="36" spans="1:14" ht="16.8" x14ac:dyDescent="0.3">
      <c r="A36" s="28" t="s">
        <v>94</v>
      </c>
      <c r="B36" s="37">
        <f t="shared" si="13"/>
        <v>0.19230769230769229</v>
      </c>
      <c r="C36" s="37">
        <f t="shared" si="14"/>
        <v>0.19230769230769229</v>
      </c>
      <c r="D36" s="37">
        <f t="shared" si="15"/>
        <v>0.19230769230769229</v>
      </c>
      <c r="E36" s="37">
        <f t="shared" si="16"/>
        <v>0.19230769230769229</v>
      </c>
      <c r="F36" s="38">
        <f t="shared" si="17"/>
        <v>0.19230769230769229</v>
      </c>
      <c r="G36" s="38">
        <f t="shared" si="18"/>
        <v>0.19230769230769229</v>
      </c>
      <c r="H36" s="38">
        <f t="shared" si="19"/>
        <v>0.19230769230769229</v>
      </c>
      <c r="I36" s="38">
        <f t="shared" si="20"/>
        <v>0.19230769230769229</v>
      </c>
      <c r="J36" s="38">
        <f t="shared" si="21"/>
        <v>0.19230769230769229</v>
      </c>
      <c r="K36" s="38">
        <f t="shared" si="22"/>
        <v>0.19230769230769229</v>
      </c>
      <c r="L36" s="53">
        <f t="shared" si="23"/>
        <v>1.9230769230769229</v>
      </c>
      <c r="M36" s="53">
        <v>0.19230769230769229</v>
      </c>
      <c r="N36" s="39">
        <f t="shared" si="24"/>
        <v>10</v>
      </c>
    </row>
    <row r="37" spans="1:14" ht="16.8" x14ac:dyDescent="0.3">
      <c r="A37" s="29" t="s">
        <v>95</v>
      </c>
      <c r="B37" s="37">
        <f t="shared" si="13"/>
        <v>3.8461538461538457E-2</v>
      </c>
      <c r="C37" s="37">
        <f t="shared" si="14"/>
        <v>3.8461538461538457E-2</v>
      </c>
      <c r="D37" s="37">
        <f t="shared" si="15"/>
        <v>3.8461538461538464E-2</v>
      </c>
      <c r="E37" s="37">
        <f t="shared" si="16"/>
        <v>3.8461538461538464E-2</v>
      </c>
      <c r="F37" s="38">
        <f t="shared" si="17"/>
        <v>3.8461538461538457E-2</v>
      </c>
      <c r="G37" s="38">
        <f t="shared" si="18"/>
        <v>3.8461538461538457E-2</v>
      </c>
      <c r="H37" s="38">
        <f t="shared" si="19"/>
        <v>3.8461538461538464E-2</v>
      </c>
      <c r="I37" s="38">
        <f t="shared" si="20"/>
        <v>3.8461538461538464E-2</v>
      </c>
      <c r="J37" s="38">
        <f t="shared" si="21"/>
        <v>3.8461538461538457E-2</v>
      </c>
      <c r="K37" s="38">
        <f t="shared" si="22"/>
        <v>3.8461538461538457E-2</v>
      </c>
      <c r="L37" s="53">
        <f t="shared" si="23"/>
        <v>0.38461538461538458</v>
      </c>
      <c r="M37" s="53">
        <v>3.8461538461538457E-2</v>
      </c>
      <c r="N37" s="39">
        <f t="shared" si="24"/>
        <v>10</v>
      </c>
    </row>
    <row r="38" spans="1:14" ht="16.8" x14ac:dyDescent="0.3">
      <c r="A38" s="28" t="s">
        <v>96</v>
      </c>
      <c r="B38" s="37">
        <f t="shared" si="13"/>
        <v>3.8461538461538457E-2</v>
      </c>
      <c r="C38" s="37">
        <f t="shared" si="14"/>
        <v>3.8461538461538457E-2</v>
      </c>
      <c r="D38" s="37">
        <f t="shared" si="15"/>
        <v>3.8461538461538464E-2</v>
      </c>
      <c r="E38" s="37">
        <f t="shared" si="16"/>
        <v>3.8461538461538464E-2</v>
      </c>
      <c r="F38" s="38">
        <f t="shared" si="17"/>
        <v>3.8461538461538457E-2</v>
      </c>
      <c r="G38" s="38">
        <f t="shared" si="18"/>
        <v>3.8461538461538457E-2</v>
      </c>
      <c r="H38" s="38">
        <f t="shared" si="19"/>
        <v>3.8461538461538464E-2</v>
      </c>
      <c r="I38" s="38">
        <f t="shared" si="20"/>
        <v>3.8461538461538464E-2</v>
      </c>
      <c r="J38" s="38">
        <f t="shared" si="21"/>
        <v>3.8461538461538457E-2</v>
      </c>
      <c r="K38" s="38">
        <f t="shared" si="22"/>
        <v>3.8461538461538457E-2</v>
      </c>
      <c r="L38" s="53">
        <f t="shared" si="23"/>
        <v>0.38461538461538458</v>
      </c>
      <c r="M38" s="53">
        <v>3.8461538461538457E-2</v>
      </c>
      <c r="N38" s="39">
        <f t="shared" si="24"/>
        <v>10</v>
      </c>
    </row>
    <row r="39" spans="1:14" ht="16.8" x14ac:dyDescent="0.3">
      <c r="A39" s="28" t="s">
        <v>97</v>
      </c>
      <c r="B39" s="37">
        <f t="shared" si="13"/>
        <v>0.19230769230769229</v>
      </c>
      <c r="C39" s="37">
        <f t="shared" si="14"/>
        <v>0.19230769230769229</v>
      </c>
      <c r="D39" s="37">
        <f t="shared" si="15"/>
        <v>0.19230769230769229</v>
      </c>
      <c r="E39" s="37">
        <f t="shared" si="16"/>
        <v>0.19230769230769229</v>
      </c>
      <c r="F39" s="38">
        <f t="shared" si="17"/>
        <v>0.19230769230769229</v>
      </c>
      <c r="G39" s="38">
        <f t="shared" si="18"/>
        <v>0.19230769230769229</v>
      </c>
      <c r="H39" s="38">
        <f t="shared" si="19"/>
        <v>0.19230769230769229</v>
      </c>
      <c r="I39" s="38">
        <f t="shared" si="20"/>
        <v>0.19230769230769229</v>
      </c>
      <c r="J39" s="38">
        <f t="shared" si="21"/>
        <v>0.19230769230769229</v>
      </c>
      <c r="K39" s="38">
        <f t="shared" si="22"/>
        <v>0.19230769230769229</v>
      </c>
      <c r="L39" s="53">
        <f t="shared" si="23"/>
        <v>1.9230769230769229</v>
      </c>
      <c r="M39" s="53">
        <v>0.19230769230769229</v>
      </c>
      <c r="N39" s="39">
        <f t="shared" si="24"/>
        <v>10</v>
      </c>
    </row>
    <row r="40" spans="1:14" ht="18.600000000000001" customHeight="1" x14ac:dyDescent="0.3">
      <c r="A40" s="28" t="s">
        <v>98</v>
      </c>
      <c r="B40" s="37">
        <f t="shared" si="13"/>
        <v>0.19230769230769229</v>
      </c>
      <c r="C40" s="37">
        <f t="shared" si="14"/>
        <v>0.19230769230769229</v>
      </c>
      <c r="D40" s="37">
        <f t="shared" si="15"/>
        <v>0.19230769230769229</v>
      </c>
      <c r="E40" s="37">
        <f t="shared" si="16"/>
        <v>0.19230769230769229</v>
      </c>
      <c r="F40" s="38">
        <f t="shared" si="17"/>
        <v>0.19230769230769229</v>
      </c>
      <c r="G40" s="38">
        <f t="shared" si="18"/>
        <v>0.19230769230769229</v>
      </c>
      <c r="H40" s="38">
        <f t="shared" si="19"/>
        <v>0.19230769230769229</v>
      </c>
      <c r="I40" s="38">
        <f t="shared" si="20"/>
        <v>0.19230769230769229</v>
      </c>
      <c r="J40" s="38">
        <f t="shared" si="21"/>
        <v>0.19230769230769229</v>
      </c>
      <c r="K40" s="38">
        <f t="shared" si="22"/>
        <v>0.19230769230769229</v>
      </c>
      <c r="L40" s="53">
        <f t="shared" si="23"/>
        <v>1.9230769230769229</v>
      </c>
      <c r="M40" s="53">
        <v>0.19230769230769229</v>
      </c>
      <c r="N40" s="39">
        <f t="shared" si="24"/>
        <v>10</v>
      </c>
    </row>
    <row r="41" spans="1:14" ht="16.8" x14ac:dyDescent="0.3">
      <c r="A41" s="28" t="s">
        <v>99</v>
      </c>
      <c r="B41" s="37">
        <f t="shared" si="13"/>
        <v>3.8461538461538457E-2</v>
      </c>
      <c r="C41" s="37">
        <f t="shared" si="14"/>
        <v>3.8461538461538457E-2</v>
      </c>
      <c r="D41" s="37">
        <f t="shared" si="15"/>
        <v>3.8461538461538464E-2</v>
      </c>
      <c r="E41" s="37">
        <f t="shared" si="16"/>
        <v>3.8461538461538464E-2</v>
      </c>
      <c r="F41" s="38">
        <f t="shared" si="17"/>
        <v>3.8461538461538457E-2</v>
      </c>
      <c r="G41" s="38">
        <f t="shared" si="18"/>
        <v>3.8461538461538457E-2</v>
      </c>
      <c r="H41" s="38">
        <f t="shared" si="19"/>
        <v>3.8461538461538464E-2</v>
      </c>
      <c r="I41" s="38">
        <f t="shared" si="20"/>
        <v>3.8461538461538464E-2</v>
      </c>
      <c r="J41" s="38">
        <f t="shared" si="21"/>
        <v>3.8461538461538457E-2</v>
      </c>
      <c r="K41" s="38">
        <f t="shared" si="22"/>
        <v>3.8461538461538457E-2</v>
      </c>
      <c r="L41" s="53">
        <f t="shared" si="23"/>
        <v>0.38461538461538458</v>
      </c>
      <c r="M41" s="53">
        <v>3.8461538461538457E-2</v>
      </c>
      <c r="N41" s="39">
        <f t="shared" si="24"/>
        <v>10</v>
      </c>
    </row>
    <row r="42" spans="1:14" ht="16.8" x14ac:dyDescent="0.3">
      <c r="A42" s="28" t="s">
        <v>100</v>
      </c>
      <c r="B42" s="37">
        <f t="shared" si="13"/>
        <v>3.8461538461538457E-2</v>
      </c>
      <c r="C42" s="37">
        <f t="shared" si="14"/>
        <v>3.8461538461538457E-2</v>
      </c>
      <c r="D42" s="37">
        <f t="shared" si="15"/>
        <v>3.8461538461538464E-2</v>
      </c>
      <c r="E42" s="37">
        <f t="shared" si="16"/>
        <v>3.8461538461538464E-2</v>
      </c>
      <c r="F42" s="38">
        <f t="shared" si="17"/>
        <v>3.8461538461538457E-2</v>
      </c>
      <c r="G42" s="38">
        <f t="shared" si="18"/>
        <v>3.8461538461538457E-2</v>
      </c>
      <c r="H42" s="38">
        <f t="shared" si="19"/>
        <v>3.8461538461538464E-2</v>
      </c>
      <c r="I42" s="38">
        <f t="shared" si="20"/>
        <v>3.8461538461538464E-2</v>
      </c>
      <c r="J42" s="38">
        <f t="shared" si="21"/>
        <v>3.8461538461538457E-2</v>
      </c>
      <c r="K42" s="38">
        <f t="shared" si="22"/>
        <v>3.8461538461538457E-2</v>
      </c>
      <c r="L42" s="53">
        <f t="shared" si="23"/>
        <v>0.38461538461538458</v>
      </c>
      <c r="M42" s="53">
        <v>3.8461538461538457E-2</v>
      </c>
      <c r="N42" s="39">
        <f t="shared" si="24"/>
        <v>10</v>
      </c>
    </row>
    <row r="43" spans="1:14" ht="49.8" customHeight="1" x14ac:dyDescent="0.3">
      <c r="A43" s="45"/>
      <c r="B43" s="43"/>
      <c r="C43" s="43"/>
      <c r="D43" s="43"/>
      <c r="E43" s="43"/>
      <c r="F43" s="43"/>
      <c r="G43" s="43"/>
      <c r="H43" s="43"/>
      <c r="I43" s="43"/>
      <c r="J43" s="43"/>
      <c r="K43" s="43"/>
      <c r="L43" s="43"/>
    </row>
    <row r="44" spans="1:14" ht="29.4" customHeight="1" x14ac:dyDescent="0.3">
      <c r="A44" s="149" t="s">
        <v>102</v>
      </c>
      <c r="B44" s="149"/>
      <c r="C44" s="148" t="s">
        <v>87</v>
      </c>
      <c r="D44" s="148"/>
      <c r="E44" s="140">
        <f>SUM(N33:N42)/10</f>
        <v>10</v>
      </c>
      <c r="F44" s="140"/>
      <c r="K44" s="41"/>
    </row>
    <row r="45" spans="1:14" ht="26.4" customHeight="1" x14ac:dyDescent="0.3">
      <c r="A45" s="7"/>
      <c r="B45" s="7"/>
      <c r="K45" s="34"/>
    </row>
    <row r="46" spans="1:14" ht="36.6" customHeight="1" x14ac:dyDescent="0.3">
      <c r="A46" s="129" t="s">
        <v>103</v>
      </c>
      <c r="B46" s="129"/>
      <c r="C46" s="134" t="e" vm="1">
        <v>#VALUE!</v>
      </c>
      <c r="D46" s="134"/>
      <c r="E46" s="135">
        <f>(E44-10)/(10-1)</f>
        <v>0</v>
      </c>
      <c r="F46" s="135"/>
      <c r="G46" s="65">
        <f>E46</f>
        <v>0</v>
      </c>
      <c r="K46" s="42"/>
    </row>
    <row r="47" spans="1:14" ht="28.8" customHeight="1" x14ac:dyDescent="0.3">
      <c r="K47" s="42"/>
    </row>
    <row r="48" spans="1:14" ht="36" customHeight="1" x14ac:dyDescent="0.3">
      <c r="A48" s="129" t="s">
        <v>104</v>
      </c>
      <c r="B48" s="129"/>
      <c r="C48" s="139" t="e" vm="2">
        <v>#VALUE!</v>
      </c>
      <c r="D48" s="139"/>
      <c r="E48" s="140">
        <f>E46/1.49</f>
        <v>0</v>
      </c>
      <c r="F48" s="140"/>
      <c r="G48" s="65">
        <f>E48</f>
        <v>0</v>
      </c>
      <c r="H48" s="141" t="s">
        <v>109</v>
      </c>
      <c r="I48" s="145"/>
      <c r="J48" s="145"/>
      <c r="K48" s="42"/>
    </row>
    <row r="49" spans="1:11" ht="16.8" x14ac:dyDescent="0.3">
      <c r="A49" s="45"/>
      <c r="B49" s="54"/>
      <c r="C49" s="54"/>
      <c r="D49" s="54"/>
      <c r="E49" s="54"/>
      <c r="F49" s="42"/>
      <c r="G49" s="42"/>
      <c r="H49" s="42"/>
      <c r="I49" s="42"/>
      <c r="J49" s="42"/>
      <c r="K49" s="42"/>
    </row>
    <row r="50" spans="1:11" ht="69" customHeight="1" x14ac:dyDescent="0.3">
      <c r="A50" s="139" t="e" vm="3">
        <v>#VALUE!</v>
      </c>
      <c r="B50" s="139"/>
      <c r="C50" s="139"/>
      <c r="D50" s="139"/>
      <c r="E50" s="139"/>
      <c r="F50" s="139"/>
      <c r="G50" s="3"/>
      <c r="H50" s="3"/>
      <c r="I50" s="3"/>
      <c r="J50" s="3"/>
      <c r="K50" s="42"/>
    </row>
    <row r="51" spans="1:11" ht="27.6" customHeight="1" x14ac:dyDescent="0.3">
      <c r="A51" s="67"/>
      <c r="D51" s="54"/>
      <c r="E51" s="54"/>
      <c r="F51" s="42"/>
      <c r="G51" s="42"/>
      <c r="H51" s="42"/>
      <c r="I51" s="42"/>
      <c r="J51" s="42"/>
      <c r="K51" s="42"/>
    </row>
    <row r="52" spans="1:11" ht="48" customHeight="1" x14ac:dyDescent="0.3">
      <c r="A52" s="143" t="s">
        <v>111</v>
      </c>
      <c r="B52" s="143"/>
      <c r="C52" s="143"/>
      <c r="D52" s="54"/>
      <c r="E52" s="54"/>
      <c r="F52" s="42"/>
      <c r="G52" s="42"/>
      <c r="H52" s="42"/>
      <c r="I52" s="42"/>
      <c r="J52" s="42"/>
      <c r="K52" s="42"/>
    </row>
    <row r="53" spans="1:11" ht="40.200000000000003" customHeight="1" x14ac:dyDescent="0.3">
      <c r="A53" s="63" t="s">
        <v>68</v>
      </c>
      <c r="B53" s="60" t="s">
        <v>107</v>
      </c>
      <c r="C53" s="57" t="s">
        <v>106</v>
      </c>
      <c r="D53" s="54"/>
      <c r="E53" s="54"/>
      <c r="F53" s="42"/>
      <c r="G53" s="42"/>
      <c r="H53" s="42"/>
      <c r="I53" s="42"/>
      <c r="J53" s="42"/>
      <c r="K53" s="42"/>
    </row>
    <row r="54" spans="1:11" ht="16.8" x14ac:dyDescent="0.3">
      <c r="A54" s="24" t="s">
        <v>91</v>
      </c>
      <c r="B54" s="61" cm="1">
        <f t="array" ref="B54:B63">L19:L28</f>
        <v>3.8461538461538457E-2</v>
      </c>
      <c r="C54" s="59">
        <f t="shared" ref="C54:C63" si="25">_xlfn.RANK.EQ(B54,_xlfn.ANCHORARRAY($B$54),0)</f>
        <v>5</v>
      </c>
      <c r="D54" s="54"/>
      <c r="E54" s="54"/>
      <c r="F54" s="42"/>
      <c r="G54" s="42"/>
      <c r="H54" s="42"/>
      <c r="I54" s="42"/>
      <c r="J54" s="42"/>
      <c r="K54" s="42"/>
    </row>
    <row r="55" spans="1:11" ht="16.8" x14ac:dyDescent="0.3">
      <c r="A55" s="28" t="s">
        <v>92</v>
      </c>
      <c r="B55" s="61">
        <v>3.8461538461538457E-2</v>
      </c>
      <c r="C55" s="59">
        <f t="shared" si="25"/>
        <v>5</v>
      </c>
      <c r="D55" s="54"/>
      <c r="E55" s="54"/>
      <c r="F55" s="42"/>
      <c r="G55" s="42"/>
      <c r="H55" s="42"/>
      <c r="I55" s="42"/>
      <c r="J55" s="42"/>
      <c r="K55" s="42"/>
    </row>
    <row r="56" spans="1:11" ht="16.8" x14ac:dyDescent="0.3">
      <c r="A56" s="28" t="s">
        <v>93</v>
      </c>
      <c r="B56" s="61">
        <v>0.19230769230769229</v>
      </c>
      <c r="C56" s="59">
        <f t="shared" si="25"/>
        <v>1</v>
      </c>
    </row>
    <row r="57" spans="1:11" ht="16.8" x14ac:dyDescent="0.3">
      <c r="A57" s="28" t="s">
        <v>94</v>
      </c>
      <c r="B57" s="61">
        <v>0.19230769230769229</v>
      </c>
      <c r="C57" s="59">
        <f t="shared" si="25"/>
        <v>1</v>
      </c>
    </row>
    <row r="58" spans="1:11" ht="16.8" x14ac:dyDescent="0.3">
      <c r="A58" s="29" t="s">
        <v>95</v>
      </c>
      <c r="B58" s="61">
        <v>3.8461538461538457E-2</v>
      </c>
      <c r="C58" s="59">
        <f t="shared" si="25"/>
        <v>5</v>
      </c>
    </row>
    <row r="59" spans="1:11" ht="16.8" x14ac:dyDescent="0.3">
      <c r="A59" s="28" t="s">
        <v>96</v>
      </c>
      <c r="B59" s="61">
        <v>3.8461538461538457E-2</v>
      </c>
      <c r="C59" s="59">
        <f t="shared" si="25"/>
        <v>5</v>
      </c>
    </row>
    <row r="60" spans="1:11" ht="17.399999999999999" customHeight="1" x14ac:dyDescent="0.3">
      <c r="A60" s="28" t="s">
        <v>97</v>
      </c>
      <c r="B60" s="61">
        <v>0.19230769230769229</v>
      </c>
      <c r="C60" s="59">
        <f t="shared" si="25"/>
        <v>1</v>
      </c>
    </row>
    <row r="61" spans="1:11" ht="18.600000000000001" customHeight="1" x14ac:dyDescent="0.3">
      <c r="A61" s="28" t="s">
        <v>98</v>
      </c>
      <c r="B61" s="61">
        <v>0.19230769230769229</v>
      </c>
      <c r="C61" s="59">
        <f t="shared" si="25"/>
        <v>1</v>
      </c>
    </row>
    <row r="62" spans="1:11" ht="16.8" x14ac:dyDescent="0.3">
      <c r="A62" s="28" t="s">
        <v>99</v>
      </c>
      <c r="B62" s="61">
        <v>3.8461538461538457E-2</v>
      </c>
      <c r="C62" s="59">
        <f t="shared" si="25"/>
        <v>5</v>
      </c>
      <c r="E62" s="62"/>
    </row>
    <row r="63" spans="1:11" ht="16.8" x14ac:dyDescent="0.3">
      <c r="A63" s="28" t="s">
        <v>100</v>
      </c>
      <c r="B63" s="61">
        <v>3.8461538461538457E-2</v>
      </c>
      <c r="C63" s="59">
        <f t="shared" si="25"/>
        <v>5</v>
      </c>
    </row>
  </sheetData>
  <mergeCells count="16">
    <mergeCell ref="A1:K1"/>
    <mergeCell ref="A3:K3"/>
    <mergeCell ref="A17:L17"/>
    <mergeCell ref="A31:N31"/>
    <mergeCell ref="A44:B44"/>
    <mergeCell ref="C44:D44"/>
    <mergeCell ref="E44:F44"/>
    <mergeCell ref="H48:J48"/>
    <mergeCell ref="A50:F50"/>
    <mergeCell ref="A52:C52"/>
    <mergeCell ref="A46:B46"/>
    <mergeCell ref="C46:D46"/>
    <mergeCell ref="E46:F46"/>
    <mergeCell ref="A48:B48"/>
    <mergeCell ref="C48:D48"/>
    <mergeCell ref="E48:F4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5E1C6-0483-4528-9D08-21D54A1171B9}">
  <dimension ref="A1:N63"/>
  <sheetViews>
    <sheetView workbookViewId="0">
      <selection activeCell="H2" sqref="H2"/>
    </sheetView>
  </sheetViews>
  <sheetFormatPr defaultRowHeight="14.4" x14ac:dyDescent="0.3"/>
  <cols>
    <col min="1" max="1" width="41.21875" customWidth="1"/>
    <col min="2" max="2" width="16.44140625" customWidth="1"/>
    <col min="3" max="3" width="16.33203125" customWidth="1"/>
    <col min="4" max="4" width="16" customWidth="1"/>
    <col min="5" max="5" width="16.5546875" customWidth="1"/>
    <col min="6" max="7" width="16.77734375" customWidth="1"/>
    <col min="8" max="8" width="17.33203125" customWidth="1"/>
    <col min="9" max="9" width="16.33203125" customWidth="1"/>
    <col min="10" max="10" width="14.21875" customWidth="1"/>
    <col min="11" max="11" width="17.44140625" customWidth="1"/>
    <col min="12" max="12" width="12.5546875" customWidth="1"/>
    <col min="13" max="13" width="11.33203125" customWidth="1"/>
    <col min="14" max="14" width="14.44140625" customWidth="1"/>
  </cols>
  <sheetData>
    <row r="1" spans="1:12" ht="55.2" customHeight="1" x14ac:dyDescent="0.3">
      <c r="A1" s="147" t="s">
        <v>116</v>
      </c>
      <c r="B1" s="147"/>
      <c r="C1" s="147"/>
      <c r="D1" s="147"/>
      <c r="E1" s="147"/>
      <c r="F1" s="147"/>
      <c r="G1" s="147"/>
      <c r="H1" s="147"/>
      <c r="I1" s="147"/>
      <c r="J1" s="147"/>
      <c r="K1" s="147"/>
    </row>
    <row r="2" spans="1:12" ht="19.8" customHeight="1" x14ac:dyDescent="0.3"/>
    <row r="3" spans="1:12" ht="44.4" customHeight="1" x14ac:dyDescent="0.3">
      <c r="A3" s="131" t="s">
        <v>80</v>
      </c>
      <c r="B3" s="131"/>
      <c r="C3" s="131"/>
      <c r="D3" s="131"/>
      <c r="E3" s="131"/>
      <c r="F3" s="131"/>
      <c r="G3" s="131"/>
      <c r="H3" s="131"/>
      <c r="I3" s="131"/>
      <c r="J3" s="131"/>
      <c r="K3" s="131"/>
    </row>
    <row r="4" spans="1:12" ht="62.4" customHeight="1" x14ac:dyDescent="0.3">
      <c r="A4" s="55" t="s">
        <v>77</v>
      </c>
      <c r="B4" s="23" t="s">
        <v>91</v>
      </c>
      <c r="C4" s="23" t="s">
        <v>92</v>
      </c>
      <c r="D4" s="23" t="s">
        <v>93</v>
      </c>
      <c r="E4" s="23" t="s">
        <v>94</v>
      </c>
      <c r="F4" s="23" t="s">
        <v>95</v>
      </c>
      <c r="G4" s="23" t="s">
        <v>96</v>
      </c>
      <c r="H4" s="23" t="s">
        <v>97</v>
      </c>
      <c r="I4" s="23" t="s">
        <v>98</v>
      </c>
      <c r="J4" s="23" t="s">
        <v>99</v>
      </c>
      <c r="K4" s="23" t="s">
        <v>100</v>
      </c>
      <c r="L4" s="34"/>
    </row>
    <row r="5" spans="1:12" ht="24" customHeight="1" x14ac:dyDescent="0.3">
      <c r="A5" s="24" t="s">
        <v>91</v>
      </c>
      <c r="B5" s="25">
        <v>1</v>
      </c>
      <c r="C5" s="26">
        <v>1</v>
      </c>
      <c r="D5" s="26">
        <v>1</v>
      </c>
      <c r="E5" s="26">
        <v>1</v>
      </c>
      <c r="F5" s="27">
        <v>1</v>
      </c>
      <c r="G5" s="27">
        <v>1</v>
      </c>
      <c r="H5" s="27">
        <v>0.16666666666666666</v>
      </c>
      <c r="I5" s="27">
        <v>0.16666666666666666</v>
      </c>
      <c r="J5" s="27">
        <v>3</v>
      </c>
      <c r="K5" s="27">
        <v>3</v>
      </c>
    </row>
    <row r="6" spans="1:12" ht="16.8" x14ac:dyDescent="0.3">
      <c r="A6" s="28" t="s">
        <v>92</v>
      </c>
      <c r="B6" s="26">
        <f>1/C5</f>
        <v>1</v>
      </c>
      <c r="C6" s="25">
        <v>1</v>
      </c>
      <c r="D6" s="26">
        <v>1</v>
      </c>
      <c r="E6" s="26">
        <v>1</v>
      </c>
      <c r="F6" s="27">
        <v>1</v>
      </c>
      <c r="G6" s="27">
        <v>1</v>
      </c>
      <c r="H6" s="27">
        <v>0.16666666666666666</v>
      </c>
      <c r="I6" s="27">
        <v>0.16666666666666666</v>
      </c>
      <c r="J6" s="27">
        <v>3</v>
      </c>
      <c r="K6" s="27">
        <v>3</v>
      </c>
    </row>
    <row r="7" spans="1:12" ht="21.6" customHeight="1" x14ac:dyDescent="0.3">
      <c r="A7" s="28" t="s">
        <v>93</v>
      </c>
      <c r="B7" s="26">
        <f>1/D5</f>
        <v>1</v>
      </c>
      <c r="C7" s="26">
        <f>1/D6</f>
        <v>1</v>
      </c>
      <c r="D7" s="25">
        <v>1</v>
      </c>
      <c r="E7" s="26">
        <v>1</v>
      </c>
      <c r="F7" s="27">
        <v>1</v>
      </c>
      <c r="G7" s="27">
        <v>1</v>
      </c>
      <c r="H7" s="27">
        <v>0.16666666666666666</v>
      </c>
      <c r="I7" s="27">
        <v>0.16666666666666666</v>
      </c>
      <c r="J7" s="27">
        <v>3</v>
      </c>
      <c r="K7" s="27">
        <v>3</v>
      </c>
    </row>
    <row r="8" spans="1:12" ht="22.2" customHeight="1" x14ac:dyDescent="0.3">
      <c r="A8" s="28" t="s">
        <v>94</v>
      </c>
      <c r="B8" s="26">
        <f>1/E5</f>
        <v>1</v>
      </c>
      <c r="C8" s="26">
        <f>1/E6</f>
        <v>1</v>
      </c>
      <c r="D8" s="26">
        <f>1/E7</f>
        <v>1</v>
      </c>
      <c r="E8" s="25">
        <v>1</v>
      </c>
      <c r="F8" s="27">
        <v>1</v>
      </c>
      <c r="G8" s="27">
        <v>1</v>
      </c>
      <c r="H8" s="27">
        <v>0.16666666666666666</v>
      </c>
      <c r="I8" s="27">
        <v>0.16666666666666666</v>
      </c>
      <c r="J8" s="27">
        <v>3</v>
      </c>
      <c r="K8" s="27">
        <v>3</v>
      </c>
    </row>
    <row r="9" spans="1:12" ht="16.8" x14ac:dyDescent="0.3">
      <c r="A9" s="29" t="s">
        <v>95</v>
      </c>
      <c r="B9" s="30">
        <f>1/F5</f>
        <v>1</v>
      </c>
      <c r="C9" s="30">
        <f>1/F6</f>
        <v>1</v>
      </c>
      <c r="D9" s="30">
        <f>1/F7</f>
        <v>1</v>
      </c>
      <c r="E9" s="30">
        <f>1/F8</f>
        <v>1</v>
      </c>
      <c r="F9" s="31">
        <v>1</v>
      </c>
      <c r="G9" s="27">
        <v>1</v>
      </c>
      <c r="H9" s="27">
        <v>0.16666666666666666</v>
      </c>
      <c r="I9" s="27">
        <v>0.16666666666666666</v>
      </c>
      <c r="J9" s="27">
        <v>3</v>
      </c>
      <c r="K9" s="27">
        <v>3</v>
      </c>
    </row>
    <row r="10" spans="1:12" ht="21.6" customHeight="1" x14ac:dyDescent="0.3">
      <c r="A10" s="28" t="s">
        <v>96</v>
      </c>
      <c r="B10" s="27">
        <f>1/G5</f>
        <v>1</v>
      </c>
      <c r="C10" s="27">
        <f>1/G6</f>
        <v>1</v>
      </c>
      <c r="D10" s="27">
        <f>1/G7</f>
        <v>1</v>
      </c>
      <c r="E10" s="27">
        <f>1/G8</f>
        <v>1</v>
      </c>
      <c r="F10" s="27">
        <f>1/G9</f>
        <v>1</v>
      </c>
      <c r="G10" s="31">
        <v>1</v>
      </c>
      <c r="H10" s="27">
        <v>0.16666666666666666</v>
      </c>
      <c r="I10" s="27">
        <v>0.16666666666666666</v>
      </c>
      <c r="J10" s="27">
        <v>3</v>
      </c>
      <c r="K10" s="27">
        <v>3</v>
      </c>
    </row>
    <row r="11" spans="1:12" ht="22.2" customHeight="1" x14ac:dyDescent="0.3">
      <c r="A11" s="28" t="s">
        <v>97</v>
      </c>
      <c r="B11" s="27">
        <f>1/H5</f>
        <v>6</v>
      </c>
      <c r="C11" s="27">
        <f>1/H6</f>
        <v>6</v>
      </c>
      <c r="D11" s="27">
        <f>1/H7</f>
        <v>6</v>
      </c>
      <c r="E11" s="27">
        <f>1/H8</f>
        <v>6</v>
      </c>
      <c r="F11" s="27">
        <f>1/H9</f>
        <v>6</v>
      </c>
      <c r="G11" s="27">
        <f>1/H10</f>
        <v>6</v>
      </c>
      <c r="H11" s="31">
        <v>1</v>
      </c>
      <c r="I11" s="27">
        <v>0.16666666666666666</v>
      </c>
      <c r="J11" s="27">
        <v>3</v>
      </c>
      <c r="K11" s="27">
        <v>3</v>
      </c>
    </row>
    <row r="12" spans="1:12" ht="19.2" customHeight="1" x14ac:dyDescent="0.3">
      <c r="A12" s="28" t="s">
        <v>98</v>
      </c>
      <c r="B12" s="27">
        <f>1/I5</f>
        <v>6</v>
      </c>
      <c r="C12" s="27">
        <f>1/I6</f>
        <v>6</v>
      </c>
      <c r="D12" s="27">
        <f>1/I7</f>
        <v>6</v>
      </c>
      <c r="E12" s="27">
        <f>1/I8</f>
        <v>6</v>
      </c>
      <c r="F12" s="27">
        <f>1/I9</f>
        <v>6</v>
      </c>
      <c r="G12" s="27">
        <f>1/I10</f>
        <v>6</v>
      </c>
      <c r="H12" s="27">
        <f>1/I11</f>
        <v>6</v>
      </c>
      <c r="I12" s="31">
        <v>1</v>
      </c>
      <c r="J12" s="27">
        <v>3</v>
      </c>
      <c r="K12" s="27">
        <v>3</v>
      </c>
    </row>
    <row r="13" spans="1:12" ht="19.8" customHeight="1" x14ac:dyDescent="0.3">
      <c r="A13" s="28" t="s">
        <v>99</v>
      </c>
      <c r="B13" s="27">
        <f>1/J5</f>
        <v>0.33333333333333331</v>
      </c>
      <c r="C13" s="27">
        <f>1/J6</f>
        <v>0.33333333333333331</v>
      </c>
      <c r="D13" s="27">
        <f>1/J7</f>
        <v>0.33333333333333331</v>
      </c>
      <c r="E13" s="27">
        <f>1/J8</f>
        <v>0.33333333333333331</v>
      </c>
      <c r="F13" s="27">
        <f>1/J9</f>
        <v>0.33333333333333331</v>
      </c>
      <c r="G13" s="27">
        <f>1/J10</f>
        <v>0.33333333333333331</v>
      </c>
      <c r="H13" s="27">
        <f>1/J11</f>
        <v>0.33333333333333331</v>
      </c>
      <c r="I13" s="27">
        <f>1/J12</f>
        <v>0.33333333333333331</v>
      </c>
      <c r="J13" s="31">
        <v>1</v>
      </c>
      <c r="K13" s="27">
        <v>1</v>
      </c>
    </row>
    <row r="14" spans="1:12" ht="18" customHeight="1" x14ac:dyDescent="0.3">
      <c r="A14" s="28" t="s">
        <v>100</v>
      </c>
      <c r="B14" s="27">
        <f>1/K5</f>
        <v>0.33333333333333331</v>
      </c>
      <c r="C14" s="27">
        <f>1/K6</f>
        <v>0.33333333333333331</v>
      </c>
      <c r="D14" s="27">
        <f>1/K7</f>
        <v>0.33333333333333331</v>
      </c>
      <c r="E14" s="27">
        <f>1/K8</f>
        <v>0.33333333333333331</v>
      </c>
      <c r="F14" s="27">
        <f>1/K9</f>
        <v>0.33333333333333331</v>
      </c>
      <c r="G14" s="27">
        <f>1/K10</f>
        <v>0.33333333333333331</v>
      </c>
      <c r="H14" s="27">
        <f>1/K11</f>
        <v>0.33333333333333331</v>
      </c>
      <c r="I14" s="27">
        <f>1/K12</f>
        <v>0.33333333333333331</v>
      </c>
      <c r="J14" s="27">
        <f>1/K13</f>
        <v>1</v>
      </c>
      <c r="K14" s="31">
        <v>1</v>
      </c>
    </row>
    <row r="15" spans="1:12" ht="16.8" x14ac:dyDescent="0.3">
      <c r="A15" s="32" t="s">
        <v>76</v>
      </c>
      <c r="B15" s="33">
        <f>SUM(B5:B14)</f>
        <v>18.666666666666664</v>
      </c>
      <c r="C15" s="33">
        <f t="shared" ref="C15:K15" si="0">SUM(C5:C14)</f>
        <v>18.666666666666664</v>
      </c>
      <c r="D15" s="33">
        <f t="shared" si="0"/>
        <v>18.666666666666664</v>
      </c>
      <c r="E15" s="33">
        <f t="shared" si="0"/>
        <v>18.666666666666664</v>
      </c>
      <c r="F15" s="33">
        <f t="shared" si="0"/>
        <v>18.666666666666664</v>
      </c>
      <c r="G15" s="33">
        <f t="shared" si="0"/>
        <v>18.666666666666664</v>
      </c>
      <c r="H15" s="33">
        <f t="shared" si="0"/>
        <v>8.6666666666666679</v>
      </c>
      <c r="I15" s="33">
        <f t="shared" si="0"/>
        <v>2.8333333333333335</v>
      </c>
      <c r="J15" s="33">
        <f t="shared" si="0"/>
        <v>26</v>
      </c>
      <c r="K15" s="33">
        <f t="shared" si="0"/>
        <v>26</v>
      </c>
    </row>
    <row r="16" spans="1:12" ht="58.2" customHeight="1" x14ac:dyDescent="0.3"/>
    <row r="17" spans="1:14" ht="43.8" customHeight="1" x14ac:dyDescent="0.3">
      <c r="A17" s="131" t="s">
        <v>101</v>
      </c>
      <c r="B17" s="131"/>
      <c r="C17" s="131"/>
      <c r="D17" s="131"/>
      <c r="E17" s="131"/>
      <c r="F17" s="131"/>
      <c r="G17" s="131"/>
      <c r="H17" s="131"/>
      <c r="I17" s="131"/>
      <c r="J17" s="131"/>
      <c r="K17" s="131"/>
      <c r="L17" s="131"/>
    </row>
    <row r="18" spans="1:14" ht="62.4" customHeight="1" x14ac:dyDescent="0.3">
      <c r="A18" s="55" t="s">
        <v>77</v>
      </c>
      <c r="B18" s="23" t="s">
        <v>91</v>
      </c>
      <c r="C18" s="23" t="s">
        <v>92</v>
      </c>
      <c r="D18" s="23" t="s">
        <v>93</v>
      </c>
      <c r="E18" s="23" t="s">
        <v>94</v>
      </c>
      <c r="F18" s="23" t="s">
        <v>95</v>
      </c>
      <c r="G18" s="23" t="s">
        <v>96</v>
      </c>
      <c r="H18" s="23" t="s">
        <v>97</v>
      </c>
      <c r="I18" s="23" t="s">
        <v>98</v>
      </c>
      <c r="J18" s="23" t="s">
        <v>99</v>
      </c>
      <c r="K18" s="23" t="s">
        <v>100</v>
      </c>
      <c r="L18" s="36" t="s">
        <v>107</v>
      </c>
    </row>
    <row r="19" spans="1:14" ht="16.8" x14ac:dyDescent="0.3">
      <c r="A19" s="24" t="s">
        <v>91</v>
      </c>
      <c r="B19" s="37">
        <f>B5/$B$15</f>
        <v>5.3571428571428575E-2</v>
      </c>
      <c r="C19" s="37">
        <f>C5/$C$15</f>
        <v>5.3571428571428575E-2</v>
      </c>
      <c r="D19" s="37">
        <f>D5/$D$15</f>
        <v>5.3571428571428575E-2</v>
      </c>
      <c r="E19" s="37">
        <f>E5/$E$15</f>
        <v>5.3571428571428575E-2</v>
      </c>
      <c r="F19" s="38">
        <f>F5/$F$15</f>
        <v>5.3571428571428575E-2</v>
      </c>
      <c r="G19" s="38">
        <f>G5/$G$15</f>
        <v>5.3571428571428575E-2</v>
      </c>
      <c r="H19" s="38">
        <f>H5/$H$15</f>
        <v>1.9230769230769228E-2</v>
      </c>
      <c r="I19" s="38">
        <f>I5/$I$15</f>
        <v>5.8823529411764698E-2</v>
      </c>
      <c r="J19" s="38">
        <f>J5/$J$15</f>
        <v>0.11538461538461539</v>
      </c>
      <c r="K19" s="38">
        <f>K5/$K$15</f>
        <v>0.11538461538461539</v>
      </c>
      <c r="L19" s="39">
        <f>SUM(B19:K19)/10</f>
        <v>6.3025210084033625E-2</v>
      </c>
    </row>
    <row r="20" spans="1:14" ht="16.8" x14ac:dyDescent="0.3">
      <c r="A20" s="28" t="s">
        <v>92</v>
      </c>
      <c r="B20" s="37">
        <f t="shared" ref="B20:B28" si="1">B6/$B$15</f>
        <v>5.3571428571428575E-2</v>
      </c>
      <c r="C20" s="37">
        <f t="shared" ref="C20:C28" si="2">C6/$C$15</f>
        <v>5.3571428571428575E-2</v>
      </c>
      <c r="D20" s="37">
        <f t="shared" ref="D20:D28" si="3">D6/$D$15</f>
        <v>5.3571428571428575E-2</v>
      </c>
      <c r="E20" s="37">
        <f t="shared" ref="E20:E28" si="4">E6/$E$15</f>
        <v>5.3571428571428575E-2</v>
      </c>
      <c r="F20" s="38">
        <f t="shared" ref="F20:F28" si="5">F6/$F$15</f>
        <v>5.3571428571428575E-2</v>
      </c>
      <c r="G20" s="38">
        <f t="shared" ref="G20:G28" si="6">G6/$G$15</f>
        <v>5.3571428571428575E-2</v>
      </c>
      <c r="H20" s="38">
        <f t="shared" ref="H20:H28" si="7">H6/$H$15</f>
        <v>1.9230769230769228E-2</v>
      </c>
      <c r="I20" s="38">
        <f t="shared" ref="I20:I28" si="8">I6/$I$15</f>
        <v>5.8823529411764698E-2</v>
      </c>
      <c r="J20" s="38">
        <f t="shared" ref="J20:J28" si="9">J6/$J$15</f>
        <v>0.11538461538461539</v>
      </c>
      <c r="K20" s="38">
        <f t="shared" ref="K20:K28" si="10">K6/$K$15</f>
        <v>0.11538461538461539</v>
      </c>
      <c r="L20" s="39">
        <f t="shared" ref="L20:L28" si="11">SUM(B20:K20)/10</f>
        <v>6.3025210084033625E-2</v>
      </c>
    </row>
    <row r="21" spans="1:14" ht="16.8" x14ac:dyDescent="0.3">
      <c r="A21" s="28" t="s">
        <v>93</v>
      </c>
      <c r="B21" s="37">
        <f t="shared" si="1"/>
        <v>5.3571428571428575E-2</v>
      </c>
      <c r="C21" s="37">
        <f t="shared" si="2"/>
        <v>5.3571428571428575E-2</v>
      </c>
      <c r="D21" s="37">
        <f t="shared" si="3"/>
        <v>5.3571428571428575E-2</v>
      </c>
      <c r="E21" s="37">
        <f t="shared" si="4"/>
        <v>5.3571428571428575E-2</v>
      </c>
      <c r="F21" s="38">
        <f t="shared" si="5"/>
        <v>5.3571428571428575E-2</v>
      </c>
      <c r="G21" s="38">
        <f t="shared" si="6"/>
        <v>5.3571428571428575E-2</v>
      </c>
      <c r="H21" s="38">
        <f t="shared" si="7"/>
        <v>1.9230769230769228E-2</v>
      </c>
      <c r="I21" s="38">
        <f t="shared" si="8"/>
        <v>5.8823529411764698E-2</v>
      </c>
      <c r="J21" s="38">
        <f t="shared" si="9"/>
        <v>0.11538461538461539</v>
      </c>
      <c r="K21" s="38">
        <f t="shared" si="10"/>
        <v>0.11538461538461539</v>
      </c>
      <c r="L21" s="39">
        <f t="shared" si="11"/>
        <v>6.3025210084033625E-2</v>
      </c>
    </row>
    <row r="22" spans="1:14" ht="16.8" x14ac:dyDescent="0.3">
      <c r="A22" s="28" t="s">
        <v>94</v>
      </c>
      <c r="B22" s="37">
        <f t="shared" si="1"/>
        <v>5.3571428571428575E-2</v>
      </c>
      <c r="C22" s="37">
        <f t="shared" si="2"/>
        <v>5.3571428571428575E-2</v>
      </c>
      <c r="D22" s="37">
        <f t="shared" si="3"/>
        <v>5.3571428571428575E-2</v>
      </c>
      <c r="E22" s="37">
        <f t="shared" si="4"/>
        <v>5.3571428571428575E-2</v>
      </c>
      <c r="F22" s="38">
        <f t="shared" si="5"/>
        <v>5.3571428571428575E-2</v>
      </c>
      <c r="G22" s="38">
        <f t="shared" si="6"/>
        <v>5.3571428571428575E-2</v>
      </c>
      <c r="H22" s="38">
        <f t="shared" si="7"/>
        <v>1.9230769230769228E-2</v>
      </c>
      <c r="I22" s="38">
        <f t="shared" si="8"/>
        <v>5.8823529411764698E-2</v>
      </c>
      <c r="J22" s="38">
        <f t="shared" si="9"/>
        <v>0.11538461538461539</v>
      </c>
      <c r="K22" s="38">
        <f t="shared" si="10"/>
        <v>0.11538461538461539</v>
      </c>
      <c r="L22" s="39">
        <f t="shared" si="11"/>
        <v>6.3025210084033625E-2</v>
      </c>
    </row>
    <row r="23" spans="1:14" ht="16.8" x14ac:dyDescent="0.3">
      <c r="A23" s="29" t="s">
        <v>95</v>
      </c>
      <c r="B23" s="37">
        <f t="shared" si="1"/>
        <v>5.3571428571428575E-2</v>
      </c>
      <c r="C23" s="37">
        <f t="shared" si="2"/>
        <v>5.3571428571428575E-2</v>
      </c>
      <c r="D23" s="37">
        <f t="shared" si="3"/>
        <v>5.3571428571428575E-2</v>
      </c>
      <c r="E23" s="37">
        <f t="shared" si="4"/>
        <v>5.3571428571428575E-2</v>
      </c>
      <c r="F23" s="38">
        <f t="shared" si="5"/>
        <v>5.3571428571428575E-2</v>
      </c>
      <c r="G23" s="38">
        <f t="shared" si="6"/>
        <v>5.3571428571428575E-2</v>
      </c>
      <c r="H23" s="38">
        <f t="shared" si="7"/>
        <v>1.9230769230769228E-2</v>
      </c>
      <c r="I23" s="38">
        <f t="shared" si="8"/>
        <v>5.8823529411764698E-2</v>
      </c>
      <c r="J23" s="38">
        <f t="shared" si="9"/>
        <v>0.11538461538461539</v>
      </c>
      <c r="K23" s="38">
        <f t="shared" si="10"/>
        <v>0.11538461538461539</v>
      </c>
      <c r="L23" s="39">
        <f t="shared" si="11"/>
        <v>6.3025210084033625E-2</v>
      </c>
    </row>
    <row r="24" spans="1:14" ht="16.8" x14ac:dyDescent="0.3">
      <c r="A24" s="28" t="s">
        <v>96</v>
      </c>
      <c r="B24" s="37">
        <f t="shared" si="1"/>
        <v>5.3571428571428575E-2</v>
      </c>
      <c r="C24" s="37">
        <f t="shared" si="2"/>
        <v>5.3571428571428575E-2</v>
      </c>
      <c r="D24" s="37">
        <f t="shared" si="3"/>
        <v>5.3571428571428575E-2</v>
      </c>
      <c r="E24" s="37">
        <f t="shared" si="4"/>
        <v>5.3571428571428575E-2</v>
      </c>
      <c r="F24" s="38">
        <f t="shared" si="5"/>
        <v>5.3571428571428575E-2</v>
      </c>
      <c r="G24" s="38">
        <f t="shared" si="6"/>
        <v>5.3571428571428575E-2</v>
      </c>
      <c r="H24" s="38">
        <f t="shared" si="7"/>
        <v>1.9230769230769228E-2</v>
      </c>
      <c r="I24" s="38">
        <f t="shared" si="8"/>
        <v>5.8823529411764698E-2</v>
      </c>
      <c r="J24" s="38">
        <f t="shared" si="9"/>
        <v>0.11538461538461539</v>
      </c>
      <c r="K24" s="38">
        <f t="shared" si="10"/>
        <v>0.11538461538461539</v>
      </c>
      <c r="L24" s="39">
        <f t="shared" si="11"/>
        <v>6.3025210084033625E-2</v>
      </c>
    </row>
    <row r="25" spans="1:14" ht="16.8" x14ac:dyDescent="0.3">
      <c r="A25" s="28" t="s">
        <v>97</v>
      </c>
      <c r="B25" s="37">
        <f t="shared" si="1"/>
        <v>0.32142857142857145</v>
      </c>
      <c r="C25" s="37">
        <f t="shared" si="2"/>
        <v>0.32142857142857145</v>
      </c>
      <c r="D25" s="37">
        <f t="shared" si="3"/>
        <v>0.32142857142857145</v>
      </c>
      <c r="E25" s="37">
        <f t="shared" si="4"/>
        <v>0.32142857142857145</v>
      </c>
      <c r="F25" s="38">
        <f t="shared" si="5"/>
        <v>0.32142857142857145</v>
      </c>
      <c r="G25" s="38">
        <f t="shared" si="6"/>
        <v>0.32142857142857145</v>
      </c>
      <c r="H25" s="38">
        <f t="shared" si="7"/>
        <v>0.11538461538461536</v>
      </c>
      <c r="I25" s="38">
        <f t="shared" si="8"/>
        <v>5.8823529411764698E-2</v>
      </c>
      <c r="J25" s="38">
        <f t="shared" si="9"/>
        <v>0.11538461538461539</v>
      </c>
      <c r="K25" s="38">
        <f t="shared" si="10"/>
        <v>0.11538461538461539</v>
      </c>
      <c r="L25" s="39">
        <f t="shared" si="11"/>
        <v>0.23335488041370392</v>
      </c>
    </row>
    <row r="26" spans="1:14" ht="18.600000000000001" customHeight="1" x14ac:dyDescent="0.3">
      <c r="A26" s="28" t="s">
        <v>98</v>
      </c>
      <c r="B26" s="37">
        <f t="shared" si="1"/>
        <v>0.32142857142857145</v>
      </c>
      <c r="C26" s="37">
        <f t="shared" si="2"/>
        <v>0.32142857142857145</v>
      </c>
      <c r="D26" s="44">
        <f t="shared" si="3"/>
        <v>0.32142857142857145</v>
      </c>
      <c r="E26" s="37">
        <f t="shared" si="4"/>
        <v>0.32142857142857145</v>
      </c>
      <c r="F26" s="38">
        <f t="shared" si="5"/>
        <v>0.32142857142857145</v>
      </c>
      <c r="G26" s="38">
        <f t="shared" si="6"/>
        <v>0.32142857142857145</v>
      </c>
      <c r="H26" s="38">
        <f t="shared" si="7"/>
        <v>0.69230769230769218</v>
      </c>
      <c r="I26" s="38">
        <f t="shared" si="8"/>
        <v>0.3529411764705882</v>
      </c>
      <c r="J26" s="38">
        <f t="shared" si="9"/>
        <v>0.11538461538461539</v>
      </c>
      <c r="K26" s="38">
        <f t="shared" si="10"/>
        <v>0.11538461538461539</v>
      </c>
      <c r="L26" s="39">
        <f t="shared" si="11"/>
        <v>0.32045895281189402</v>
      </c>
    </row>
    <row r="27" spans="1:14" ht="16.8" x14ac:dyDescent="0.3">
      <c r="A27" s="28" t="s">
        <v>99</v>
      </c>
      <c r="B27" s="37">
        <f t="shared" si="1"/>
        <v>1.785714285714286E-2</v>
      </c>
      <c r="C27" s="47">
        <f t="shared" si="2"/>
        <v>1.785714285714286E-2</v>
      </c>
      <c r="D27" s="46">
        <f t="shared" si="3"/>
        <v>1.785714285714286E-2</v>
      </c>
      <c r="E27" s="48">
        <f t="shared" si="4"/>
        <v>1.785714285714286E-2</v>
      </c>
      <c r="F27" s="38">
        <f t="shared" si="5"/>
        <v>1.785714285714286E-2</v>
      </c>
      <c r="G27" s="38">
        <f t="shared" si="6"/>
        <v>1.785714285714286E-2</v>
      </c>
      <c r="H27" s="38">
        <f t="shared" si="7"/>
        <v>3.8461538461538457E-2</v>
      </c>
      <c r="I27" s="38">
        <f t="shared" si="8"/>
        <v>0.1176470588235294</v>
      </c>
      <c r="J27" s="38">
        <f t="shared" si="9"/>
        <v>3.8461538461538464E-2</v>
      </c>
      <c r="K27" s="38">
        <f t="shared" si="10"/>
        <v>3.8461538461538464E-2</v>
      </c>
      <c r="L27" s="39">
        <f t="shared" si="11"/>
        <v>3.4017453135100198E-2</v>
      </c>
    </row>
    <row r="28" spans="1:14" ht="21.6" customHeight="1" x14ac:dyDescent="0.3">
      <c r="A28" s="28" t="s">
        <v>100</v>
      </c>
      <c r="B28" s="37">
        <f t="shared" si="1"/>
        <v>1.785714285714286E-2</v>
      </c>
      <c r="C28" s="37">
        <f t="shared" si="2"/>
        <v>1.785714285714286E-2</v>
      </c>
      <c r="D28" s="49">
        <f t="shared" si="3"/>
        <v>1.785714285714286E-2</v>
      </c>
      <c r="E28" s="37">
        <f t="shared" si="4"/>
        <v>1.785714285714286E-2</v>
      </c>
      <c r="F28" s="38">
        <f t="shared" si="5"/>
        <v>1.785714285714286E-2</v>
      </c>
      <c r="G28" s="38">
        <f t="shared" si="6"/>
        <v>1.785714285714286E-2</v>
      </c>
      <c r="H28" s="38">
        <f t="shared" si="7"/>
        <v>3.8461538461538457E-2</v>
      </c>
      <c r="I28" s="38">
        <f t="shared" si="8"/>
        <v>0.1176470588235294</v>
      </c>
      <c r="J28" s="38">
        <f t="shared" si="9"/>
        <v>3.8461538461538464E-2</v>
      </c>
      <c r="K28" s="38">
        <f t="shared" si="10"/>
        <v>3.8461538461538464E-2</v>
      </c>
      <c r="L28" s="39">
        <f t="shared" si="11"/>
        <v>3.4017453135100198E-2</v>
      </c>
    </row>
    <row r="29" spans="1:14" ht="16.8" x14ac:dyDescent="0.3">
      <c r="A29" s="32" t="s">
        <v>76</v>
      </c>
      <c r="B29" s="40">
        <f>SUM(B19:B28)</f>
        <v>1.0000000000000002</v>
      </c>
      <c r="C29" s="40">
        <f t="shared" ref="C29:L29" si="12">SUM(C19:C28)</f>
        <v>1.0000000000000002</v>
      </c>
      <c r="D29" s="40">
        <f t="shared" si="12"/>
        <v>1.0000000000000002</v>
      </c>
      <c r="E29" s="40">
        <f t="shared" si="12"/>
        <v>1.0000000000000002</v>
      </c>
      <c r="F29" s="40">
        <f t="shared" si="12"/>
        <v>1.0000000000000002</v>
      </c>
      <c r="G29" s="40">
        <f t="shared" si="12"/>
        <v>1.0000000000000002</v>
      </c>
      <c r="H29" s="40">
        <f t="shared" si="12"/>
        <v>0.99999999999999978</v>
      </c>
      <c r="I29" s="40">
        <f t="shared" si="12"/>
        <v>1</v>
      </c>
      <c r="J29" s="40">
        <f t="shared" si="12"/>
        <v>1.0000000000000002</v>
      </c>
      <c r="K29" s="40">
        <f t="shared" si="12"/>
        <v>1.0000000000000002</v>
      </c>
      <c r="L29" s="40">
        <f t="shared" si="12"/>
        <v>1</v>
      </c>
    </row>
    <row r="30" spans="1:14" ht="64.8" customHeight="1" x14ac:dyDescent="0.3"/>
    <row r="31" spans="1:14" ht="39" customHeight="1" x14ac:dyDescent="0.3">
      <c r="A31" s="131" t="s">
        <v>135</v>
      </c>
      <c r="B31" s="131"/>
      <c r="C31" s="131"/>
      <c r="D31" s="131"/>
      <c r="E31" s="131"/>
      <c r="F31" s="131"/>
      <c r="G31" s="131"/>
      <c r="H31" s="131"/>
      <c r="I31" s="131"/>
      <c r="J31" s="131"/>
      <c r="K31" s="131"/>
      <c r="L31" s="131"/>
      <c r="M31" s="131"/>
      <c r="N31" s="131"/>
    </row>
    <row r="32" spans="1:14" ht="57.6" customHeight="1" x14ac:dyDescent="0.3">
      <c r="A32" s="55" t="s">
        <v>77</v>
      </c>
      <c r="B32" s="23" t="s">
        <v>91</v>
      </c>
      <c r="C32" s="23" t="s">
        <v>92</v>
      </c>
      <c r="D32" s="23" t="s">
        <v>93</v>
      </c>
      <c r="E32" s="23" t="s">
        <v>94</v>
      </c>
      <c r="F32" s="23" t="s">
        <v>95</v>
      </c>
      <c r="G32" s="23" t="s">
        <v>96</v>
      </c>
      <c r="H32" s="23" t="s">
        <v>97</v>
      </c>
      <c r="I32" s="23" t="s">
        <v>98</v>
      </c>
      <c r="J32" s="23" t="s">
        <v>99</v>
      </c>
      <c r="K32" s="23" t="s">
        <v>100</v>
      </c>
      <c r="L32" s="51" t="s">
        <v>82</v>
      </c>
      <c r="M32" s="51" t="s">
        <v>107</v>
      </c>
      <c r="N32" s="36" t="s">
        <v>83</v>
      </c>
    </row>
    <row r="33" spans="1:14" ht="16.8" x14ac:dyDescent="0.3">
      <c r="A33" s="24" t="s">
        <v>91</v>
      </c>
      <c r="B33" s="37">
        <f>B5*$L$19</f>
        <v>6.3025210084033625E-2</v>
      </c>
      <c r="C33" s="37">
        <f>C5*$L$20</f>
        <v>6.3025210084033625E-2</v>
      </c>
      <c r="D33" s="37">
        <f>D5*$L$21</f>
        <v>6.3025210084033625E-2</v>
      </c>
      <c r="E33" s="37">
        <f>E5*$L$22</f>
        <v>6.3025210084033625E-2</v>
      </c>
      <c r="F33" s="38">
        <f>F5*$L$23</f>
        <v>6.3025210084033625E-2</v>
      </c>
      <c r="G33" s="38">
        <f>G5*$L$24</f>
        <v>6.3025210084033625E-2</v>
      </c>
      <c r="H33" s="38">
        <f>H5*$L$25</f>
        <v>3.8892480068950651E-2</v>
      </c>
      <c r="I33" s="38">
        <f>I5*$L$26</f>
        <v>5.3409825468649003E-2</v>
      </c>
      <c r="J33" s="38">
        <f>J5*$L$27</f>
        <v>0.10205235940530059</v>
      </c>
      <c r="K33" s="38">
        <f>K5*$L$28</f>
        <v>0.10205235940530059</v>
      </c>
      <c r="L33" s="53">
        <f>SUM(B33:K33)</f>
        <v>0.67455828485240243</v>
      </c>
      <c r="M33" s="53" cm="1">
        <f t="array" ref="M33:M42">L19:L28</f>
        <v>6.3025210084033625E-2</v>
      </c>
      <c r="N33" s="39">
        <f>L33/M33</f>
        <v>10.70299145299145</v>
      </c>
    </row>
    <row r="34" spans="1:14" ht="16.8" x14ac:dyDescent="0.3">
      <c r="A34" s="28" t="s">
        <v>92</v>
      </c>
      <c r="B34" s="37">
        <f t="shared" ref="B34:B42" si="13">B6*$L$19</f>
        <v>6.3025210084033625E-2</v>
      </c>
      <c r="C34" s="37">
        <f t="shared" ref="C34:C42" si="14">C6*$L$20</f>
        <v>6.3025210084033625E-2</v>
      </c>
      <c r="D34" s="37">
        <f t="shared" ref="D34:D42" si="15">D6*$L$21</f>
        <v>6.3025210084033625E-2</v>
      </c>
      <c r="E34" s="37">
        <f t="shared" ref="E34:E42" si="16">E6*$L$22</f>
        <v>6.3025210084033625E-2</v>
      </c>
      <c r="F34" s="38">
        <f t="shared" ref="F34:F42" si="17">F6*$L$23</f>
        <v>6.3025210084033625E-2</v>
      </c>
      <c r="G34" s="38">
        <f t="shared" ref="G34:G42" si="18">G6*$L$24</f>
        <v>6.3025210084033625E-2</v>
      </c>
      <c r="H34" s="38">
        <f t="shared" ref="H34:H42" si="19">H6*$L$25</f>
        <v>3.8892480068950651E-2</v>
      </c>
      <c r="I34" s="38">
        <f t="shared" ref="I34:I42" si="20">I6*$L$26</f>
        <v>5.3409825468649003E-2</v>
      </c>
      <c r="J34" s="38">
        <f t="shared" ref="J34:J42" si="21">J6*$L$27</f>
        <v>0.10205235940530059</v>
      </c>
      <c r="K34" s="38">
        <f t="shared" ref="K34:K42" si="22">K6*$L$28</f>
        <v>0.10205235940530059</v>
      </c>
      <c r="L34" s="53">
        <f t="shared" ref="L34:L42" si="23">SUM(B34:K34)</f>
        <v>0.67455828485240243</v>
      </c>
      <c r="M34" s="53">
        <v>6.3025210084033625E-2</v>
      </c>
      <c r="N34" s="39">
        <f t="shared" ref="N34:N42" si="24">L34/M34</f>
        <v>10.70299145299145</v>
      </c>
    </row>
    <row r="35" spans="1:14" ht="16.8" x14ac:dyDescent="0.3">
      <c r="A35" s="28" t="s">
        <v>93</v>
      </c>
      <c r="B35" s="37">
        <f t="shared" si="13"/>
        <v>6.3025210084033625E-2</v>
      </c>
      <c r="C35" s="37">
        <f t="shared" si="14"/>
        <v>6.3025210084033625E-2</v>
      </c>
      <c r="D35" s="37">
        <f t="shared" si="15"/>
        <v>6.3025210084033625E-2</v>
      </c>
      <c r="E35" s="37">
        <f t="shared" si="16"/>
        <v>6.3025210084033625E-2</v>
      </c>
      <c r="F35" s="38">
        <f t="shared" si="17"/>
        <v>6.3025210084033625E-2</v>
      </c>
      <c r="G35" s="38">
        <f t="shared" si="18"/>
        <v>6.3025210084033625E-2</v>
      </c>
      <c r="H35" s="38">
        <f t="shared" si="19"/>
        <v>3.8892480068950651E-2</v>
      </c>
      <c r="I35" s="38">
        <f t="shared" si="20"/>
        <v>5.3409825468649003E-2</v>
      </c>
      <c r="J35" s="38">
        <f t="shared" si="21"/>
        <v>0.10205235940530059</v>
      </c>
      <c r="K35" s="38">
        <f t="shared" si="22"/>
        <v>0.10205235940530059</v>
      </c>
      <c r="L35" s="53">
        <f t="shared" si="23"/>
        <v>0.67455828485240243</v>
      </c>
      <c r="M35" s="53">
        <v>6.3025210084033625E-2</v>
      </c>
      <c r="N35" s="39">
        <f t="shared" si="24"/>
        <v>10.70299145299145</v>
      </c>
    </row>
    <row r="36" spans="1:14" ht="16.8" x14ac:dyDescent="0.3">
      <c r="A36" s="28" t="s">
        <v>94</v>
      </c>
      <c r="B36" s="37">
        <f t="shared" si="13"/>
        <v>6.3025210084033625E-2</v>
      </c>
      <c r="C36" s="37">
        <f t="shared" si="14"/>
        <v>6.3025210084033625E-2</v>
      </c>
      <c r="D36" s="37">
        <f t="shared" si="15"/>
        <v>6.3025210084033625E-2</v>
      </c>
      <c r="E36" s="37">
        <f t="shared" si="16"/>
        <v>6.3025210084033625E-2</v>
      </c>
      <c r="F36" s="38">
        <f t="shared" si="17"/>
        <v>6.3025210084033625E-2</v>
      </c>
      <c r="G36" s="38">
        <f t="shared" si="18"/>
        <v>6.3025210084033625E-2</v>
      </c>
      <c r="H36" s="38">
        <f t="shared" si="19"/>
        <v>3.8892480068950651E-2</v>
      </c>
      <c r="I36" s="38">
        <f t="shared" si="20"/>
        <v>5.3409825468649003E-2</v>
      </c>
      <c r="J36" s="38">
        <f t="shared" si="21"/>
        <v>0.10205235940530059</v>
      </c>
      <c r="K36" s="38">
        <f t="shared" si="22"/>
        <v>0.10205235940530059</v>
      </c>
      <c r="L36" s="53">
        <f t="shared" si="23"/>
        <v>0.67455828485240243</v>
      </c>
      <c r="M36" s="53">
        <v>6.3025210084033625E-2</v>
      </c>
      <c r="N36" s="39">
        <f t="shared" si="24"/>
        <v>10.70299145299145</v>
      </c>
    </row>
    <row r="37" spans="1:14" ht="16.8" x14ac:dyDescent="0.3">
      <c r="A37" s="29" t="s">
        <v>95</v>
      </c>
      <c r="B37" s="37">
        <f t="shared" si="13"/>
        <v>6.3025210084033625E-2</v>
      </c>
      <c r="C37" s="37">
        <f t="shared" si="14"/>
        <v>6.3025210084033625E-2</v>
      </c>
      <c r="D37" s="37">
        <f t="shared" si="15"/>
        <v>6.3025210084033625E-2</v>
      </c>
      <c r="E37" s="37">
        <f t="shared" si="16"/>
        <v>6.3025210084033625E-2</v>
      </c>
      <c r="F37" s="38">
        <f t="shared" si="17"/>
        <v>6.3025210084033625E-2</v>
      </c>
      <c r="G37" s="38">
        <f t="shared" si="18"/>
        <v>6.3025210084033625E-2</v>
      </c>
      <c r="H37" s="38">
        <f t="shared" si="19"/>
        <v>3.8892480068950651E-2</v>
      </c>
      <c r="I37" s="38">
        <f t="shared" si="20"/>
        <v>5.3409825468649003E-2</v>
      </c>
      <c r="J37" s="38">
        <f t="shared" si="21"/>
        <v>0.10205235940530059</v>
      </c>
      <c r="K37" s="38">
        <f t="shared" si="22"/>
        <v>0.10205235940530059</v>
      </c>
      <c r="L37" s="53">
        <f t="shared" si="23"/>
        <v>0.67455828485240243</v>
      </c>
      <c r="M37" s="53">
        <v>6.3025210084033625E-2</v>
      </c>
      <c r="N37" s="39">
        <f t="shared" si="24"/>
        <v>10.70299145299145</v>
      </c>
    </row>
    <row r="38" spans="1:14" ht="16.8" x14ac:dyDescent="0.3">
      <c r="A38" s="28" t="s">
        <v>96</v>
      </c>
      <c r="B38" s="37">
        <f t="shared" si="13"/>
        <v>6.3025210084033625E-2</v>
      </c>
      <c r="C38" s="37">
        <f t="shared" si="14"/>
        <v>6.3025210084033625E-2</v>
      </c>
      <c r="D38" s="37">
        <f t="shared" si="15"/>
        <v>6.3025210084033625E-2</v>
      </c>
      <c r="E38" s="37">
        <f t="shared" si="16"/>
        <v>6.3025210084033625E-2</v>
      </c>
      <c r="F38" s="38">
        <f t="shared" si="17"/>
        <v>6.3025210084033625E-2</v>
      </c>
      <c r="G38" s="38">
        <f t="shared" si="18"/>
        <v>6.3025210084033625E-2</v>
      </c>
      <c r="H38" s="38">
        <f t="shared" si="19"/>
        <v>3.8892480068950651E-2</v>
      </c>
      <c r="I38" s="38">
        <f t="shared" si="20"/>
        <v>5.3409825468649003E-2</v>
      </c>
      <c r="J38" s="38">
        <f t="shared" si="21"/>
        <v>0.10205235940530059</v>
      </c>
      <c r="K38" s="38">
        <f t="shared" si="22"/>
        <v>0.10205235940530059</v>
      </c>
      <c r="L38" s="53">
        <f t="shared" si="23"/>
        <v>0.67455828485240243</v>
      </c>
      <c r="M38" s="53">
        <v>6.3025210084033625E-2</v>
      </c>
      <c r="N38" s="39">
        <f t="shared" si="24"/>
        <v>10.70299145299145</v>
      </c>
    </row>
    <row r="39" spans="1:14" ht="16.8" x14ac:dyDescent="0.3">
      <c r="A39" s="28" t="s">
        <v>97</v>
      </c>
      <c r="B39" s="37">
        <f t="shared" si="13"/>
        <v>0.37815126050420178</v>
      </c>
      <c r="C39" s="37">
        <f t="shared" si="14"/>
        <v>0.37815126050420178</v>
      </c>
      <c r="D39" s="37">
        <f t="shared" si="15"/>
        <v>0.37815126050420178</v>
      </c>
      <c r="E39" s="37">
        <f t="shared" si="16"/>
        <v>0.37815126050420178</v>
      </c>
      <c r="F39" s="38">
        <f t="shared" si="17"/>
        <v>0.37815126050420178</v>
      </c>
      <c r="G39" s="38">
        <f t="shared" si="18"/>
        <v>0.37815126050420178</v>
      </c>
      <c r="H39" s="38">
        <f t="shared" si="19"/>
        <v>0.23335488041370392</v>
      </c>
      <c r="I39" s="38">
        <f t="shared" si="20"/>
        <v>5.3409825468649003E-2</v>
      </c>
      <c r="J39" s="38">
        <f t="shared" si="21"/>
        <v>0.10205235940530059</v>
      </c>
      <c r="K39" s="38">
        <f t="shared" si="22"/>
        <v>0.10205235940530059</v>
      </c>
      <c r="L39" s="53">
        <f t="shared" si="23"/>
        <v>2.7597769877181646</v>
      </c>
      <c r="M39" s="53">
        <v>0.23335488041370392</v>
      </c>
      <c r="N39" s="39">
        <f t="shared" si="24"/>
        <v>11.826523545706374</v>
      </c>
    </row>
    <row r="40" spans="1:14" ht="18.600000000000001" customHeight="1" x14ac:dyDescent="0.3">
      <c r="A40" s="28" t="s">
        <v>98</v>
      </c>
      <c r="B40" s="37">
        <f t="shared" si="13"/>
        <v>0.37815126050420178</v>
      </c>
      <c r="C40" s="37">
        <f t="shared" si="14"/>
        <v>0.37815126050420178</v>
      </c>
      <c r="D40" s="37">
        <f t="shared" si="15"/>
        <v>0.37815126050420178</v>
      </c>
      <c r="E40" s="37">
        <f t="shared" si="16"/>
        <v>0.37815126050420178</v>
      </c>
      <c r="F40" s="38">
        <f t="shared" si="17"/>
        <v>0.37815126050420178</v>
      </c>
      <c r="G40" s="38">
        <f t="shared" si="18"/>
        <v>0.37815126050420178</v>
      </c>
      <c r="H40" s="38">
        <f t="shared" si="19"/>
        <v>1.4001292824822236</v>
      </c>
      <c r="I40" s="38">
        <f t="shared" si="20"/>
        <v>0.32045895281189402</v>
      </c>
      <c r="J40" s="38">
        <f t="shared" si="21"/>
        <v>0.10205235940530059</v>
      </c>
      <c r="K40" s="38">
        <f t="shared" si="22"/>
        <v>0.10205235940530059</v>
      </c>
      <c r="L40" s="53">
        <f t="shared" si="23"/>
        <v>4.1936005171299291</v>
      </c>
      <c r="M40" s="53">
        <v>0.32045895281189402</v>
      </c>
      <c r="N40" s="39">
        <f t="shared" si="24"/>
        <v>13.086232980332829</v>
      </c>
    </row>
    <row r="41" spans="1:14" ht="16.8" x14ac:dyDescent="0.3">
      <c r="A41" s="28" t="s">
        <v>99</v>
      </c>
      <c r="B41" s="37">
        <f t="shared" si="13"/>
        <v>2.100840336134454E-2</v>
      </c>
      <c r="C41" s="37">
        <f t="shared" si="14"/>
        <v>2.100840336134454E-2</v>
      </c>
      <c r="D41" s="37">
        <f t="shared" si="15"/>
        <v>2.100840336134454E-2</v>
      </c>
      <c r="E41" s="37">
        <f t="shared" si="16"/>
        <v>2.100840336134454E-2</v>
      </c>
      <c r="F41" s="38">
        <f t="shared" si="17"/>
        <v>2.100840336134454E-2</v>
      </c>
      <c r="G41" s="38">
        <f t="shared" si="18"/>
        <v>2.100840336134454E-2</v>
      </c>
      <c r="H41" s="38">
        <f t="shared" si="19"/>
        <v>7.7784960137901302E-2</v>
      </c>
      <c r="I41" s="38">
        <f t="shared" si="20"/>
        <v>0.10681965093729801</v>
      </c>
      <c r="J41" s="38">
        <f t="shared" si="21"/>
        <v>3.4017453135100198E-2</v>
      </c>
      <c r="K41" s="38">
        <f t="shared" si="22"/>
        <v>3.4017453135100198E-2</v>
      </c>
      <c r="L41" s="53">
        <f t="shared" si="23"/>
        <v>0.37868993751346691</v>
      </c>
      <c r="M41" s="53">
        <v>3.4017453135100198E-2</v>
      </c>
      <c r="N41" s="39">
        <f t="shared" si="24"/>
        <v>11.132224861441012</v>
      </c>
    </row>
    <row r="42" spans="1:14" ht="16.8" x14ac:dyDescent="0.3">
      <c r="A42" s="28" t="s">
        <v>100</v>
      </c>
      <c r="B42" s="37">
        <f t="shared" si="13"/>
        <v>2.100840336134454E-2</v>
      </c>
      <c r="C42" s="37">
        <f t="shared" si="14"/>
        <v>2.100840336134454E-2</v>
      </c>
      <c r="D42" s="37">
        <f t="shared" si="15"/>
        <v>2.100840336134454E-2</v>
      </c>
      <c r="E42" s="37">
        <f t="shared" si="16"/>
        <v>2.100840336134454E-2</v>
      </c>
      <c r="F42" s="38">
        <f t="shared" si="17"/>
        <v>2.100840336134454E-2</v>
      </c>
      <c r="G42" s="38">
        <f t="shared" si="18"/>
        <v>2.100840336134454E-2</v>
      </c>
      <c r="H42" s="38">
        <f t="shared" si="19"/>
        <v>7.7784960137901302E-2</v>
      </c>
      <c r="I42" s="38">
        <f t="shared" si="20"/>
        <v>0.10681965093729801</v>
      </c>
      <c r="J42" s="38">
        <f t="shared" si="21"/>
        <v>3.4017453135100198E-2</v>
      </c>
      <c r="K42" s="38">
        <f t="shared" si="22"/>
        <v>3.4017453135100198E-2</v>
      </c>
      <c r="L42" s="53">
        <f t="shared" si="23"/>
        <v>0.37868993751346691</v>
      </c>
      <c r="M42" s="53">
        <v>3.4017453135100198E-2</v>
      </c>
      <c r="N42" s="39">
        <f t="shared" si="24"/>
        <v>11.132224861441012</v>
      </c>
    </row>
    <row r="43" spans="1:14" ht="49.8" customHeight="1" x14ac:dyDescent="0.3">
      <c r="A43" s="45"/>
      <c r="B43" s="43"/>
      <c r="C43" s="43"/>
      <c r="D43" s="43"/>
      <c r="E43" s="43"/>
      <c r="F43" s="43"/>
      <c r="G43" s="43"/>
      <c r="H43" s="43"/>
      <c r="I43" s="43"/>
      <c r="J43" s="43"/>
      <c r="K43" s="43"/>
      <c r="L43" s="43"/>
    </row>
    <row r="44" spans="1:14" ht="29.4" customHeight="1" x14ac:dyDescent="0.3">
      <c r="A44" s="149" t="s">
        <v>102</v>
      </c>
      <c r="B44" s="149"/>
      <c r="C44" s="148" t="s">
        <v>87</v>
      </c>
      <c r="D44" s="148"/>
      <c r="E44" s="140">
        <f>SUM(N33:N42)/10</f>
        <v>11.139515496686993</v>
      </c>
      <c r="F44" s="140"/>
      <c r="K44" s="41"/>
    </row>
    <row r="45" spans="1:14" ht="26.4" customHeight="1" x14ac:dyDescent="0.3">
      <c r="A45" s="7"/>
      <c r="B45" s="7"/>
      <c r="K45" s="34"/>
    </row>
    <row r="46" spans="1:14" ht="36.6" customHeight="1" x14ac:dyDescent="0.3">
      <c r="A46" s="129" t="s">
        <v>103</v>
      </c>
      <c r="B46" s="129"/>
      <c r="C46" s="134" t="e" vm="1">
        <v>#VALUE!</v>
      </c>
      <c r="D46" s="134"/>
      <c r="E46" s="135">
        <f>(E44-10)/(10-1)</f>
        <v>0.12661283296522147</v>
      </c>
      <c r="F46" s="135"/>
      <c r="G46" s="65">
        <f>E46</f>
        <v>0.12661283296522147</v>
      </c>
      <c r="K46" s="42"/>
    </row>
    <row r="47" spans="1:14" ht="28.8" customHeight="1" x14ac:dyDescent="0.3">
      <c r="K47" s="42"/>
    </row>
    <row r="48" spans="1:14" ht="36" customHeight="1" x14ac:dyDescent="0.3">
      <c r="A48" s="129" t="s">
        <v>104</v>
      </c>
      <c r="B48" s="129"/>
      <c r="C48" s="139" t="e" vm="2">
        <v>#VALUE!</v>
      </c>
      <c r="D48" s="139"/>
      <c r="E48" s="140">
        <f>E46/1.49</f>
        <v>8.4975055681356687E-2</v>
      </c>
      <c r="F48" s="140"/>
      <c r="G48" s="65">
        <f>E48</f>
        <v>8.4975055681356687E-2</v>
      </c>
      <c r="H48" s="141" t="s">
        <v>109</v>
      </c>
      <c r="I48" s="145"/>
      <c r="J48" s="145"/>
      <c r="K48" s="42"/>
    </row>
    <row r="49" spans="1:11" ht="16.8" x14ac:dyDescent="0.3">
      <c r="A49" s="45"/>
      <c r="B49" s="54"/>
      <c r="C49" s="54"/>
      <c r="D49" s="54"/>
      <c r="E49" s="54"/>
      <c r="F49" s="42"/>
      <c r="G49" s="42"/>
      <c r="H49" s="42"/>
      <c r="I49" s="42"/>
      <c r="J49" s="42"/>
      <c r="K49" s="42"/>
    </row>
    <row r="50" spans="1:11" ht="69" customHeight="1" x14ac:dyDescent="0.3">
      <c r="A50" s="139" t="e" vm="3">
        <v>#VALUE!</v>
      </c>
      <c r="B50" s="139"/>
      <c r="C50" s="139"/>
      <c r="D50" s="139"/>
      <c r="E50" s="139"/>
      <c r="F50" s="139"/>
      <c r="G50" s="3"/>
      <c r="H50" s="3"/>
      <c r="I50" s="3"/>
      <c r="J50" s="3"/>
      <c r="K50" s="42"/>
    </row>
    <row r="51" spans="1:11" ht="27.6" customHeight="1" x14ac:dyDescent="0.3">
      <c r="A51" s="67"/>
      <c r="D51" s="54"/>
      <c r="E51" s="54"/>
      <c r="F51" s="42"/>
      <c r="G51" s="42"/>
      <c r="H51" s="42"/>
      <c r="I51" s="42"/>
      <c r="J51" s="42"/>
      <c r="K51" s="42"/>
    </row>
    <row r="52" spans="1:11" ht="48" customHeight="1" x14ac:dyDescent="0.3">
      <c r="A52" s="143" t="s">
        <v>111</v>
      </c>
      <c r="B52" s="143"/>
      <c r="C52" s="143"/>
      <c r="D52" s="54"/>
      <c r="E52" s="54"/>
      <c r="F52" s="42"/>
      <c r="G52" s="42"/>
      <c r="H52" s="42"/>
      <c r="I52" s="42"/>
      <c r="J52" s="42"/>
      <c r="K52" s="42"/>
    </row>
    <row r="53" spans="1:11" ht="40.200000000000003" customHeight="1" x14ac:dyDescent="0.3">
      <c r="A53" s="63" t="s">
        <v>77</v>
      </c>
      <c r="B53" s="60" t="s">
        <v>107</v>
      </c>
      <c r="C53" s="57" t="s">
        <v>106</v>
      </c>
      <c r="D53" s="54"/>
      <c r="E53" s="54"/>
      <c r="F53" s="42"/>
      <c r="G53" s="42"/>
      <c r="H53" s="42"/>
      <c r="I53" s="42"/>
      <c r="J53" s="42"/>
      <c r="K53" s="42"/>
    </row>
    <row r="54" spans="1:11" ht="16.8" x14ac:dyDescent="0.3">
      <c r="A54" s="24" t="s">
        <v>91</v>
      </c>
      <c r="B54" s="61" cm="1">
        <f t="array" ref="B54:B63">L19:L28</f>
        <v>6.3025210084033625E-2</v>
      </c>
      <c r="C54" s="59">
        <f t="shared" ref="C54:C63" si="25">_xlfn.RANK.EQ(B54,_xlfn.ANCHORARRAY($B$54),0)</f>
        <v>3</v>
      </c>
      <c r="D54" s="54"/>
      <c r="E54" s="54"/>
      <c r="F54" s="42"/>
      <c r="G54" s="42"/>
      <c r="H54" s="42"/>
      <c r="I54" s="42"/>
      <c r="J54" s="42"/>
      <c r="K54" s="42"/>
    </row>
    <row r="55" spans="1:11" ht="16.8" x14ac:dyDescent="0.3">
      <c r="A55" s="28" t="s">
        <v>92</v>
      </c>
      <c r="B55" s="61">
        <v>6.3025210084033625E-2</v>
      </c>
      <c r="C55" s="59">
        <f t="shared" si="25"/>
        <v>3</v>
      </c>
      <c r="D55" s="54"/>
      <c r="E55" s="54"/>
      <c r="F55" s="42"/>
      <c r="G55" s="42"/>
      <c r="H55" s="42"/>
      <c r="I55" s="42"/>
      <c r="J55" s="42"/>
      <c r="K55" s="42"/>
    </row>
    <row r="56" spans="1:11" ht="16.8" x14ac:dyDescent="0.3">
      <c r="A56" s="28" t="s">
        <v>93</v>
      </c>
      <c r="B56" s="61">
        <v>6.3025210084033625E-2</v>
      </c>
      <c r="C56" s="59">
        <f t="shared" si="25"/>
        <v>3</v>
      </c>
    </row>
    <row r="57" spans="1:11" ht="16.8" x14ac:dyDescent="0.3">
      <c r="A57" s="28" t="s">
        <v>94</v>
      </c>
      <c r="B57" s="61">
        <v>6.3025210084033625E-2</v>
      </c>
      <c r="C57" s="59">
        <f t="shared" si="25"/>
        <v>3</v>
      </c>
    </row>
    <row r="58" spans="1:11" ht="16.8" x14ac:dyDescent="0.3">
      <c r="A58" s="29" t="s">
        <v>95</v>
      </c>
      <c r="B58" s="61">
        <v>6.3025210084033625E-2</v>
      </c>
      <c r="C58" s="59">
        <f t="shared" si="25"/>
        <v>3</v>
      </c>
    </row>
    <row r="59" spans="1:11" ht="16.8" x14ac:dyDescent="0.3">
      <c r="A59" s="28" t="s">
        <v>96</v>
      </c>
      <c r="B59" s="61">
        <v>6.3025210084033625E-2</v>
      </c>
      <c r="C59" s="59">
        <f t="shared" si="25"/>
        <v>3</v>
      </c>
    </row>
    <row r="60" spans="1:11" ht="17.399999999999999" customHeight="1" x14ac:dyDescent="0.3">
      <c r="A60" s="28" t="s">
        <v>97</v>
      </c>
      <c r="B60" s="61">
        <v>0.23335488041370392</v>
      </c>
      <c r="C60" s="59">
        <f t="shared" si="25"/>
        <v>2</v>
      </c>
    </row>
    <row r="61" spans="1:11" ht="18.600000000000001" customHeight="1" x14ac:dyDescent="0.3">
      <c r="A61" s="28" t="s">
        <v>98</v>
      </c>
      <c r="B61" s="61">
        <v>0.32045895281189402</v>
      </c>
      <c r="C61" s="59">
        <f t="shared" si="25"/>
        <v>1</v>
      </c>
    </row>
    <row r="62" spans="1:11" ht="16.8" x14ac:dyDescent="0.3">
      <c r="A62" s="28" t="s">
        <v>99</v>
      </c>
      <c r="B62" s="61">
        <v>3.4017453135100198E-2</v>
      </c>
      <c r="C62" s="59">
        <f t="shared" si="25"/>
        <v>9</v>
      </c>
      <c r="E62" s="62"/>
    </row>
    <row r="63" spans="1:11" ht="16.8" x14ac:dyDescent="0.3">
      <c r="A63" s="28" t="s">
        <v>100</v>
      </c>
      <c r="B63" s="61">
        <v>3.4017453135100198E-2</v>
      </c>
      <c r="C63" s="59">
        <f t="shared" si="25"/>
        <v>9</v>
      </c>
    </row>
  </sheetData>
  <mergeCells count="16">
    <mergeCell ref="A1:K1"/>
    <mergeCell ref="A3:K3"/>
    <mergeCell ref="A17:L17"/>
    <mergeCell ref="A31:N31"/>
    <mergeCell ref="A44:B44"/>
    <mergeCell ref="C44:D44"/>
    <mergeCell ref="E44:F44"/>
    <mergeCell ref="H48:J48"/>
    <mergeCell ref="A50:F50"/>
    <mergeCell ref="A52:C52"/>
    <mergeCell ref="A46:B46"/>
    <mergeCell ref="C46:D46"/>
    <mergeCell ref="E46:F46"/>
    <mergeCell ref="A48:B48"/>
    <mergeCell ref="C48:D48"/>
    <mergeCell ref="E48:F4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DF48C-A76F-453C-B120-95B1446105CA}">
  <dimension ref="A1:M27"/>
  <sheetViews>
    <sheetView topLeftCell="A17" workbookViewId="0">
      <selection activeCell="K14" sqref="K14"/>
    </sheetView>
  </sheetViews>
  <sheetFormatPr defaultRowHeight="16.8" x14ac:dyDescent="0.3"/>
  <cols>
    <col min="1" max="1" width="42.88671875" style="68" customWidth="1"/>
    <col min="2" max="2" width="13.77734375" style="68" customWidth="1"/>
    <col min="3" max="3" width="13.21875" style="68" customWidth="1"/>
    <col min="4" max="4" width="12.5546875" style="68" customWidth="1"/>
    <col min="5" max="5" width="13.44140625" style="68" customWidth="1"/>
    <col min="6" max="6" width="13.33203125" style="68" customWidth="1"/>
    <col min="7" max="7" width="13.88671875" style="68" customWidth="1"/>
    <col min="8" max="8" width="14" style="68" customWidth="1"/>
    <col min="9" max="9" width="8.88671875" style="68"/>
    <col min="10" max="11" width="10.88671875" style="68" customWidth="1"/>
    <col min="12" max="12" width="18.33203125" style="68" customWidth="1"/>
    <col min="13" max="16384" width="8.88671875" style="68"/>
  </cols>
  <sheetData>
    <row r="1" spans="1:13" ht="51.6" customHeight="1" x14ac:dyDescent="0.3">
      <c r="A1" s="153" t="s">
        <v>117</v>
      </c>
      <c r="B1" s="153"/>
      <c r="C1" s="153"/>
      <c r="D1" s="153"/>
      <c r="E1" s="153"/>
      <c r="F1" s="153"/>
      <c r="G1" s="153"/>
      <c r="H1" s="153"/>
      <c r="I1" s="153"/>
      <c r="J1" s="153"/>
      <c r="K1" s="153"/>
      <c r="L1" s="153"/>
    </row>
    <row r="2" spans="1:13" ht="48" customHeight="1" x14ac:dyDescent="0.3">
      <c r="A2" s="154" t="s">
        <v>118</v>
      </c>
      <c r="B2" s="154"/>
      <c r="C2" s="154"/>
      <c r="D2" s="154"/>
      <c r="E2" s="154"/>
      <c r="F2" s="154"/>
      <c r="G2" s="154"/>
      <c r="H2" s="154"/>
      <c r="I2" s="154"/>
      <c r="J2" s="154"/>
      <c r="K2" s="154"/>
      <c r="L2" s="154"/>
    </row>
    <row r="3" spans="1:13" ht="22.8" customHeight="1" x14ac:dyDescent="0.3"/>
    <row r="4" spans="1:13" ht="40.200000000000003" customHeight="1" x14ac:dyDescent="0.3">
      <c r="A4" s="73" t="s">
        <v>119</v>
      </c>
      <c r="B4" s="23" t="s">
        <v>63</v>
      </c>
      <c r="C4" s="23" t="s">
        <v>64</v>
      </c>
      <c r="D4" s="23" t="s">
        <v>65</v>
      </c>
      <c r="E4" s="23" t="s">
        <v>67</v>
      </c>
      <c r="F4" s="23" t="s">
        <v>66</v>
      </c>
      <c r="G4" s="23" t="s">
        <v>68</v>
      </c>
      <c r="H4" s="23" t="s">
        <v>77</v>
      </c>
      <c r="J4" s="157" t="s">
        <v>71</v>
      </c>
      <c r="K4" s="157"/>
      <c r="L4" s="75" t="s">
        <v>120</v>
      </c>
      <c r="M4" s="76"/>
    </row>
    <row r="5" spans="1:13" ht="19.2" customHeight="1" x14ac:dyDescent="0.3">
      <c r="A5" s="70" t="s">
        <v>91</v>
      </c>
      <c r="B5" s="69" cm="1">
        <f t="array" ref="B5:B14">'Hiệu năng'!L19:L28</f>
        <v>1.8510724880768735E-2</v>
      </c>
      <c r="C5" s="69" cm="1">
        <f t="array" ref="C5:C14">'Chi phí'!L19:L28</f>
        <v>0.25830445501289839</v>
      </c>
      <c r="D5" s="69" cm="1">
        <f t="array" ref="D5:D14">'Thiết kế'!L19:L28</f>
        <v>6.3598642367589012E-2</v>
      </c>
      <c r="E5" s="69" cm="1">
        <f t="array" ref="E5:E14">'Màn hình'!L19:L28</f>
        <v>4.0470762100630268E-2</v>
      </c>
      <c r="F5" s="69" cm="1">
        <f t="array" ref="F5:F14">TLSD!L19:L28</f>
        <v>5.8722775022023589E-2</v>
      </c>
      <c r="G5" s="69" cm="1">
        <f t="array" ref="G5:G14">TGBH!L19:L28</f>
        <v>3.8461538461538457E-2</v>
      </c>
      <c r="H5" s="69" cm="1">
        <f t="array" ref="H5:H14">'Dung lượng'!L19:L28</f>
        <v>6.3025210084033625E-2</v>
      </c>
      <c r="J5" s="155" t="s">
        <v>63</v>
      </c>
      <c r="K5" s="155"/>
      <c r="L5" s="69" cm="1">
        <f t="array" ref="L5:L11">'Tiêu chí'!I24:I30</f>
        <v>6.6666666666666652E-2</v>
      </c>
    </row>
    <row r="6" spans="1:13" x14ac:dyDescent="0.3">
      <c r="A6" s="71" t="s">
        <v>92</v>
      </c>
      <c r="B6" s="69">
        <v>2.4733533357783402E-2</v>
      </c>
      <c r="C6" s="69">
        <v>0.17819233294009112</v>
      </c>
      <c r="D6" s="69">
        <v>0.12368884567566592</v>
      </c>
      <c r="E6" s="69">
        <v>2.4358370658385801E-2</v>
      </c>
      <c r="F6" s="69">
        <v>0.10182789141020596</v>
      </c>
      <c r="G6" s="69">
        <v>3.8461538461538457E-2</v>
      </c>
      <c r="H6" s="69">
        <v>6.3025210084033625E-2</v>
      </c>
      <c r="J6" s="155" t="s">
        <v>64</v>
      </c>
      <c r="K6" s="155"/>
      <c r="L6" s="69">
        <v>0.6</v>
      </c>
    </row>
    <row r="7" spans="1:13" x14ac:dyDescent="0.3">
      <c r="A7" s="71" t="s">
        <v>93</v>
      </c>
      <c r="B7" s="69">
        <v>3.3865324255371199E-2</v>
      </c>
      <c r="C7" s="69">
        <v>0.1136014770411234</v>
      </c>
      <c r="D7" s="69">
        <v>0.26398846379533114</v>
      </c>
      <c r="E7" s="69">
        <v>2.3859990394244263E-2</v>
      </c>
      <c r="F7" s="69">
        <v>0.14699387479104378</v>
      </c>
      <c r="G7" s="69">
        <v>0.19230769230769229</v>
      </c>
      <c r="H7" s="69">
        <v>6.3025210084033625E-2</v>
      </c>
      <c r="J7" s="155" t="s">
        <v>65</v>
      </c>
      <c r="K7" s="155"/>
      <c r="L7" s="69">
        <v>6.6666666666666652E-2</v>
      </c>
    </row>
    <row r="8" spans="1:13" x14ac:dyDescent="0.3">
      <c r="A8" s="71" t="s">
        <v>94</v>
      </c>
      <c r="B8" s="69">
        <v>8.8928863507588385E-2</v>
      </c>
      <c r="C8" s="69">
        <v>5.6132938299628968E-2</v>
      </c>
      <c r="D8" s="69">
        <v>7.0048441755376292E-2</v>
      </c>
      <c r="E8" s="69">
        <v>4.5691447776481806E-2</v>
      </c>
      <c r="F8" s="69">
        <v>6.9597871715795817E-2</v>
      </c>
      <c r="G8" s="69">
        <v>0.19230769230769229</v>
      </c>
      <c r="H8" s="69">
        <v>6.3025210084033625E-2</v>
      </c>
      <c r="J8" s="155" t="s">
        <v>67</v>
      </c>
      <c r="K8" s="155"/>
      <c r="L8" s="69">
        <v>6.6666666666666652E-2</v>
      </c>
    </row>
    <row r="9" spans="1:13" ht="17.399999999999999" customHeight="1" x14ac:dyDescent="0.3">
      <c r="A9" s="72" t="s">
        <v>95</v>
      </c>
      <c r="B9" s="69">
        <v>8.324843831833581E-2</v>
      </c>
      <c r="C9" s="69">
        <v>6.0759682583370264E-2</v>
      </c>
      <c r="D9" s="69">
        <v>3.2804419193032189E-2</v>
      </c>
      <c r="E9" s="69">
        <v>7.4252005137833893E-2</v>
      </c>
      <c r="F9" s="69">
        <v>4.2468313094228993E-2</v>
      </c>
      <c r="G9" s="69">
        <v>3.8461538461538457E-2</v>
      </c>
      <c r="H9" s="69">
        <v>6.3025210084033625E-2</v>
      </c>
      <c r="J9" s="156" t="s">
        <v>66</v>
      </c>
      <c r="K9" s="156"/>
      <c r="L9" s="69">
        <v>6.6666666666666652E-2</v>
      </c>
    </row>
    <row r="10" spans="1:13" ht="18.600000000000001" customHeight="1" x14ac:dyDescent="0.3">
      <c r="A10" s="71" t="s">
        <v>96</v>
      </c>
      <c r="B10" s="69">
        <v>0.13524156513718966</v>
      </c>
      <c r="C10" s="69">
        <v>4.9864567806504764E-2</v>
      </c>
      <c r="D10" s="69">
        <v>2.3488348598745674E-2</v>
      </c>
      <c r="E10" s="69">
        <v>9.9466889353691051E-2</v>
      </c>
      <c r="F10" s="69">
        <v>3.1583929468163949E-2</v>
      </c>
      <c r="G10" s="69">
        <v>3.8461538461538457E-2</v>
      </c>
      <c r="H10" s="69">
        <v>6.3025210084033625E-2</v>
      </c>
      <c r="J10" s="155" t="s">
        <v>68</v>
      </c>
      <c r="K10" s="155"/>
      <c r="L10" s="69">
        <v>6.6666666666666652E-2</v>
      </c>
    </row>
    <row r="11" spans="1:13" ht="18" customHeight="1" x14ac:dyDescent="0.3">
      <c r="A11" s="71" t="s">
        <v>97</v>
      </c>
      <c r="B11" s="69">
        <v>0.27242979221037328</v>
      </c>
      <c r="C11" s="69">
        <v>1.5432300273145716E-2</v>
      </c>
      <c r="D11" s="69">
        <v>1.9200575876296571E-2</v>
      </c>
      <c r="E11" s="69">
        <v>0.15648988324174495</v>
      </c>
      <c r="F11" s="69">
        <v>2.1260322599033033E-2</v>
      </c>
      <c r="G11" s="69">
        <v>0.19230769230769229</v>
      </c>
      <c r="H11" s="69">
        <v>0.23335488041370392</v>
      </c>
      <c r="J11" s="155" t="s">
        <v>77</v>
      </c>
      <c r="K11" s="155"/>
      <c r="L11" s="69">
        <v>6.6666666666666652E-2</v>
      </c>
    </row>
    <row r="12" spans="1:13" x14ac:dyDescent="0.3">
      <c r="A12" s="71" t="s">
        <v>98</v>
      </c>
      <c r="B12" s="69">
        <v>0.23050986306917226</v>
      </c>
      <c r="C12" s="69">
        <v>2.2227433421332606E-2</v>
      </c>
      <c r="D12" s="69">
        <v>7.5749363876096182E-2</v>
      </c>
      <c r="E12" s="69">
        <v>0.29099573080850683</v>
      </c>
      <c r="F12" s="69">
        <v>9.6168250504663419E-2</v>
      </c>
      <c r="G12" s="69">
        <v>0.19230769230769229</v>
      </c>
      <c r="H12" s="69">
        <v>0.32045895281189402</v>
      </c>
    </row>
    <row r="13" spans="1:13" x14ac:dyDescent="0.3">
      <c r="A13" s="71" t="s">
        <v>99</v>
      </c>
      <c r="B13" s="69">
        <v>6.3249927722388244E-2</v>
      </c>
      <c r="C13" s="69">
        <v>0.14464129596911965</v>
      </c>
      <c r="D13" s="69">
        <v>0.18712079623933398</v>
      </c>
      <c r="E13" s="69">
        <v>2.6697773783389927E-2</v>
      </c>
      <c r="F13" s="69">
        <v>0.25714260242634313</v>
      </c>
      <c r="G13" s="69">
        <v>3.8461538461538457E-2</v>
      </c>
      <c r="H13" s="69">
        <v>3.4017453135100198E-2</v>
      </c>
    </row>
    <row r="14" spans="1:13" x14ac:dyDescent="0.3">
      <c r="A14" s="71" t="s">
        <v>100</v>
      </c>
      <c r="B14" s="69">
        <v>4.9281967541029079E-2</v>
      </c>
      <c r="C14" s="69">
        <v>0.1008435166527851</v>
      </c>
      <c r="D14" s="69">
        <v>0.14031210262253307</v>
      </c>
      <c r="E14" s="69">
        <v>0.21771714674509121</v>
      </c>
      <c r="F14" s="69">
        <v>0.17423416896849836</v>
      </c>
      <c r="G14" s="69">
        <v>3.8461538461538457E-2</v>
      </c>
      <c r="H14" s="69">
        <v>3.4017453135100198E-2</v>
      </c>
    </row>
    <row r="15" spans="1:13" ht="30" customHeight="1" x14ac:dyDescent="0.3"/>
    <row r="16" spans="1:13" ht="43.8" customHeight="1" x14ac:dyDescent="0.3">
      <c r="A16" s="151" t="s">
        <v>121</v>
      </c>
      <c r="B16" s="151"/>
      <c r="C16" s="151"/>
      <c r="E16" s="151" t="s">
        <v>122</v>
      </c>
      <c r="F16" s="151"/>
      <c r="G16" s="151"/>
    </row>
    <row r="17" spans="1:7" ht="37.799999999999997" customHeight="1" x14ac:dyDescent="0.3">
      <c r="A17" s="74" t="s">
        <v>123</v>
      </c>
      <c r="B17" s="150" t="s">
        <v>120</v>
      </c>
      <c r="C17" s="150"/>
      <c r="D17" s="77"/>
      <c r="E17" s="152" t="str">
        <f>INDEX(A17:A27,MATCH(MAX(B17:B27),B17:B27,0))</f>
        <v>Aspire 3 A315-58-32BG</v>
      </c>
      <c r="F17" s="152"/>
      <c r="G17" s="152"/>
    </row>
    <row r="18" spans="1:7" x14ac:dyDescent="0.3">
      <c r="A18" s="70" t="s">
        <v>91</v>
      </c>
      <c r="B18" s="69" cm="1">
        <f t="array" ref="B18:B27">MMULT(B5:H14,_xlfn.ANCHORARRAY(L5))</f>
        <v>0.17383531653551126</v>
      </c>
      <c r="C18" s="78" cm="1">
        <f t="array" ref="C18:C27">_xlfn.ANCHORARRAY(B18)</f>
        <v>0.17383531653551126</v>
      </c>
    </row>
    <row r="19" spans="1:7" x14ac:dyDescent="0.3">
      <c r="A19" s="71" t="s">
        <v>92</v>
      </c>
      <c r="B19" s="69">
        <v>0.13198842574056222</v>
      </c>
      <c r="C19" s="78">
        <v>0.13198842574056222</v>
      </c>
    </row>
    <row r="20" spans="1:7" ht="16.8" customHeight="1" x14ac:dyDescent="0.3">
      <c r="A20" s="71" t="s">
        <v>93</v>
      </c>
      <c r="B20" s="69">
        <v>0.11643025659985511</v>
      </c>
      <c r="C20" s="78">
        <v>0.11643025659985511</v>
      </c>
      <c r="E20" s="146"/>
      <c r="F20" s="146"/>
      <c r="G20" s="146"/>
    </row>
    <row r="21" spans="1:7" x14ac:dyDescent="0.3">
      <c r="A21" s="71" t="s">
        <v>94</v>
      </c>
      <c r="B21" s="69">
        <v>6.898639812290859E-2</v>
      </c>
      <c r="C21" s="78">
        <v>6.898639812290859E-2</v>
      </c>
      <c r="E21" s="146"/>
      <c r="F21" s="146"/>
      <c r="G21" s="146"/>
    </row>
    <row r="22" spans="1:7" x14ac:dyDescent="0.3">
      <c r="A22" s="72" t="s">
        <v>95</v>
      </c>
      <c r="B22" s="69">
        <v>5.8739804502622346E-2</v>
      </c>
      <c r="C22" s="78">
        <v>5.8739804502622346E-2</v>
      </c>
    </row>
    <row r="23" spans="1:7" x14ac:dyDescent="0.3">
      <c r="A23" s="71" t="s">
        <v>96</v>
      </c>
      <c r="B23" s="69">
        <v>5.6003239424127021E-2</v>
      </c>
      <c r="C23" s="78">
        <v>5.6003239424127021E-2</v>
      </c>
    </row>
    <row r="24" spans="1:7" x14ac:dyDescent="0.3">
      <c r="A24" s="71" t="s">
        <v>97</v>
      </c>
      <c r="B24" s="69">
        <v>6.8928923273810352E-2</v>
      </c>
      <c r="C24" s="78">
        <v>6.8928923273810352E-2</v>
      </c>
    </row>
    <row r="25" spans="1:7" x14ac:dyDescent="0.3">
      <c r="A25" s="71" t="s">
        <v>98</v>
      </c>
      <c r="B25" s="69">
        <v>9.3749116944667879E-2</v>
      </c>
      <c r="C25" s="78">
        <v>9.3749116944667879E-2</v>
      </c>
    </row>
    <row r="26" spans="1:7" x14ac:dyDescent="0.3">
      <c r="A26" s="71" t="s">
        <v>99</v>
      </c>
      <c r="B26" s="69">
        <v>0.12723078369934471</v>
      </c>
      <c r="C26" s="78">
        <v>0.12723078369934471</v>
      </c>
    </row>
    <row r="27" spans="1:7" x14ac:dyDescent="0.3">
      <c r="A27" s="71" t="s">
        <v>100</v>
      </c>
      <c r="B27" s="69">
        <v>0.10410773515659041</v>
      </c>
      <c r="C27" s="78">
        <v>0.10410773515659041</v>
      </c>
    </row>
  </sheetData>
  <mergeCells count="15">
    <mergeCell ref="E20:G21"/>
    <mergeCell ref="B17:C17"/>
    <mergeCell ref="E16:G16"/>
    <mergeCell ref="E17:G17"/>
    <mergeCell ref="A1:L1"/>
    <mergeCell ref="A2:L2"/>
    <mergeCell ref="A16:C16"/>
    <mergeCell ref="J6:K6"/>
    <mergeCell ref="J7:K7"/>
    <mergeCell ref="J8:K8"/>
    <mergeCell ref="J9:K9"/>
    <mergeCell ref="J10:K10"/>
    <mergeCell ref="J11:K11"/>
    <mergeCell ref="J4:K4"/>
    <mergeCell ref="J5:K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Data</vt:lpstr>
      <vt:lpstr>Tiêu chí</vt:lpstr>
      <vt:lpstr>Hiệu năng</vt:lpstr>
      <vt:lpstr>Chi phí</vt:lpstr>
      <vt:lpstr>Thiết kế</vt:lpstr>
      <vt:lpstr>Màn hình</vt:lpstr>
      <vt:lpstr>TLSD</vt:lpstr>
      <vt:lpstr>TGBH</vt:lpstr>
      <vt:lpstr>Dung lượng</vt:lpstr>
      <vt:lpstr>Kết quả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 Vinh Kien</dc:creator>
  <cp:lastModifiedBy>Lam Vinh Kien</cp:lastModifiedBy>
  <dcterms:created xsi:type="dcterms:W3CDTF">2025-03-11T13:10:05Z</dcterms:created>
  <dcterms:modified xsi:type="dcterms:W3CDTF">2025-05-07T09:16:38Z</dcterms:modified>
</cp:coreProperties>
</file>