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campomartins/ece115c-project/"/>
    </mc:Choice>
  </mc:AlternateContent>
  <xr:revisionPtr revIDLastSave="0" documentId="13_ncr:1_{7363F3ED-49B5-1347-9A7A-4DC9418C1DCD}" xr6:coauthVersionLast="47" xr6:coauthVersionMax="47" xr10:uidLastSave="{00000000-0000-0000-0000-000000000000}"/>
  <bookViews>
    <workbookView xWindow="1100" yWindow="0" windowWidth="27640" windowHeight="16520" xr2:uid="{7E022B3F-6CA7-7946-8541-7214D1C4F90D}"/>
  </bookViews>
  <sheets>
    <sheet name="Sheet9" sheetId="9" r:id="rId1"/>
    <sheet name="Sheet9 (2)" sheetId="12" r:id="rId2"/>
  </sheets>
  <definedNames>
    <definedName name="solver_adj" localSheetId="0" hidden="1">Sheet9!$C$5:$I$5</definedName>
    <definedName name="solver_adj" localSheetId="1" hidden="1">'Sheet9 (2)'!$B$17,'Sheet9 (2)'!$C$5:$I$5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1" hidden="1">'Sheet9 (2)'!$B$14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opt" localSheetId="0" hidden="1">Sheet9!$B$14</definedName>
    <definedName name="solver_opt" localSheetId="1" hidden="1">'Sheet9 (2)'!$B$15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hs1" localSheetId="1" hidden="1">'Sheet9 (2)'!$F$14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2" l="1"/>
  <c r="C23" i="12"/>
  <c r="I22" i="12"/>
  <c r="H22" i="12"/>
  <c r="G22" i="12"/>
  <c r="F22" i="12"/>
  <c r="E22" i="12"/>
  <c r="D22" i="12"/>
  <c r="C22" i="12"/>
  <c r="I21" i="12"/>
  <c r="H21" i="12"/>
  <c r="G21" i="12"/>
  <c r="F21" i="12"/>
  <c r="E21" i="12"/>
  <c r="D21" i="12"/>
  <c r="C21" i="12"/>
  <c r="F14" i="12"/>
  <c r="I10" i="12"/>
  <c r="H10" i="12"/>
  <c r="G10" i="12"/>
  <c r="F10" i="12"/>
  <c r="E10" i="12"/>
  <c r="D10" i="12"/>
  <c r="C10" i="12"/>
  <c r="B10" i="12"/>
  <c r="I8" i="12"/>
  <c r="I11" i="12" s="1"/>
  <c r="H8" i="12"/>
  <c r="H11" i="12" s="1"/>
  <c r="G8" i="12"/>
  <c r="G9" i="12" s="1"/>
  <c r="F8" i="12"/>
  <c r="F11" i="12" s="1"/>
  <c r="E8" i="12"/>
  <c r="E11" i="12" s="1"/>
  <c r="D8" i="12"/>
  <c r="D11" i="12" s="1"/>
  <c r="C8" i="12"/>
  <c r="C11" i="12" s="1"/>
  <c r="B8" i="12"/>
  <c r="B11" i="12" s="1"/>
  <c r="I4" i="12"/>
  <c r="C4" i="12"/>
  <c r="D4" i="12" s="1"/>
  <c r="E4" i="12" s="1"/>
  <c r="F4" i="12" s="1"/>
  <c r="G4" i="12" s="1"/>
  <c r="F22" i="9"/>
  <c r="G22" i="9"/>
  <c r="H22" i="9"/>
  <c r="I22" i="9"/>
  <c r="E22" i="9"/>
  <c r="F21" i="9"/>
  <c r="G21" i="9"/>
  <c r="H21" i="9"/>
  <c r="H24" i="9" s="1"/>
  <c r="I21" i="9"/>
  <c r="E21" i="9"/>
  <c r="C24" i="9"/>
  <c r="E24" i="9"/>
  <c r="F24" i="9"/>
  <c r="G24" i="9"/>
  <c r="D22" i="9"/>
  <c r="D21" i="9"/>
  <c r="D24" i="9" s="1"/>
  <c r="C23" i="9"/>
  <c r="C22" i="9"/>
  <c r="C21" i="9"/>
  <c r="B24" i="9"/>
  <c r="B15" i="9"/>
  <c r="I10" i="9"/>
  <c r="I8" i="9"/>
  <c r="F14" i="9"/>
  <c r="F11" i="9"/>
  <c r="H10" i="9"/>
  <c r="G10" i="9"/>
  <c r="F10" i="9"/>
  <c r="E10" i="9"/>
  <c r="D10" i="9"/>
  <c r="C10" i="9"/>
  <c r="B10" i="9"/>
  <c r="F9" i="9"/>
  <c r="E9" i="9"/>
  <c r="I9" i="9"/>
  <c r="H8" i="9"/>
  <c r="H11" i="9" s="1"/>
  <c r="G8" i="9"/>
  <c r="G9" i="9" s="1"/>
  <c r="F8" i="9"/>
  <c r="E8" i="9"/>
  <c r="E11" i="9" s="1"/>
  <c r="D8" i="9"/>
  <c r="D11" i="9" s="1"/>
  <c r="C8" i="9"/>
  <c r="C11" i="9" s="1"/>
  <c r="B8" i="9"/>
  <c r="B11" i="9" s="1"/>
  <c r="C4" i="9"/>
  <c r="D4" i="9" s="1"/>
  <c r="E4" i="9" s="1"/>
  <c r="F4" i="9" s="1"/>
  <c r="G4" i="9" s="1"/>
  <c r="I4" i="9" s="1"/>
  <c r="C24" i="12" l="1"/>
  <c r="B15" i="12"/>
  <c r="E24" i="12"/>
  <c r="F24" i="12"/>
  <c r="I24" i="12"/>
  <c r="D24" i="12"/>
  <c r="G24" i="12"/>
  <c r="H24" i="12"/>
  <c r="D9" i="12"/>
  <c r="I9" i="12"/>
  <c r="E9" i="12"/>
  <c r="F9" i="12"/>
  <c r="G11" i="12"/>
  <c r="B9" i="12"/>
  <c r="H9" i="12"/>
  <c r="C9" i="12"/>
  <c r="I24" i="9"/>
  <c r="H9" i="9"/>
  <c r="C9" i="9"/>
  <c r="B9" i="9"/>
  <c r="G11" i="9"/>
  <c r="D9" i="9"/>
  <c r="I11" i="9"/>
  <c r="B14" i="12" l="1"/>
  <c r="B14" i="9"/>
</calcChain>
</file>

<file path=xl/sharedStrings.xml><?xml version="1.0" encoding="utf-8"?>
<sst xmlns="http://schemas.openxmlformats.org/spreadsheetml/2006/main" count="94" uniqueCount="35">
  <si>
    <t>Size</t>
  </si>
  <si>
    <t xml:space="preserve">Cout </t>
  </si>
  <si>
    <t>g</t>
  </si>
  <si>
    <t>p</t>
  </si>
  <si>
    <t>gamma</t>
  </si>
  <si>
    <t>h</t>
  </si>
  <si>
    <t>d(i)</t>
  </si>
  <si>
    <t>Total delay</t>
  </si>
  <si>
    <t>e(i)</t>
  </si>
  <si>
    <t>Total Energy</t>
  </si>
  <si>
    <t>Vdd</t>
  </si>
  <si>
    <t>Minimum delay</t>
  </si>
  <si>
    <t>gh</t>
  </si>
  <si>
    <t>1.4Dmin</t>
  </si>
  <si>
    <t>Gate</t>
  </si>
  <si>
    <t>Path</t>
  </si>
  <si>
    <t>Cin -&gt; Cout</t>
  </si>
  <si>
    <t>Stage</t>
  </si>
  <si>
    <t>Cin -&gt; x</t>
  </si>
  <si>
    <t>x-&gt;S</t>
  </si>
  <si>
    <t>Vdd ref</t>
  </si>
  <si>
    <t>NMOS</t>
  </si>
  <si>
    <t>PMOS</t>
  </si>
  <si>
    <t>Dmin</t>
  </si>
  <si>
    <t>Unit</t>
  </si>
  <si>
    <t>INV</t>
  </si>
  <si>
    <t>XOR0</t>
  </si>
  <si>
    <t>XOR3</t>
  </si>
  <si>
    <t>CMP0</t>
  </si>
  <si>
    <t>CMP1</t>
  </si>
  <si>
    <t>CMP2</t>
  </si>
  <si>
    <t>CMP3_FA_ODD</t>
  </si>
  <si>
    <t>B -&gt; Cout</t>
  </si>
  <si>
    <t>GATE</t>
  </si>
  <si>
    <t>TGATE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</si>
</sst>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1" fillId="0" borderId="0" xfId="0" applyNumberFormat="1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C22E-9D26-6A44-8771-EA68C54749A9}">
  <dimension ref="A1:L29"/>
  <sheetViews>
    <sheetView tabSelected="1" workbookViewId="0">
      <selection activeCell="L18" sqref="L18"/>
    </sheetView>
  </sheetViews>
  <sheetFormatPr baseColWidth="10" defaultRowHeight="16" x14ac:dyDescent="0.2"/>
  <sheetData>
    <row r="1" spans="1:12" x14ac:dyDescent="0.2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x14ac:dyDescent="0.2">
      <c r="A2" s="1" t="s">
        <v>14</v>
      </c>
      <c r="B2" s="1" t="s">
        <v>26</v>
      </c>
      <c r="C2" s="1" t="s">
        <v>27</v>
      </c>
      <c r="D2" s="1" t="s">
        <v>25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31</v>
      </c>
      <c r="J2" s="1" t="s">
        <v>1</v>
      </c>
      <c r="K2" s="1"/>
    </row>
    <row r="3" spans="1:12" x14ac:dyDescent="0.2">
      <c r="A3" s="1" t="s">
        <v>15</v>
      </c>
      <c r="B3" s="1"/>
      <c r="C3" s="1"/>
      <c r="D3" s="1"/>
      <c r="E3" s="1" t="s">
        <v>32</v>
      </c>
      <c r="F3" s="1" t="s">
        <v>16</v>
      </c>
      <c r="G3" s="1" t="s">
        <v>16</v>
      </c>
      <c r="H3" s="1" t="s">
        <v>18</v>
      </c>
      <c r="I3" s="1" t="s">
        <v>19</v>
      </c>
      <c r="J3" s="1"/>
      <c r="K3" s="1"/>
    </row>
    <row r="4" spans="1:12" x14ac:dyDescent="0.2">
      <c r="A4" s="3" t="s">
        <v>17</v>
      </c>
      <c r="B4" s="3">
        <v>1</v>
      </c>
      <c r="C4" s="3">
        <f>B4+1</f>
        <v>2</v>
      </c>
      <c r="D4" s="3">
        <f t="shared" ref="D4:I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v>7</v>
      </c>
      <c r="I4" s="3">
        <f t="shared" si="0"/>
        <v>8</v>
      </c>
      <c r="J4" s="1"/>
      <c r="K4" s="1"/>
    </row>
    <row r="5" spans="1:12" x14ac:dyDescent="0.2">
      <c r="A5" s="1" t="s">
        <v>0</v>
      </c>
      <c r="B5" s="1">
        <v>2</v>
      </c>
      <c r="C5" s="2">
        <v>2.5936373451573904</v>
      </c>
      <c r="D5" s="2">
        <v>3.3634909666053652</v>
      </c>
      <c r="E5" s="2">
        <v>8.723560711254768</v>
      </c>
      <c r="F5" s="2">
        <v>11.313634960611918</v>
      </c>
      <c r="G5" s="2">
        <v>14.671353270783055</v>
      </c>
      <c r="H5" s="2">
        <v>19.027055750768501</v>
      </c>
      <c r="I5" s="2">
        <v>24.674805272137597</v>
      </c>
      <c r="J5" s="1">
        <v>32</v>
      </c>
      <c r="K5" s="1"/>
    </row>
    <row r="6" spans="1:12" x14ac:dyDescent="0.2">
      <c r="A6" s="1" t="s">
        <v>2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/>
      <c r="K6" s="1"/>
    </row>
    <row r="7" spans="1:12" x14ac:dyDescent="0.2">
      <c r="A7" s="1" t="s">
        <v>3</v>
      </c>
      <c r="B7" s="1">
        <v>3.6</v>
      </c>
      <c r="C7" s="1">
        <v>3.6</v>
      </c>
      <c r="D7" s="1">
        <v>1</v>
      </c>
      <c r="E7" s="1">
        <v>4</v>
      </c>
      <c r="F7" s="1">
        <v>4</v>
      </c>
      <c r="G7" s="1">
        <v>4</v>
      </c>
      <c r="H7" s="1">
        <v>4</v>
      </c>
      <c r="I7" s="1">
        <v>3</v>
      </c>
      <c r="J7" s="1"/>
      <c r="K7" s="1"/>
    </row>
    <row r="8" spans="1:12" x14ac:dyDescent="0.2">
      <c r="A8" s="1" t="s">
        <v>5</v>
      </c>
      <c r="B8" s="1">
        <f>C5/B5</f>
        <v>1.2968186725786952</v>
      </c>
      <c r="C8" s="1">
        <f>D5/C5</f>
        <v>1.2968239267858235</v>
      </c>
      <c r="D8" s="1">
        <f>E5/D5</f>
        <v>2.5936031337283785</v>
      </c>
      <c r="E8" s="1">
        <f t="shared" ref="E8:H8" si="1">F5/E5</f>
        <v>1.2969056254764806</v>
      </c>
      <c r="F8" s="1">
        <f t="shared" si="1"/>
        <v>1.2967851023884838</v>
      </c>
      <c r="G8" s="1">
        <f t="shared" si="1"/>
        <v>1.296884847607038</v>
      </c>
      <c r="H8" s="1">
        <f t="shared" si="1"/>
        <v>1.2968272966321122</v>
      </c>
      <c r="I8" s="1">
        <f>J5/I5</f>
        <v>1.296869403712535</v>
      </c>
      <c r="J8" s="1"/>
      <c r="K8" s="1"/>
    </row>
    <row r="9" spans="1:12" x14ac:dyDescent="0.2">
      <c r="A9" s="1" t="s">
        <v>6</v>
      </c>
      <c r="B9" s="1">
        <f>(B6*B8)+(B7*$B12)</f>
        <v>5.1136373451573904</v>
      </c>
      <c r="C9" s="1">
        <f t="shared" ref="C9:I9" si="2">(C6*C8)+(C7*$B12)</f>
        <v>5.1136478535716474</v>
      </c>
      <c r="D9" s="1">
        <f t="shared" si="2"/>
        <v>3.2936031337283787</v>
      </c>
      <c r="E9" s="1">
        <f t="shared" si="2"/>
        <v>5.393811250952961</v>
      </c>
      <c r="F9" s="1">
        <f t="shared" si="2"/>
        <v>5.3935702047769674</v>
      </c>
      <c r="G9" s="1">
        <f t="shared" si="2"/>
        <v>5.3937696952140755</v>
      </c>
      <c r="H9" s="1">
        <f t="shared" si="2"/>
        <v>5.3936545932642241</v>
      </c>
      <c r="I9" s="1">
        <f t="shared" si="2"/>
        <v>4.6937388074250697</v>
      </c>
      <c r="J9" s="1"/>
      <c r="K9" s="1"/>
    </row>
    <row r="10" spans="1:12" x14ac:dyDescent="0.2">
      <c r="A10" s="1" t="s">
        <v>8</v>
      </c>
      <c r="B10" s="1">
        <f>$B12*B5+C5</f>
        <v>3.9936373451573903</v>
      </c>
      <c r="C10" s="1">
        <f t="shared" ref="C10:H10" si="3">$B12*C5+D5</f>
        <v>5.1790371082155389</v>
      </c>
      <c r="D10" s="1">
        <f t="shared" si="3"/>
        <v>11.078004387878524</v>
      </c>
      <c r="E10" s="1">
        <f t="shared" si="3"/>
        <v>17.420127458490256</v>
      </c>
      <c r="F10" s="1">
        <f t="shared" si="3"/>
        <v>22.590897743211396</v>
      </c>
      <c r="G10" s="1">
        <f t="shared" si="3"/>
        <v>29.297003040316639</v>
      </c>
      <c r="H10" s="1">
        <f t="shared" si="3"/>
        <v>37.993744297675548</v>
      </c>
      <c r="I10" s="1">
        <f>$B12*I5+J5</f>
        <v>49.27236369049632</v>
      </c>
      <c r="J10" s="1"/>
      <c r="K10" s="1"/>
    </row>
    <row r="11" spans="1:12" x14ac:dyDescent="0.2">
      <c r="A11" s="1" t="s">
        <v>12</v>
      </c>
      <c r="B11" s="1">
        <f>B6*B8</f>
        <v>2.5936373451573904</v>
      </c>
      <c r="C11" s="1">
        <f t="shared" ref="C11:I11" si="4">C6*C8</f>
        <v>2.593647853571647</v>
      </c>
      <c r="D11" s="1">
        <f t="shared" si="4"/>
        <v>2.5936031337283785</v>
      </c>
      <c r="E11" s="1">
        <f t="shared" si="4"/>
        <v>2.5938112509529612</v>
      </c>
      <c r="F11" s="1">
        <f t="shared" si="4"/>
        <v>2.5935702047769675</v>
      </c>
      <c r="G11" s="1">
        <f t="shared" si="4"/>
        <v>2.5937696952140761</v>
      </c>
      <c r="H11" s="1">
        <f t="shared" si="4"/>
        <v>2.5936545932642243</v>
      </c>
      <c r="I11" s="1">
        <f t="shared" si="4"/>
        <v>2.59373880742507</v>
      </c>
      <c r="J11" s="1"/>
      <c r="K11" s="1"/>
    </row>
    <row r="12" spans="1:12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7</v>
      </c>
      <c r="B14" s="5">
        <f>SUM(B9:K9)*(B17/(B17-B19)^2)/(B18/(B18-B19)^2)</f>
        <v>39.789432884090715</v>
      </c>
      <c r="C14" s="1" t="s">
        <v>23</v>
      </c>
      <c r="D14" s="1">
        <v>39.79</v>
      </c>
      <c r="E14" s="1" t="s">
        <v>13</v>
      </c>
      <c r="F14" s="1">
        <f>1.4*D14</f>
        <v>55.705999999999996</v>
      </c>
      <c r="G14" s="1"/>
      <c r="H14" s="1"/>
      <c r="I14" s="1"/>
      <c r="J14" s="1"/>
      <c r="K14" s="1"/>
      <c r="L14" s="1"/>
    </row>
    <row r="15" spans="1:12" x14ac:dyDescent="0.2">
      <c r="A15" s="1" t="s">
        <v>9</v>
      </c>
      <c r="B15" s="1">
        <f>SUM(B10:I10)*(B17/B18)^2</f>
        <v>176.82481507144161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10" x14ac:dyDescent="0.2">
      <c r="A17" s="1" t="s">
        <v>10</v>
      </c>
      <c r="B17" s="2">
        <v>1</v>
      </c>
      <c r="C17" s="1"/>
      <c r="D17" s="1"/>
    </row>
    <row r="18" spans="1:10" x14ac:dyDescent="0.2">
      <c r="A18" s="1" t="s">
        <v>20</v>
      </c>
      <c r="B18" s="1">
        <v>1</v>
      </c>
      <c r="C18" s="1"/>
      <c r="D18" s="1"/>
    </row>
    <row r="20" spans="1:10" x14ac:dyDescent="0.2">
      <c r="A20" s="1" t="s">
        <v>33</v>
      </c>
      <c r="B20" s="6" t="s">
        <v>26</v>
      </c>
      <c r="C20" s="6" t="s">
        <v>27</v>
      </c>
      <c r="D20" s="6" t="s">
        <v>25</v>
      </c>
      <c r="E20" s="6" t="s">
        <v>28</v>
      </c>
      <c r="F20" s="6" t="s">
        <v>29</v>
      </c>
      <c r="G20" s="6" t="s">
        <v>30</v>
      </c>
      <c r="H20" s="6" t="s">
        <v>31</v>
      </c>
      <c r="I20" s="6" t="s">
        <v>31</v>
      </c>
      <c r="J20" s="6" t="s">
        <v>1</v>
      </c>
    </row>
    <row r="21" spans="1:10" x14ac:dyDescent="0.2">
      <c r="A21" s="1" t="s">
        <v>22</v>
      </c>
      <c r="B21">
        <v>600</v>
      </c>
      <c r="C21">
        <f>C5*300</f>
        <v>778.09120354721711</v>
      </c>
      <c r="D21">
        <f>$D$5*A28</f>
        <v>1009.0472899816095</v>
      </c>
      <c r="E21">
        <f>E5*$A$28</f>
        <v>2617.0682133764303</v>
      </c>
      <c r="F21">
        <f t="shared" ref="F21:I21" si="5">F5*$A$28</f>
        <v>3394.0904881835754</v>
      </c>
      <c r="G21">
        <f t="shared" si="5"/>
        <v>4401.405981234916</v>
      </c>
      <c r="H21">
        <f t="shared" si="5"/>
        <v>5708.1167252305504</v>
      </c>
      <c r="I21">
        <f t="shared" si="5"/>
        <v>7402.4415816412793</v>
      </c>
    </row>
    <row r="22" spans="1:10" x14ac:dyDescent="0.2">
      <c r="A22" s="1" t="s">
        <v>21</v>
      </c>
      <c r="B22">
        <v>400</v>
      </c>
      <c r="C22">
        <f>C5*200</f>
        <v>518.72746903147811</v>
      </c>
      <c r="D22">
        <f>$D$5*A29</f>
        <v>672.69819332107306</v>
      </c>
      <c r="E22">
        <f>E5*$A$29</f>
        <v>1744.7121422509535</v>
      </c>
      <c r="F22">
        <f t="shared" ref="F22:I22" si="6">F5*$A$29</f>
        <v>2262.7269921223833</v>
      </c>
      <c r="G22">
        <f t="shared" si="6"/>
        <v>2934.2706541566108</v>
      </c>
      <c r="H22">
        <f t="shared" si="6"/>
        <v>3805.4111501537</v>
      </c>
      <c r="I22">
        <f t="shared" si="6"/>
        <v>4934.9610544275192</v>
      </c>
    </row>
    <row r="23" spans="1:10" x14ac:dyDescent="0.2">
      <c r="A23" s="1" t="s">
        <v>34</v>
      </c>
      <c r="B23">
        <v>400</v>
      </c>
      <c r="C23">
        <f>C5*200</f>
        <v>518.72746903147811</v>
      </c>
    </row>
    <row r="24" spans="1:10" x14ac:dyDescent="0.2">
      <c r="A24" s="1" t="s">
        <v>0</v>
      </c>
      <c r="B24">
        <f>(B21+B22)/(300+200)</f>
        <v>2</v>
      </c>
      <c r="C24">
        <f t="shared" ref="C24:I24" si="7">(C21+C22)/(300+200)</f>
        <v>2.5936373451573904</v>
      </c>
      <c r="D24">
        <f t="shared" si="7"/>
        <v>3.3634909666053656</v>
      </c>
      <c r="E24">
        <f t="shared" si="7"/>
        <v>8.723560711254768</v>
      </c>
      <c r="F24">
        <f t="shared" si="7"/>
        <v>11.313634960611918</v>
      </c>
      <c r="G24">
        <f t="shared" si="7"/>
        <v>14.671353270783053</v>
      </c>
      <c r="H24">
        <f t="shared" si="7"/>
        <v>19.027055750768501</v>
      </c>
      <c r="I24">
        <f t="shared" si="7"/>
        <v>24.674805272137597</v>
      </c>
    </row>
    <row r="27" spans="1:10" x14ac:dyDescent="0.2">
      <c r="A27" s="1" t="s">
        <v>24</v>
      </c>
    </row>
    <row r="28" spans="1:10" x14ac:dyDescent="0.2">
      <c r="A28">
        <v>300</v>
      </c>
    </row>
    <row r="29" spans="1:10" x14ac:dyDescent="0.2">
      <c r="A2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0898-9C73-214E-A15C-08CEF59300C6}">
  <dimension ref="A1:L29"/>
  <sheetViews>
    <sheetView workbookViewId="0">
      <selection activeCell="B15" sqref="B15"/>
    </sheetView>
  </sheetViews>
  <sheetFormatPr baseColWidth="10" defaultRowHeight="16" x14ac:dyDescent="0.2"/>
  <sheetData>
    <row r="1" spans="1:12" x14ac:dyDescent="0.2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x14ac:dyDescent="0.2">
      <c r="A2" s="1" t="s">
        <v>14</v>
      </c>
      <c r="B2" s="1" t="s">
        <v>26</v>
      </c>
      <c r="C2" s="1" t="s">
        <v>27</v>
      </c>
      <c r="D2" s="1" t="s">
        <v>25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31</v>
      </c>
      <c r="J2" s="1" t="s">
        <v>1</v>
      </c>
      <c r="K2" s="1"/>
    </row>
    <row r="3" spans="1:12" x14ac:dyDescent="0.2">
      <c r="A3" s="1" t="s">
        <v>15</v>
      </c>
      <c r="B3" s="1"/>
      <c r="C3" s="1"/>
      <c r="D3" s="1"/>
      <c r="E3" s="1" t="s">
        <v>32</v>
      </c>
      <c r="F3" s="1" t="s">
        <v>16</v>
      </c>
      <c r="G3" s="1" t="s">
        <v>16</v>
      </c>
      <c r="H3" s="1" t="s">
        <v>18</v>
      </c>
      <c r="I3" s="1" t="s">
        <v>19</v>
      </c>
      <c r="J3" s="1"/>
      <c r="K3" s="1"/>
    </row>
    <row r="4" spans="1:12" x14ac:dyDescent="0.2">
      <c r="A4" s="3" t="s">
        <v>17</v>
      </c>
      <c r="B4" s="3">
        <v>1</v>
      </c>
      <c r="C4" s="3">
        <f>B4+1</f>
        <v>2</v>
      </c>
      <c r="D4" s="3">
        <f t="shared" ref="D4:I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v>7</v>
      </c>
      <c r="I4" s="3">
        <f t="shared" si="0"/>
        <v>8</v>
      </c>
      <c r="J4" s="1"/>
      <c r="K4" s="1"/>
    </row>
    <row r="5" spans="1:12" x14ac:dyDescent="0.2">
      <c r="A5" s="1" t="s">
        <v>0</v>
      </c>
      <c r="B5" s="1">
        <v>2</v>
      </c>
      <c r="C5" s="2">
        <v>0.74986346448030616</v>
      </c>
      <c r="D5" s="2">
        <v>0.48283134237780484</v>
      </c>
      <c r="E5" s="2">
        <v>0.79210836592029144</v>
      </c>
      <c r="F5" s="2">
        <v>0.87641218846733349</v>
      </c>
      <c r="G5" s="2">
        <v>1.2478249171814966</v>
      </c>
      <c r="H5" s="2">
        <v>2.340258901834039</v>
      </c>
      <c r="I5" s="2">
        <v>6.367894528050555</v>
      </c>
      <c r="J5" s="1">
        <v>32</v>
      </c>
      <c r="K5" s="1"/>
    </row>
    <row r="6" spans="1:12" x14ac:dyDescent="0.2">
      <c r="A6" s="1" t="s">
        <v>2</v>
      </c>
      <c r="B6" s="1">
        <v>2</v>
      </c>
      <c r="C6" s="1">
        <v>2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/>
      <c r="K6" s="1"/>
    </row>
    <row r="7" spans="1:12" x14ac:dyDescent="0.2">
      <c r="A7" s="1" t="s">
        <v>3</v>
      </c>
      <c r="B7" s="1">
        <v>3.6</v>
      </c>
      <c r="C7" s="1">
        <v>3.6</v>
      </c>
      <c r="D7" s="1">
        <v>1</v>
      </c>
      <c r="E7" s="1">
        <v>4</v>
      </c>
      <c r="F7" s="1">
        <v>4</v>
      </c>
      <c r="G7" s="1">
        <v>4</v>
      </c>
      <c r="H7" s="1">
        <v>4</v>
      </c>
      <c r="I7" s="1">
        <v>3</v>
      </c>
      <c r="J7" s="1"/>
      <c r="K7" s="1"/>
    </row>
    <row r="8" spans="1:12" x14ac:dyDescent="0.2">
      <c r="A8" s="1" t="s">
        <v>5</v>
      </c>
      <c r="B8" s="1">
        <f>C5/B5</f>
        <v>0.37493173224015308</v>
      </c>
      <c r="C8" s="1">
        <f>D5/C5</f>
        <v>0.64389234207114188</v>
      </c>
      <c r="D8" s="1">
        <f>E5/D5</f>
        <v>1.6405487722056042</v>
      </c>
      <c r="E8" s="1">
        <f t="shared" ref="E8:H8" si="1">F5/E5</f>
        <v>1.1064296580797954</v>
      </c>
      <c r="F8" s="1">
        <f t="shared" si="1"/>
        <v>1.4237877263707255</v>
      </c>
      <c r="G8" s="1">
        <f t="shared" si="1"/>
        <v>1.875470564508408</v>
      </c>
      <c r="H8" s="1">
        <f t="shared" si="1"/>
        <v>2.7210213891548904</v>
      </c>
      <c r="I8" s="1">
        <f>J5/I5</f>
        <v>5.0252088597008164</v>
      </c>
      <c r="J8" s="1"/>
      <c r="K8" s="1"/>
    </row>
    <row r="9" spans="1:12" x14ac:dyDescent="0.2">
      <c r="A9" s="1" t="s">
        <v>6</v>
      </c>
      <c r="B9" s="1">
        <f>(B6*B8)+(B7*$B12)</f>
        <v>3.2698634644803062</v>
      </c>
      <c r="C9" s="1">
        <f t="shared" ref="C9:I9" si="2">(C6*C8)+(C7*$B12)</f>
        <v>3.807784684142284</v>
      </c>
      <c r="D9" s="1">
        <f t="shared" si="2"/>
        <v>2.3405487722056044</v>
      </c>
      <c r="E9" s="1">
        <f t="shared" si="2"/>
        <v>5.0128593161595907</v>
      </c>
      <c r="F9" s="1">
        <f t="shared" si="2"/>
        <v>5.6475754527414512</v>
      </c>
      <c r="G9" s="1">
        <f t="shared" si="2"/>
        <v>6.5509411290168158</v>
      </c>
      <c r="H9" s="1">
        <f t="shared" si="2"/>
        <v>8.2420427783097807</v>
      </c>
      <c r="I9" s="1">
        <f t="shared" si="2"/>
        <v>12.150417719401633</v>
      </c>
      <c r="J9" s="1"/>
      <c r="K9" s="1"/>
    </row>
    <row r="10" spans="1:12" x14ac:dyDescent="0.2">
      <c r="A10" s="1" t="s">
        <v>8</v>
      </c>
      <c r="B10" s="1">
        <f>$B12*B5+C5</f>
        <v>2.1498634644803061</v>
      </c>
      <c r="C10" s="1">
        <f t="shared" ref="C10:H10" si="3">$B12*C5+D5</f>
        <v>1.0077357675140191</v>
      </c>
      <c r="D10" s="1">
        <f t="shared" si="3"/>
        <v>1.1300903055847549</v>
      </c>
      <c r="E10" s="1">
        <f t="shared" si="3"/>
        <v>1.4308880446115375</v>
      </c>
      <c r="F10" s="1">
        <f t="shared" si="3"/>
        <v>1.8613134491086298</v>
      </c>
      <c r="G10" s="1">
        <f t="shared" si="3"/>
        <v>3.2137363438610866</v>
      </c>
      <c r="H10" s="1">
        <f t="shared" si="3"/>
        <v>8.006075759334383</v>
      </c>
      <c r="I10" s="1">
        <f>$B12*I5+J5</f>
        <v>36.457526169635386</v>
      </c>
      <c r="J10" s="1"/>
      <c r="K10" s="1"/>
    </row>
    <row r="11" spans="1:12" x14ac:dyDescent="0.2">
      <c r="A11" s="1" t="s">
        <v>12</v>
      </c>
      <c r="B11" s="1">
        <f>B6*B8</f>
        <v>0.74986346448030616</v>
      </c>
      <c r="C11" s="1">
        <f t="shared" ref="C11:I11" si="4">C6*C8</f>
        <v>1.2877846841422838</v>
      </c>
      <c r="D11" s="1">
        <f t="shared" si="4"/>
        <v>1.6405487722056042</v>
      </c>
      <c r="E11" s="1">
        <f t="shared" si="4"/>
        <v>2.2128593161595909</v>
      </c>
      <c r="F11" s="1">
        <f t="shared" si="4"/>
        <v>2.847575452741451</v>
      </c>
      <c r="G11" s="1">
        <f t="shared" si="4"/>
        <v>3.750941129016816</v>
      </c>
      <c r="H11" s="1">
        <f t="shared" si="4"/>
        <v>5.4420427783097809</v>
      </c>
      <c r="I11" s="1">
        <f t="shared" si="4"/>
        <v>10.050417719401633</v>
      </c>
      <c r="J11" s="1"/>
      <c r="K11" s="1"/>
    </row>
    <row r="12" spans="1:12" x14ac:dyDescent="0.2">
      <c r="A12" s="1" t="s">
        <v>4</v>
      </c>
      <c r="B12" s="1">
        <v>0.7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 t="s">
        <v>7</v>
      </c>
      <c r="B14" s="7">
        <f>SUM(B9:K9)*(B17/(B17-B19)^2)/(B18/(B18-B19)^2)</f>
        <v>55.706000099770044</v>
      </c>
      <c r="C14" s="1" t="s">
        <v>23</v>
      </c>
      <c r="D14" s="1">
        <v>39.79</v>
      </c>
      <c r="E14" s="1" t="s">
        <v>13</v>
      </c>
      <c r="F14" s="1">
        <f>1.4*D14</f>
        <v>55.705999999999996</v>
      </c>
      <c r="G14" s="1"/>
      <c r="H14" s="1"/>
      <c r="I14" s="1"/>
      <c r="J14" s="1"/>
      <c r="K14" s="1"/>
      <c r="L14" s="1"/>
    </row>
    <row r="15" spans="1:12" x14ac:dyDescent="0.2">
      <c r="A15" s="1" t="s">
        <v>9</v>
      </c>
      <c r="B15" s="5">
        <f>SUM(B10:I10)*(B17/B18)^2</f>
        <v>39.372044142256193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10" x14ac:dyDescent="0.2">
      <c r="A17" s="1" t="s">
        <v>10</v>
      </c>
      <c r="B17" s="2">
        <v>0.84411074627940441</v>
      </c>
      <c r="C17" s="1"/>
      <c r="D17" s="1"/>
    </row>
    <row r="18" spans="1:10" x14ac:dyDescent="0.2">
      <c r="A18" s="1" t="s">
        <v>20</v>
      </c>
      <c r="B18" s="1">
        <v>1</v>
      </c>
      <c r="C18" s="1"/>
      <c r="D18" s="1"/>
    </row>
    <row r="20" spans="1:10" x14ac:dyDescent="0.2">
      <c r="A20" s="1" t="s">
        <v>33</v>
      </c>
      <c r="B20" s="6" t="s">
        <v>26</v>
      </c>
      <c r="C20" s="6" t="s">
        <v>27</v>
      </c>
      <c r="D20" s="6" t="s">
        <v>25</v>
      </c>
      <c r="E20" s="6" t="s">
        <v>28</v>
      </c>
      <c r="F20" s="6" t="s">
        <v>29</v>
      </c>
      <c r="G20" s="6" t="s">
        <v>30</v>
      </c>
      <c r="H20" s="6" t="s">
        <v>31</v>
      </c>
      <c r="I20" s="6" t="s">
        <v>31</v>
      </c>
      <c r="J20" s="6" t="s">
        <v>1</v>
      </c>
    </row>
    <row r="21" spans="1:10" x14ac:dyDescent="0.2">
      <c r="A21" s="1" t="s">
        <v>22</v>
      </c>
      <c r="B21">
        <v>600</v>
      </c>
      <c r="C21">
        <f>C5*300</f>
        <v>224.95903934409185</v>
      </c>
      <c r="D21">
        <f>$D$5*A28</f>
        <v>144.84940271334145</v>
      </c>
      <c r="E21">
        <f>E5*$A$28</f>
        <v>237.63250977608743</v>
      </c>
      <c r="F21">
        <f t="shared" ref="F21:I21" si="5">F5*$A$28</f>
        <v>262.92365654020006</v>
      </c>
      <c r="G21">
        <f t="shared" si="5"/>
        <v>374.34747515444894</v>
      </c>
      <c r="H21">
        <f t="shared" si="5"/>
        <v>702.07767055021168</v>
      </c>
      <c r="I21">
        <f t="shared" si="5"/>
        <v>1910.3683584151665</v>
      </c>
    </row>
    <row r="22" spans="1:10" x14ac:dyDescent="0.2">
      <c r="A22" s="1" t="s">
        <v>21</v>
      </c>
      <c r="B22">
        <v>400</v>
      </c>
      <c r="C22">
        <f>C5*200</f>
        <v>149.97269289606123</v>
      </c>
      <c r="D22">
        <f>$D$5*A29</f>
        <v>96.566268475560975</v>
      </c>
      <c r="E22">
        <f>E5*$A$29</f>
        <v>158.42167318405828</v>
      </c>
      <c r="F22">
        <f t="shared" ref="F22:I22" si="6">F5*$A$29</f>
        <v>175.2824376934667</v>
      </c>
      <c r="G22">
        <f t="shared" si="6"/>
        <v>249.56498343629931</v>
      </c>
      <c r="H22">
        <f t="shared" si="6"/>
        <v>468.0517803668078</v>
      </c>
      <c r="I22">
        <f t="shared" si="6"/>
        <v>1273.578905610111</v>
      </c>
    </row>
    <row r="23" spans="1:10" x14ac:dyDescent="0.2">
      <c r="A23" s="1" t="s">
        <v>34</v>
      </c>
      <c r="B23">
        <v>400</v>
      </c>
      <c r="C23">
        <f>C5*200</f>
        <v>149.97269289606123</v>
      </c>
    </row>
    <row r="24" spans="1:10" x14ac:dyDescent="0.2">
      <c r="A24" s="1" t="s">
        <v>0</v>
      </c>
      <c r="B24">
        <f>(B21+B22)/(300+200)</f>
        <v>2</v>
      </c>
      <c r="C24">
        <f t="shared" ref="C24:I24" si="7">(C21+C22)/(300+200)</f>
        <v>0.74986346448030627</v>
      </c>
      <c r="D24">
        <f t="shared" si="7"/>
        <v>0.48283134237780484</v>
      </c>
      <c r="E24">
        <f t="shared" si="7"/>
        <v>0.79210836592029132</v>
      </c>
      <c r="F24">
        <f t="shared" si="7"/>
        <v>0.87641218846733349</v>
      </c>
      <c r="G24">
        <f t="shared" si="7"/>
        <v>1.2478249171814964</v>
      </c>
      <c r="H24">
        <f t="shared" si="7"/>
        <v>2.340258901834039</v>
      </c>
      <c r="I24">
        <f t="shared" si="7"/>
        <v>6.367894528050555</v>
      </c>
    </row>
    <row r="27" spans="1:10" x14ac:dyDescent="0.2">
      <c r="A27" s="1" t="s">
        <v>24</v>
      </c>
    </row>
    <row r="28" spans="1:10" x14ac:dyDescent="0.2">
      <c r="A28">
        <v>300</v>
      </c>
    </row>
    <row r="29" spans="1:10" x14ac:dyDescent="0.2">
      <c r="A2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Sheet9</vt:lpstr>
      <vt:lpstr>Sheet9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campo</dc:creator>
  <cp:lastModifiedBy>maria campo</cp:lastModifiedBy>
  <dcterms:created xsi:type="dcterms:W3CDTF">2025-02-28T17:42:25Z</dcterms:created>
  <dcterms:modified xsi:type="dcterms:W3CDTF">2025-03-12T00:30:58Z</dcterms:modified>
</cp:coreProperties>
</file>