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campomartins/"/>
    </mc:Choice>
  </mc:AlternateContent>
  <xr:revisionPtr revIDLastSave="0" documentId="8_{FD57593D-BB9A-E84C-8E51-15C3EA1B99F2}" xr6:coauthVersionLast="47" xr6:coauthVersionMax="47" xr10:uidLastSave="{00000000-0000-0000-0000-000000000000}"/>
  <bookViews>
    <workbookView xWindow="1160" yWindow="460" windowWidth="27640" windowHeight="16520" activeTab="3" xr2:uid="{7E022B3F-6CA7-7946-8541-7214D1C4F90D}"/>
  </bookViews>
  <sheets>
    <sheet name="Sheet4" sheetId="4" r:id="rId1"/>
    <sheet name="Sheet6" sheetId="6" r:id="rId2"/>
    <sheet name="Sheet7" sheetId="7" r:id="rId3"/>
    <sheet name="Sheet8" sheetId="8" r:id="rId4"/>
  </sheets>
  <definedNames>
    <definedName name="solver_adj" localSheetId="0" hidden="1">Sheet4!$C$5:$J$5</definedName>
    <definedName name="solver_adj" localSheetId="1" hidden="1">Sheet6!$B$17,Sheet6!$D$5:$J$5</definedName>
    <definedName name="solver_adj" localSheetId="2" hidden="1">Sheet7!$C$5:$K$5</definedName>
    <definedName name="solver_adj" localSheetId="3" hidden="1">Sheet8!$B$17,Sheet8!$C$5:$K$5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Sheet4!$B$14</definedName>
    <definedName name="solver_lhs1" localSheetId="1" hidden="1">Sheet6!$B$14</definedName>
    <definedName name="solver_lhs1" localSheetId="2" hidden="1">Sheet7!$C$5:$K$5</definedName>
    <definedName name="solver_lhs1" localSheetId="3" hidden="1">Sheet8!$B$14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0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opt" localSheetId="0" hidden="1">Sheet4!$B$14</definedName>
    <definedName name="solver_opt" localSheetId="1" hidden="1">Sheet6!$B$15</definedName>
    <definedName name="solver_opt" localSheetId="2" hidden="1">Sheet7!$B$14</definedName>
    <definedName name="solver_opt" localSheetId="3" hidden="1">Sheet8!$B$15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1</definedName>
    <definedName name="solver_rel1" localSheetId="1" hidden="1">1</definedName>
    <definedName name="solver_rel1" localSheetId="2" hidden="1">3</definedName>
    <definedName name="solver_rel1" localSheetId="3" hidden="1">1</definedName>
    <definedName name="solver_rhs1" localSheetId="0" hidden="1">Sheet4!$D$14</definedName>
    <definedName name="solver_rhs1" localSheetId="1" hidden="1">Sheet6!$D$14</definedName>
    <definedName name="solver_rhs1" localSheetId="2" hidden="1">1</definedName>
    <definedName name="solver_rhs1" localSheetId="3" hidden="1">Sheet8!$F$14</definedName>
    <definedName name="solver_rlx" localSheetId="0" hidden="1">2</definedName>
    <definedName name="solver_rlx" localSheetId="1" hidden="1">1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7" l="1"/>
  <c r="D35" i="7"/>
  <c r="C34" i="7"/>
  <c r="C35" i="7"/>
  <c r="C33" i="7"/>
  <c r="C32" i="7"/>
  <c r="C31" i="7"/>
  <c r="C30" i="7"/>
  <c r="C29" i="7"/>
  <c r="D29" i="7" s="1"/>
  <c r="C28" i="7"/>
  <c r="D30" i="7"/>
  <c r="D31" i="7"/>
  <c r="D33" i="7"/>
  <c r="C27" i="7"/>
  <c r="B35" i="7"/>
  <c r="B34" i="7"/>
  <c r="B33" i="7"/>
  <c r="B32" i="7"/>
  <c r="B31" i="7"/>
  <c r="B30" i="7"/>
  <c r="B29" i="7"/>
  <c r="B28" i="7"/>
  <c r="D28" i="7" s="1"/>
  <c r="D32" i="7"/>
  <c r="D27" i="7"/>
  <c r="B27" i="7"/>
  <c r="E24" i="7"/>
  <c r="E25" i="7"/>
  <c r="D25" i="7"/>
  <c r="D24" i="7"/>
  <c r="F14" i="8"/>
  <c r="B15" i="6"/>
  <c r="B14" i="6"/>
  <c r="K10" i="8"/>
  <c r="J10" i="8"/>
  <c r="I10" i="8"/>
  <c r="H10" i="8"/>
  <c r="G10" i="8"/>
  <c r="F10" i="8"/>
  <c r="E10" i="8"/>
  <c r="D10" i="8"/>
  <c r="C10" i="8"/>
  <c r="B10" i="8"/>
  <c r="K8" i="8"/>
  <c r="K11" i="8" s="1"/>
  <c r="J8" i="8"/>
  <c r="J11" i="8" s="1"/>
  <c r="I8" i="8"/>
  <c r="I11" i="8" s="1"/>
  <c r="H8" i="8"/>
  <c r="H9" i="8" s="1"/>
  <c r="G8" i="8"/>
  <c r="G9" i="8" s="1"/>
  <c r="F8" i="8"/>
  <c r="F9" i="8" s="1"/>
  <c r="E8" i="8"/>
  <c r="E9" i="8" s="1"/>
  <c r="D8" i="8"/>
  <c r="D11" i="8" s="1"/>
  <c r="C8" i="8"/>
  <c r="C9" i="8" s="1"/>
  <c r="B8" i="8"/>
  <c r="B11" i="8" s="1"/>
  <c r="C4" i="8"/>
  <c r="D4" i="8" s="1"/>
  <c r="E4" i="8" s="1"/>
  <c r="F4" i="8" s="1"/>
  <c r="G4" i="8" s="1"/>
  <c r="H4" i="8" s="1"/>
  <c r="I4" i="8" s="1"/>
  <c r="J4" i="8" s="1"/>
  <c r="K4" i="8" s="1"/>
  <c r="D8" i="7"/>
  <c r="D9" i="7" s="1"/>
  <c r="C8" i="7"/>
  <c r="C9" i="7" s="1"/>
  <c r="D4" i="7"/>
  <c r="E4" i="7"/>
  <c r="F4" i="7"/>
  <c r="G4" i="7"/>
  <c r="H4" i="7"/>
  <c r="I4" i="7"/>
  <c r="J4" i="7" s="1"/>
  <c r="K4" i="7" s="1"/>
  <c r="C4" i="7"/>
  <c r="C10" i="7"/>
  <c r="D10" i="7"/>
  <c r="E10" i="7"/>
  <c r="F10" i="7"/>
  <c r="G10" i="7"/>
  <c r="H10" i="7"/>
  <c r="I10" i="7"/>
  <c r="J10" i="7"/>
  <c r="K10" i="7"/>
  <c r="E8" i="7"/>
  <c r="E9" i="7" s="1"/>
  <c r="F8" i="7"/>
  <c r="F11" i="7" s="1"/>
  <c r="G8" i="7"/>
  <c r="G9" i="7" s="1"/>
  <c r="H8" i="7"/>
  <c r="H11" i="7" s="1"/>
  <c r="I8" i="7"/>
  <c r="I11" i="7" s="1"/>
  <c r="J8" i="7"/>
  <c r="J11" i="7" s="1"/>
  <c r="K8" i="7"/>
  <c r="K9" i="7" s="1"/>
  <c r="B8" i="7"/>
  <c r="B11" i="7" s="1"/>
  <c r="B10" i="7"/>
  <c r="J10" i="6"/>
  <c r="I10" i="6"/>
  <c r="H10" i="6"/>
  <c r="G10" i="6"/>
  <c r="F10" i="6"/>
  <c r="E10" i="6"/>
  <c r="D10" i="6"/>
  <c r="C10" i="6"/>
  <c r="B10" i="6"/>
  <c r="J8" i="6"/>
  <c r="J11" i="6" s="1"/>
  <c r="I8" i="6"/>
  <c r="I11" i="6" s="1"/>
  <c r="H8" i="6"/>
  <c r="H9" i="6" s="1"/>
  <c r="G8" i="6"/>
  <c r="G9" i="6" s="1"/>
  <c r="F8" i="6"/>
  <c r="F9" i="6" s="1"/>
  <c r="E8" i="6"/>
  <c r="E9" i="6" s="1"/>
  <c r="D8" i="6"/>
  <c r="D11" i="6" s="1"/>
  <c r="C8" i="6"/>
  <c r="C11" i="6" s="1"/>
  <c r="B8" i="6"/>
  <c r="B9" i="6" s="1"/>
  <c r="C4" i="6"/>
  <c r="D4" i="6" s="1"/>
  <c r="E4" i="6" s="1"/>
  <c r="F4" i="6" s="1"/>
  <c r="G4" i="6" s="1"/>
  <c r="H4" i="6" s="1"/>
  <c r="I4" i="6" s="1"/>
  <c r="J4" i="6" s="1"/>
  <c r="J10" i="4"/>
  <c r="J8" i="4"/>
  <c r="J11" i="4" s="1"/>
  <c r="C8" i="4"/>
  <c r="C9" i="4" s="1"/>
  <c r="D8" i="4"/>
  <c r="D11" i="4" s="1"/>
  <c r="E8" i="4"/>
  <c r="E11" i="4" s="1"/>
  <c r="F8" i="4"/>
  <c r="F11" i="4" s="1"/>
  <c r="G8" i="4"/>
  <c r="G11" i="4" s="1"/>
  <c r="H8" i="4"/>
  <c r="H9" i="4" s="1"/>
  <c r="I8" i="4"/>
  <c r="I11" i="4" s="1"/>
  <c r="B8" i="4"/>
  <c r="B11" i="4" s="1"/>
  <c r="C10" i="4"/>
  <c r="D10" i="4"/>
  <c r="E10" i="4"/>
  <c r="F10" i="4"/>
  <c r="G10" i="4"/>
  <c r="H10" i="4"/>
  <c r="I10" i="4"/>
  <c r="B10" i="4"/>
  <c r="J4" i="4"/>
  <c r="D4" i="4"/>
  <c r="E4" i="4"/>
  <c r="F4" i="4" s="1"/>
  <c r="G4" i="4" s="1"/>
  <c r="H4" i="4" s="1"/>
  <c r="I4" i="4" s="1"/>
  <c r="C4" i="4"/>
  <c r="B15" i="8" l="1"/>
  <c r="F11" i="8"/>
  <c r="G11" i="8"/>
  <c r="H11" i="8"/>
  <c r="I9" i="8"/>
  <c r="B9" i="8"/>
  <c r="J9" i="8"/>
  <c r="E11" i="8"/>
  <c r="K9" i="8"/>
  <c r="C11" i="8"/>
  <c r="D9" i="8"/>
  <c r="H9" i="7"/>
  <c r="C11" i="7"/>
  <c r="K11" i="7"/>
  <c r="B15" i="7"/>
  <c r="E11" i="7"/>
  <c r="D11" i="7"/>
  <c r="J9" i="7"/>
  <c r="I9" i="7"/>
  <c r="G11" i="7"/>
  <c r="F9" i="7"/>
  <c r="B9" i="7"/>
  <c r="E11" i="6"/>
  <c r="F11" i="6"/>
  <c r="G11" i="6"/>
  <c r="H11" i="6"/>
  <c r="I9" i="6"/>
  <c r="J9" i="6"/>
  <c r="C9" i="6"/>
  <c r="B11" i="6"/>
  <c r="D9" i="6"/>
  <c r="B9" i="4"/>
  <c r="H11" i="4"/>
  <c r="B15" i="4"/>
  <c r="C11" i="4"/>
  <c r="G9" i="4"/>
  <c r="F9" i="4"/>
  <c r="E9" i="4"/>
  <c r="D9" i="4"/>
  <c r="J9" i="4"/>
  <c r="I9" i="4"/>
  <c r="B14" i="8" l="1"/>
  <c r="B14" i="7"/>
  <c r="B14" i="4"/>
</calcChain>
</file>

<file path=xl/sharedStrings.xml><?xml version="1.0" encoding="utf-8"?>
<sst xmlns="http://schemas.openxmlformats.org/spreadsheetml/2006/main" count="160" uniqueCount="55">
  <si>
    <t>Size</t>
  </si>
  <si>
    <t xml:space="preserve">Cout </t>
  </si>
  <si>
    <t>g</t>
  </si>
  <si>
    <t>p</t>
  </si>
  <si>
    <t>gamma</t>
  </si>
  <si>
    <t>h</t>
  </si>
  <si>
    <t>d(i)</t>
  </si>
  <si>
    <t>Total delay</t>
  </si>
  <si>
    <t>e(i)</t>
  </si>
  <si>
    <t>Total Energy</t>
  </si>
  <si>
    <t>Vdd</t>
  </si>
  <si>
    <t>Minimum delay</t>
  </si>
  <si>
    <t>gh</t>
  </si>
  <si>
    <t>XOR</t>
  </si>
  <si>
    <t>FA0</t>
  </si>
  <si>
    <t>FA1</t>
  </si>
  <si>
    <t>FA2</t>
  </si>
  <si>
    <t>FA3</t>
  </si>
  <si>
    <t>CMP3</t>
  </si>
  <si>
    <t>1.4Dmin</t>
  </si>
  <si>
    <t>NOT</t>
  </si>
  <si>
    <t>Gate</t>
  </si>
  <si>
    <t>Path</t>
  </si>
  <si>
    <t>Cin -&gt; Cout</t>
  </si>
  <si>
    <t>Stage</t>
  </si>
  <si>
    <t>Cin -&gt; x</t>
  </si>
  <si>
    <t>x-&gt;S</t>
  </si>
  <si>
    <t>A -&gt; x</t>
  </si>
  <si>
    <t>x -&gt;. S</t>
  </si>
  <si>
    <t>Vdd ref</t>
  </si>
  <si>
    <t xml:space="preserve">Vt </t>
  </si>
  <si>
    <t>1.4*MinDelay</t>
  </si>
  <si>
    <t>Min Energy</t>
  </si>
  <si>
    <t>Minimum Energy with Delay &lt;= 1.4Minimum Delay</t>
  </si>
  <si>
    <t>FA0 INV</t>
  </si>
  <si>
    <t>A -&gt; !Cout</t>
  </si>
  <si>
    <t>!Cout -&gt; Cout</t>
  </si>
  <si>
    <t>Cin -&gt; !Cout</t>
  </si>
  <si>
    <t>FA2 INV</t>
  </si>
  <si>
    <t>NMOS</t>
  </si>
  <si>
    <t>PMOS</t>
  </si>
  <si>
    <t>Dmin</t>
  </si>
  <si>
    <t>Unit Inverter</t>
  </si>
  <si>
    <t>Width</t>
  </si>
  <si>
    <t>Beta</t>
  </si>
  <si>
    <t>Sized</t>
  </si>
  <si>
    <t>Even FA0</t>
  </si>
  <si>
    <t>Odd FA1</t>
  </si>
  <si>
    <t>Even FA2</t>
  </si>
  <si>
    <t>Odd FA3</t>
  </si>
  <si>
    <t>FA0 Inv</t>
  </si>
  <si>
    <t>FA2 Inv</t>
  </si>
  <si>
    <t>Size (Sanity check)</t>
  </si>
  <si>
    <t>Odd FA3 second branch</t>
  </si>
  <si>
    <t>CMP3 second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</si>
</sst>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 applyFill="1"/>
    <xf numFmtId="2" fontId="0" fillId="4" borderId="0" xfId="0" applyNumberFormat="1" applyFill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2F9D0-7BEC-504D-9FBE-13A21CF1807D}">
  <dimension ref="A1:K15"/>
  <sheetViews>
    <sheetView workbookViewId="0">
      <selection activeCell="D8" sqref="D8"/>
    </sheetView>
  </sheetViews>
  <sheetFormatPr baseColWidth="10" defaultRowHeight="16" x14ac:dyDescent="0.2"/>
  <cols>
    <col min="2" max="2" width="11.1640625" bestFit="1" customWidth="1"/>
  </cols>
  <sheetData>
    <row r="1" spans="1:11" x14ac:dyDescent="0.2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">
      <c r="A2" s="1" t="s">
        <v>21</v>
      </c>
      <c r="B2" s="1" t="s">
        <v>13</v>
      </c>
      <c r="C2" s="1" t="s">
        <v>20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17</v>
      </c>
      <c r="I2" s="1" t="s">
        <v>18</v>
      </c>
      <c r="J2" s="1" t="s">
        <v>18</v>
      </c>
      <c r="K2" s="1" t="s">
        <v>1</v>
      </c>
    </row>
    <row r="3" spans="1:11" x14ac:dyDescent="0.2">
      <c r="A3" s="1" t="s">
        <v>22</v>
      </c>
      <c r="B3" s="1"/>
      <c r="C3" s="1"/>
      <c r="D3" s="1" t="s">
        <v>23</v>
      </c>
      <c r="E3" s="1" t="s">
        <v>23</v>
      </c>
      <c r="F3" s="1" t="s">
        <v>23</v>
      </c>
      <c r="G3" s="1" t="s">
        <v>25</v>
      </c>
      <c r="H3" s="1" t="s">
        <v>26</v>
      </c>
      <c r="I3" s="1" t="s">
        <v>27</v>
      </c>
      <c r="J3" s="1" t="s">
        <v>28</v>
      </c>
      <c r="K3" s="1"/>
    </row>
    <row r="4" spans="1:11" x14ac:dyDescent="0.2">
      <c r="A4" s="3" t="s">
        <v>24</v>
      </c>
      <c r="B4" s="3">
        <v>1</v>
      </c>
      <c r="C4" s="3">
        <f>B4+1</f>
        <v>2</v>
      </c>
      <c r="D4" s="3">
        <f t="shared" ref="D4:J4" si="0">C4+1</f>
        <v>3</v>
      </c>
      <c r="E4" s="3">
        <f t="shared" si="0"/>
        <v>4</v>
      </c>
      <c r="F4" s="3">
        <f t="shared" si="0"/>
        <v>5</v>
      </c>
      <c r="G4" s="3">
        <f t="shared" si="0"/>
        <v>6</v>
      </c>
      <c r="H4" s="3">
        <f t="shared" si="0"/>
        <v>7</v>
      </c>
      <c r="I4" s="3">
        <f t="shared" si="0"/>
        <v>8</v>
      </c>
      <c r="J4" s="3">
        <f t="shared" si="0"/>
        <v>9</v>
      </c>
      <c r="K4" s="1"/>
    </row>
    <row r="5" spans="1:11" x14ac:dyDescent="0.2">
      <c r="A5" s="1" t="s">
        <v>0</v>
      </c>
      <c r="B5" s="1">
        <v>2</v>
      </c>
      <c r="C5" s="1">
        <v>2.5198082235061805</v>
      </c>
      <c r="D5" s="2">
        <v>6.3495311677245736</v>
      </c>
      <c r="E5" s="2">
        <v>7.9998664726617781</v>
      </c>
      <c r="F5" s="2">
        <v>10.079191743652967</v>
      </c>
      <c r="G5" s="2">
        <v>12.699023231407342</v>
      </c>
      <c r="H5" s="2">
        <v>15.9997586587864</v>
      </c>
      <c r="I5" s="2">
        <v>20.158631924867969</v>
      </c>
      <c r="J5" s="2">
        <v>25.398375072828454</v>
      </c>
      <c r="K5" s="4">
        <v>32</v>
      </c>
    </row>
    <row r="6" spans="1:11" x14ac:dyDescent="0.2">
      <c r="A6" s="1" t="s">
        <v>2</v>
      </c>
      <c r="B6" s="1">
        <v>2</v>
      </c>
      <c r="C6" s="1">
        <v>1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/>
    </row>
    <row r="7" spans="1:11" x14ac:dyDescent="0.2">
      <c r="A7" s="1" t="s">
        <v>3</v>
      </c>
      <c r="B7" s="1">
        <v>3.6</v>
      </c>
      <c r="C7" s="1">
        <v>1</v>
      </c>
      <c r="D7" s="1">
        <v>5.2</v>
      </c>
      <c r="E7" s="1">
        <v>4</v>
      </c>
      <c r="F7" s="1">
        <v>4</v>
      </c>
      <c r="G7" s="1">
        <v>5</v>
      </c>
      <c r="H7" s="1">
        <v>3</v>
      </c>
      <c r="I7" s="1">
        <v>5.2</v>
      </c>
      <c r="J7" s="1">
        <v>3</v>
      </c>
      <c r="K7" s="1"/>
    </row>
    <row r="8" spans="1:11" x14ac:dyDescent="0.2">
      <c r="A8" s="1" t="s">
        <v>5</v>
      </c>
      <c r="B8" s="1">
        <f>C5/B5</f>
        <v>1.2599041117530903</v>
      </c>
      <c r="C8" s="1">
        <f t="shared" ref="C8:J8" si="1">D5/C5</f>
        <v>2.5198469901370251</v>
      </c>
      <c r="D8" s="1">
        <f t="shared" si="1"/>
        <v>1.2599145135826808</v>
      </c>
      <c r="E8" s="1">
        <f t="shared" si="1"/>
        <v>1.2599199971770703</v>
      </c>
      <c r="F8" s="1">
        <f t="shared" si="1"/>
        <v>1.2599247592848033</v>
      </c>
      <c r="G8" s="1">
        <f t="shared" si="1"/>
        <v>1.2599204180692929</v>
      </c>
      <c r="H8" s="1">
        <f t="shared" si="1"/>
        <v>1.2599334999217435</v>
      </c>
      <c r="I8" s="1">
        <f t="shared" si="1"/>
        <v>1.2599255330167851</v>
      </c>
      <c r="J8" s="1">
        <f>K5/J5</f>
        <v>1.2599231213903153</v>
      </c>
      <c r="K8" s="1"/>
    </row>
    <row r="9" spans="1:11" x14ac:dyDescent="0.2">
      <c r="A9" s="1" t="s">
        <v>6</v>
      </c>
      <c r="B9" s="1">
        <f>(B6*B8)+(B7*$B12)</f>
        <v>5.0398082235061805</v>
      </c>
      <c r="C9" s="1">
        <f t="shared" ref="C9:J9" si="2">(C6*C8)+(C7*$B12)</f>
        <v>3.2198469901370252</v>
      </c>
      <c r="D9" s="1">
        <f t="shared" si="2"/>
        <v>6.1598290271653617</v>
      </c>
      <c r="E9" s="1">
        <f t="shared" si="2"/>
        <v>5.3198399943541403</v>
      </c>
      <c r="F9" s="1">
        <f t="shared" si="2"/>
        <v>5.3198495185696064</v>
      </c>
      <c r="G9" s="1">
        <f t="shared" si="2"/>
        <v>6.0198408361385862</v>
      </c>
      <c r="H9" s="1">
        <f t="shared" si="2"/>
        <v>4.6198669998434863</v>
      </c>
      <c r="I9" s="1">
        <f t="shared" si="2"/>
        <v>6.1598510660335695</v>
      </c>
      <c r="J9" s="1">
        <f t="shared" si="2"/>
        <v>4.6198462427806302</v>
      </c>
      <c r="K9" s="1"/>
    </row>
    <row r="10" spans="1:11" x14ac:dyDescent="0.2">
      <c r="A10" s="1" t="s">
        <v>8</v>
      </c>
      <c r="B10" s="1">
        <f>$B12*B5+C5</f>
        <v>3.9198082235061804</v>
      </c>
      <c r="C10" s="1">
        <f t="shared" ref="C10:J10" si="3">$B12*C5+D5</f>
        <v>8.1133969241789003</v>
      </c>
      <c r="D10" s="1">
        <f t="shared" si="3"/>
        <v>12.44453829006898</v>
      </c>
      <c r="E10" s="1">
        <f t="shared" si="3"/>
        <v>15.67909827451621</v>
      </c>
      <c r="F10" s="1">
        <f t="shared" si="3"/>
        <v>19.754457451964416</v>
      </c>
      <c r="G10" s="1">
        <f t="shared" si="3"/>
        <v>24.889074920771538</v>
      </c>
      <c r="H10" s="1">
        <f t="shared" si="3"/>
        <v>31.358462986018449</v>
      </c>
      <c r="I10" s="1">
        <f t="shared" si="3"/>
        <v>39.509417420236034</v>
      </c>
      <c r="J10" s="1">
        <f>$B12*J5+K5</f>
        <v>49.778862550979916</v>
      </c>
      <c r="K10" s="1"/>
    </row>
    <row r="11" spans="1:11" x14ac:dyDescent="0.2">
      <c r="A11" s="1" t="s">
        <v>12</v>
      </c>
      <c r="B11" s="1">
        <f>B6*B8</f>
        <v>2.5198082235061805</v>
      </c>
      <c r="C11" s="1">
        <f t="shared" ref="C11:J11" si="4">C6*C8</f>
        <v>2.5198469901370251</v>
      </c>
      <c r="D11" s="1">
        <f t="shared" si="4"/>
        <v>2.5198290271653616</v>
      </c>
      <c r="E11" s="1">
        <f t="shared" si="4"/>
        <v>2.5198399943541405</v>
      </c>
      <c r="F11" s="1">
        <f t="shared" si="4"/>
        <v>2.5198495185696066</v>
      </c>
      <c r="G11" s="1">
        <f t="shared" si="4"/>
        <v>2.5198408361385858</v>
      </c>
      <c r="H11" s="1">
        <f t="shared" si="4"/>
        <v>2.5198669998434871</v>
      </c>
      <c r="I11" s="1">
        <f t="shared" si="4"/>
        <v>2.5198510660335702</v>
      </c>
      <c r="J11" s="1">
        <f t="shared" si="4"/>
        <v>2.5198462427806305</v>
      </c>
      <c r="K11" s="1"/>
    </row>
    <row r="12" spans="1:11" x14ac:dyDescent="0.2">
      <c r="A12" s="1" t="s">
        <v>4</v>
      </c>
      <c r="B12" s="1">
        <v>0.7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">
      <c r="A14" s="1" t="s">
        <v>7</v>
      </c>
      <c r="B14" s="6">
        <f>SUM(B9:J9)</f>
        <v>46.478578898528589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">
      <c r="A15" s="1" t="s">
        <v>9</v>
      </c>
      <c r="B15" s="1">
        <f>SUM(B10:J10)</f>
        <v>205.44711704224062</v>
      </c>
      <c r="C15" s="1"/>
      <c r="D15" s="1"/>
      <c r="E15" s="1"/>
      <c r="F15" s="1"/>
      <c r="G15" s="1"/>
      <c r="H15" s="1"/>
      <c r="I15" s="1"/>
      <c r="J15" s="1"/>
      <c r="K1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9FC5C-B144-144D-ACC8-C9B384C53E1B}">
  <dimension ref="A1:K19"/>
  <sheetViews>
    <sheetView workbookViewId="0">
      <selection activeCell="B15" sqref="B15"/>
    </sheetView>
  </sheetViews>
  <sheetFormatPr baseColWidth="10" defaultRowHeight="16" x14ac:dyDescent="0.2"/>
  <sheetData>
    <row r="1" spans="1:11" x14ac:dyDescent="0.2">
      <c r="A1" s="5" t="s">
        <v>33</v>
      </c>
      <c r="B1" s="5"/>
      <c r="C1" s="5"/>
      <c r="D1" s="5"/>
      <c r="E1" s="5"/>
      <c r="F1" s="5"/>
      <c r="G1" s="5"/>
      <c r="H1" s="5"/>
      <c r="I1" s="5"/>
      <c r="J1" s="5"/>
      <c r="K1" s="1"/>
    </row>
    <row r="2" spans="1:11" x14ac:dyDescent="0.2">
      <c r="A2" s="1" t="s">
        <v>21</v>
      </c>
      <c r="B2" s="1" t="s">
        <v>13</v>
      </c>
      <c r="C2" s="1" t="s">
        <v>20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17</v>
      </c>
      <c r="I2" s="1" t="s">
        <v>18</v>
      </c>
      <c r="J2" s="1" t="s">
        <v>18</v>
      </c>
      <c r="K2" s="1" t="s">
        <v>1</v>
      </c>
    </row>
    <row r="3" spans="1:11" x14ac:dyDescent="0.2">
      <c r="A3" s="1" t="s">
        <v>22</v>
      </c>
      <c r="B3" s="1"/>
      <c r="C3" s="1"/>
      <c r="D3" s="1" t="s">
        <v>23</v>
      </c>
      <c r="E3" s="1" t="s">
        <v>23</v>
      </c>
      <c r="F3" s="1" t="s">
        <v>23</v>
      </c>
      <c r="G3" s="1" t="s">
        <v>25</v>
      </c>
      <c r="H3" s="1" t="s">
        <v>26</v>
      </c>
      <c r="I3" s="1" t="s">
        <v>27</v>
      </c>
      <c r="J3" s="1" t="s">
        <v>28</v>
      </c>
      <c r="K3" s="1"/>
    </row>
    <row r="4" spans="1:11" x14ac:dyDescent="0.2">
      <c r="A4" s="3" t="s">
        <v>24</v>
      </c>
      <c r="B4" s="3">
        <v>1</v>
      </c>
      <c r="C4" s="3">
        <f>B4+1</f>
        <v>2</v>
      </c>
      <c r="D4" s="3">
        <f t="shared" ref="D4:J4" si="0">C4+1</f>
        <v>3</v>
      </c>
      <c r="E4" s="3">
        <f t="shared" si="0"/>
        <v>4</v>
      </c>
      <c r="F4" s="3">
        <f t="shared" si="0"/>
        <v>5</v>
      </c>
      <c r="G4" s="3">
        <f t="shared" si="0"/>
        <v>6</v>
      </c>
      <c r="H4" s="3">
        <f t="shared" si="0"/>
        <v>7</v>
      </c>
      <c r="I4" s="3">
        <f t="shared" si="0"/>
        <v>8</v>
      </c>
      <c r="J4" s="3">
        <f t="shared" si="0"/>
        <v>9</v>
      </c>
      <c r="K4" s="1"/>
    </row>
    <row r="5" spans="1:11" x14ac:dyDescent="0.2">
      <c r="A5" s="1" t="s">
        <v>0</v>
      </c>
      <c r="B5" s="1">
        <v>2</v>
      </c>
      <c r="C5" s="1">
        <v>2.5198082235061805</v>
      </c>
      <c r="D5" s="2">
        <v>0.66899097645411032</v>
      </c>
      <c r="E5" s="2">
        <v>0.41633512659046312</v>
      </c>
      <c r="F5" s="2">
        <v>0.38579305035000327</v>
      </c>
      <c r="G5" s="2">
        <v>0.46658212996370951</v>
      </c>
      <c r="H5" s="2">
        <v>0.72352074884772388</v>
      </c>
      <c r="I5" s="2">
        <v>1.5048153093817311</v>
      </c>
      <c r="J5" s="2">
        <v>4.7868892474113967</v>
      </c>
      <c r="K5" s="4">
        <v>32</v>
      </c>
    </row>
    <row r="6" spans="1:11" x14ac:dyDescent="0.2">
      <c r="A6" s="1" t="s">
        <v>2</v>
      </c>
      <c r="B6" s="1">
        <v>2</v>
      </c>
      <c r="C6" s="1">
        <v>1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/>
    </row>
    <row r="7" spans="1:11" x14ac:dyDescent="0.2">
      <c r="A7" s="1" t="s">
        <v>3</v>
      </c>
      <c r="B7" s="1">
        <v>3.6</v>
      </c>
      <c r="C7" s="1">
        <v>1</v>
      </c>
      <c r="D7" s="1">
        <v>5.2</v>
      </c>
      <c r="E7" s="1">
        <v>4</v>
      </c>
      <c r="F7" s="1">
        <v>4</v>
      </c>
      <c r="G7" s="1">
        <v>5</v>
      </c>
      <c r="H7" s="1">
        <v>3</v>
      </c>
      <c r="I7" s="1">
        <v>5.2</v>
      </c>
      <c r="J7" s="1">
        <v>3</v>
      </c>
      <c r="K7" s="1"/>
    </row>
    <row r="8" spans="1:11" x14ac:dyDescent="0.2">
      <c r="A8" s="1" t="s">
        <v>5</v>
      </c>
      <c r="B8" s="1">
        <f>C5/B5</f>
        <v>1.2599041117530903</v>
      </c>
      <c r="C8" s="1">
        <f t="shared" ref="C8:J8" si="1">D5/C5</f>
        <v>0.26549281418061432</v>
      </c>
      <c r="D8" s="1">
        <f t="shared" si="1"/>
        <v>0.62233294804241923</v>
      </c>
      <c r="E8" s="1">
        <f t="shared" si="1"/>
        <v>0.92664064526435408</v>
      </c>
      <c r="F8" s="1">
        <f t="shared" si="1"/>
        <v>1.2094104067981835</v>
      </c>
      <c r="G8" s="1">
        <f t="shared" si="1"/>
        <v>1.5506825109311386</v>
      </c>
      <c r="H8" s="1">
        <f t="shared" si="1"/>
        <v>2.0798509396977125</v>
      </c>
      <c r="I8" s="1">
        <f t="shared" si="1"/>
        <v>3.1810476791189339</v>
      </c>
      <c r="J8" s="1">
        <f>K5/J5</f>
        <v>6.6849259187069396</v>
      </c>
      <c r="K8" s="1"/>
    </row>
    <row r="9" spans="1:11" x14ac:dyDescent="0.2">
      <c r="A9" s="1" t="s">
        <v>6</v>
      </c>
      <c r="B9" s="1">
        <f>(B6*B8)+(B7*$B12)</f>
        <v>5.0398082235061805</v>
      </c>
      <c r="C9" s="1">
        <f t="shared" ref="C9:J9" si="2">(C6*C8)+(C7*$B12)</f>
        <v>0.96549281418061428</v>
      </c>
      <c r="D9" s="1">
        <f t="shared" si="2"/>
        <v>4.8846658960848384</v>
      </c>
      <c r="E9" s="1">
        <f t="shared" si="2"/>
        <v>4.6532812905287084</v>
      </c>
      <c r="F9" s="1">
        <f t="shared" si="2"/>
        <v>5.2188208135963663</v>
      </c>
      <c r="G9" s="1">
        <f t="shared" si="2"/>
        <v>6.6013650218622768</v>
      </c>
      <c r="H9" s="1">
        <f t="shared" si="2"/>
        <v>6.2597018793954247</v>
      </c>
      <c r="I9" s="1">
        <f t="shared" si="2"/>
        <v>10.002095358237867</v>
      </c>
      <c r="J9" s="1">
        <f t="shared" si="2"/>
        <v>15.469851837413879</v>
      </c>
      <c r="K9" s="1"/>
    </row>
    <row r="10" spans="1:11" x14ac:dyDescent="0.2">
      <c r="A10" s="1" t="s">
        <v>8</v>
      </c>
      <c r="B10" s="1">
        <f>$B12*B5+C5</f>
        <v>3.9198082235061804</v>
      </c>
      <c r="C10" s="1">
        <f t="shared" ref="C10:J10" si="3">$B12*C5+D5</f>
        <v>2.4328567329084367</v>
      </c>
      <c r="D10" s="1">
        <f t="shared" si="3"/>
        <v>0.88462881010834038</v>
      </c>
      <c r="E10" s="1">
        <f t="shared" si="3"/>
        <v>0.67722763896332738</v>
      </c>
      <c r="F10" s="1">
        <f t="shared" si="3"/>
        <v>0.73663726520871187</v>
      </c>
      <c r="G10" s="1">
        <f t="shared" si="3"/>
        <v>1.0501282398223206</v>
      </c>
      <c r="H10" s="1">
        <f t="shared" si="3"/>
        <v>2.0112798335751378</v>
      </c>
      <c r="I10" s="1">
        <f t="shared" si="3"/>
        <v>5.8402599639786086</v>
      </c>
      <c r="J10" s="1">
        <f>$B12*J5+K5</f>
        <v>35.350822473187975</v>
      </c>
      <c r="K10" s="1"/>
    </row>
    <row r="11" spans="1:11" x14ac:dyDescent="0.2">
      <c r="A11" s="1" t="s">
        <v>12</v>
      </c>
      <c r="B11" s="1">
        <f>B6*B8</f>
        <v>2.5198082235061805</v>
      </c>
      <c r="C11" s="1">
        <f t="shared" ref="C11:J11" si="4">C6*C8</f>
        <v>0.26549281418061432</v>
      </c>
      <c r="D11" s="1">
        <f t="shared" si="4"/>
        <v>1.2446658960848385</v>
      </c>
      <c r="E11" s="1">
        <f t="shared" si="4"/>
        <v>1.8532812905287082</v>
      </c>
      <c r="F11" s="1">
        <f t="shared" si="4"/>
        <v>2.4188208135963669</v>
      </c>
      <c r="G11" s="1">
        <f t="shared" si="4"/>
        <v>3.1013650218622772</v>
      </c>
      <c r="H11" s="1">
        <f t="shared" si="4"/>
        <v>4.159701879395425</v>
      </c>
      <c r="I11" s="1">
        <f t="shared" si="4"/>
        <v>6.3620953582378679</v>
      </c>
      <c r="J11" s="1">
        <f t="shared" si="4"/>
        <v>13.369851837413879</v>
      </c>
      <c r="K11" s="1"/>
    </row>
    <row r="12" spans="1:11" x14ac:dyDescent="0.2">
      <c r="A12" s="1" t="s">
        <v>4</v>
      </c>
      <c r="B12" s="1">
        <v>0.7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">
      <c r="A14" s="1" t="s">
        <v>7</v>
      </c>
      <c r="B14" s="4">
        <f>SUM(B9:J9)*(B17/(B17-B19)^2)/(B18/(B18-B19)^2)</f>
        <v>65.071999999941241</v>
      </c>
      <c r="C14" s="1" t="s">
        <v>31</v>
      </c>
      <c r="D14" s="1">
        <v>65.072000000000003</v>
      </c>
      <c r="E14" s="1"/>
      <c r="F14" s="1"/>
      <c r="G14" s="1"/>
      <c r="H14" s="1"/>
      <c r="I14" s="1"/>
      <c r="J14" s="1"/>
      <c r="K14" s="1"/>
    </row>
    <row r="15" spans="1:11" x14ac:dyDescent="0.2">
      <c r="A15" s="1" t="s">
        <v>32</v>
      </c>
      <c r="B15" s="6">
        <f>SUM(B10:J10)*(B17/B18)^2</f>
        <v>46.606401805935278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">
      <c r="A17" s="1" t="s">
        <v>10</v>
      </c>
      <c r="B17" s="2">
        <v>0.93859875242871971</v>
      </c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">
      <c r="A18" s="1" t="s">
        <v>29</v>
      </c>
      <c r="B18" s="1">
        <v>1</v>
      </c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1" t="s">
        <v>30</v>
      </c>
      <c r="B19" s="1">
        <v>0.2</v>
      </c>
      <c r="C19" s="1"/>
      <c r="D19" s="1"/>
      <c r="E19" s="1"/>
      <c r="F19" s="1"/>
      <c r="G19" s="1"/>
      <c r="H19" s="1"/>
      <c r="I19" s="1"/>
      <c r="J19" s="1"/>
      <c r="K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526EF-285B-6446-B8EF-F3D9890E8BBC}">
  <dimension ref="A1:L35"/>
  <sheetViews>
    <sheetView workbookViewId="0">
      <selection activeCell="M22" sqref="M22"/>
    </sheetView>
  </sheetViews>
  <sheetFormatPr baseColWidth="10" defaultRowHeight="16" x14ac:dyDescent="0.2"/>
  <sheetData>
    <row r="1" spans="1:12" x14ac:dyDescent="0.2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" x14ac:dyDescent="0.2">
      <c r="A2" s="1" t="s">
        <v>21</v>
      </c>
      <c r="B2" s="1" t="s">
        <v>13</v>
      </c>
      <c r="C2" s="1" t="s">
        <v>14</v>
      </c>
      <c r="D2" s="1" t="s">
        <v>34</v>
      </c>
      <c r="E2" s="1" t="s">
        <v>15</v>
      </c>
      <c r="F2" s="1" t="s">
        <v>16</v>
      </c>
      <c r="G2" s="1" t="s">
        <v>38</v>
      </c>
      <c r="H2" s="1" t="s">
        <v>17</v>
      </c>
      <c r="I2" s="1" t="s">
        <v>17</v>
      </c>
      <c r="J2" s="1" t="s">
        <v>18</v>
      </c>
      <c r="K2" s="1" t="s">
        <v>18</v>
      </c>
      <c r="L2" s="1" t="s">
        <v>1</v>
      </c>
    </row>
    <row r="3" spans="1:12" x14ac:dyDescent="0.2">
      <c r="A3" s="1" t="s">
        <v>22</v>
      </c>
      <c r="B3" s="1"/>
      <c r="C3" s="1" t="s">
        <v>35</v>
      </c>
      <c r="D3" s="1" t="s">
        <v>36</v>
      </c>
      <c r="E3" s="1" t="s">
        <v>23</v>
      </c>
      <c r="F3" s="1" t="s">
        <v>37</v>
      </c>
      <c r="G3" s="1" t="s">
        <v>36</v>
      </c>
      <c r="H3" s="1" t="s">
        <v>25</v>
      </c>
      <c r="I3" s="1" t="s">
        <v>26</v>
      </c>
      <c r="J3" s="1" t="s">
        <v>27</v>
      </c>
      <c r="K3" s="1" t="s">
        <v>28</v>
      </c>
      <c r="L3" s="1"/>
    </row>
    <row r="4" spans="1:12" x14ac:dyDescent="0.2">
      <c r="A4" s="3" t="s">
        <v>24</v>
      </c>
      <c r="B4" s="3">
        <v>1</v>
      </c>
      <c r="C4" s="3">
        <f>B4+1</f>
        <v>2</v>
      </c>
      <c r="D4" s="3">
        <f t="shared" ref="D4:K4" si="0">C4+1</f>
        <v>3</v>
      </c>
      <c r="E4" s="3">
        <f t="shared" si="0"/>
        <v>4</v>
      </c>
      <c r="F4" s="3">
        <f t="shared" si="0"/>
        <v>5</v>
      </c>
      <c r="G4" s="3">
        <f t="shared" si="0"/>
        <v>6</v>
      </c>
      <c r="H4" s="3">
        <f t="shared" si="0"/>
        <v>7</v>
      </c>
      <c r="I4" s="3">
        <f t="shared" si="0"/>
        <v>8</v>
      </c>
      <c r="J4" s="3">
        <f t="shared" si="0"/>
        <v>9</v>
      </c>
      <c r="K4" s="3">
        <f t="shared" si="0"/>
        <v>10</v>
      </c>
      <c r="L4" s="1"/>
    </row>
    <row r="5" spans="1:12" x14ac:dyDescent="0.2">
      <c r="A5" s="1" t="s">
        <v>0</v>
      </c>
      <c r="B5" s="1">
        <v>2</v>
      </c>
      <c r="C5" s="2">
        <v>2.6390053773311974</v>
      </c>
      <c r="D5" s="2">
        <v>3.4821711211198565</v>
      </c>
      <c r="E5" s="2">
        <v>4.5947350452336329</v>
      </c>
      <c r="F5" s="2">
        <v>6.062773266645471</v>
      </c>
      <c r="G5" s="2">
        <v>7.9998918786419084</v>
      </c>
      <c r="H5" s="2">
        <v>10.555959933680752</v>
      </c>
      <c r="I5" s="2">
        <v>13.928637376616608</v>
      </c>
      <c r="J5" s="2">
        <v>18.379003435345101</v>
      </c>
      <c r="K5" s="2">
        <v>24.251372583765157</v>
      </c>
      <c r="L5" s="4">
        <v>32</v>
      </c>
    </row>
    <row r="6" spans="1:12" x14ac:dyDescent="0.2">
      <c r="A6" s="1" t="s">
        <v>2</v>
      </c>
      <c r="B6" s="1">
        <v>2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/>
    </row>
    <row r="7" spans="1:12" x14ac:dyDescent="0.2">
      <c r="A7" s="1" t="s">
        <v>3</v>
      </c>
      <c r="B7" s="1">
        <v>3.6</v>
      </c>
      <c r="C7" s="1">
        <v>5.2</v>
      </c>
      <c r="D7" s="1">
        <v>2</v>
      </c>
      <c r="E7" s="1">
        <v>4</v>
      </c>
      <c r="F7" s="1">
        <v>4</v>
      </c>
      <c r="G7" s="1">
        <v>2</v>
      </c>
      <c r="H7" s="1">
        <v>5</v>
      </c>
      <c r="I7" s="1">
        <v>3</v>
      </c>
      <c r="J7" s="1">
        <v>5.2</v>
      </c>
      <c r="K7" s="1">
        <v>3</v>
      </c>
      <c r="L7" s="1"/>
    </row>
    <row r="8" spans="1:12" x14ac:dyDescent="0.2">
      <c r="A8" s="1" t="s">
        <v>5</v>
      </c>
      <c r="B8" s="1">
        <f>C5/B5</f>
        <v>1.3195026886655987</v>
      </c>
      <c r="C8" s="1">
        <f>D5/C5</f>
        <v>1.3195013360076382</v>
      </c>
      <c r="D8" s="1">
        <f>E5/D5</f>
        <v>1.3195029438289003</v>
      </c>
      <c r="E8" s="1">
        <f t="shared" ref="C8:K8" si="1">F5/E5</f>
        <v>1.3195044343056763</v>
      </c>
      <c r="F8" s="1">
        <f t="shared" si="1"/>
        <v>1.3195103176055674</v>
      </c>
      <c r="G8" s="1">
        <f t="shared" si="1"/>
        <v>1.3195128251499284</v>
      </c>
      <c r="H8" s="1">
        <f t="shared" si="1"/>
        <v>1.3195045703209523</v>
      </c>
      <c r="I8" s="1">
        <f t="shared" si="1"/>
        <v>1.3195119478233934</v>
      </c>
      <c r="J8" s="1">
        <f t="shared" si="1"/>
        <v>1.3195151015166993</v>
      </c>
      <c r="K8" s="1">
        <f t="shared" si="1"/>
        <v>1.3195129425961682</v>
      </c>
      <c r="L8" s="1"/>
    </row>
    <row r="9" spans="1:12" x14ac:dyDescent="0.2">
      <c r="A9" s="1" t="s">
        <v>6</v>
      </c>
      <c r="B9" s="1">
        <f>(B6*B8)+(B7*$B12)</f>
        <v>5.1590053773311979</v>
      </c>
      <c r="C9" s="1">
        <f t="shared" ref="C9:K9" si="2">(C6*C8)+(C7*$B12)</f>
        <v>6.2790026720152756</v>
      </c>
      <c r="D9" s="1">
        <f t="shared" si="2"/>
        <v>4.039005887657801</v>
      </c>
      <c r="E9" s="1">
        <f t="shared" si="2"/>
        <v>5.4390088686113529</v>
      </c>
      <c r="F9" s="1">
        <f t="shared" si="2"/>
        <v>5.4390206352111345</v>
      </c>
      <c r="G9" s="1">
        <f t="shared" si="2"/>
        <v>4.0390256502998572</v>
      </c>
      <c r="H9" s="1">
        <f t="shared" si="2"/>
        <v>6.1390091406419049</v>
      </c>
      <c r="I9" s="1">
        <f t="shared" si="2"/>
        <v>4.7390238956467865</v>
      </c>
      <c r="J9" s="1">
        <f t="shared" si="2"/>
        <v>6.2790302030333986</v>
      </c>
      <c r="K9" s="1">
        <f t="shared" si="2"/>
        <v>4.7390258851923361</v>
      </c>
      <c r="L9" s="1"/>
    </row>
    <row r="10" spans="1:12" x14ac:dyDescent="0.2">
      <c r="A10" s="1" t="s">
        <v>8</v>
      </c>
      <c r="B10" s="1">
        <f>$B12*B5+C5</f>
        <v>4.0390053773311969</v>
      </c>
      <c r="C10" s="1">
        <f t="shared" ref="C10:K10" si="3">$B12*C5+D5</f>
        <v>5.3294748852516944</v>
      </c>
      <c r="D10" s="1">
        <f t="shared" si="3"/>
        <v>7.032254830017532</v>
      </c>
      <c r="E10" s="1">
        <f t="shared" si="3"/>
        <v>9.2790877983090141</v>
      </c>
      <c r="F10" s="1">
        <f t="shared" si="3"/>
        <v>12.243833165293738</v>
      </c>
      <c r="G10" s="1">
        <f t="shared" si="3"/>
        <v>16.155884248730089</v>
      </c>
      <c r="H10" s="1">
        <f t="shared" si="3"/>
        <v>21.317809330193136</v>
      </c>
      <c r="I10" s="1">
        <f t="shared" si="3"/>
        <v>28.129049598976728</v>
      </c>
      <c r="J10" s="1">
        <f t="shared" si="3"/>
        <v>37.11667498850673</v>
      </c>
      <c r="K10" s="1">
        <f t="shared" si="3"/>
        <v>48.975960808635605</v>
      </c>
      <c r="L10" s="1"/>
    </row>
    <row r="11" spans="1:12" x14ac:dyDescent="0.2">
      <c r="A11" s="1" t="s">
        <v>12</v>
      </c>
      <c r="B11" s="1">
        <f>B6*B8</f>
        <v>2.6390053773311974</v>
      </c>
      <c r="C11" s="1">
        <f t="shared" ref="C11:K11" si="4">C6*C8</f>
        <v>2.6390026720152764</v>
      </c>
      <c r="D11" s="1">
        <f t="shared" si="4"/>
        <v>2.6390058876578006</v>
      </c>
      <c r="E11" s="1">
        <f t="shared" si="4"/>
        <v>2.6390088686113526</v>
      </c>
      <c r="F11" s="1">
        <f t="shared" si="4"/>
        <v>2.6390206352111347</v>
      </c>
      <c r="G11" s="1">
        <f t="shared" si="4"/>
        <v>2.6390256502998568</v>
      </c>
      <c r="H11" s="1">
        <f t="shared" si="4"/>
        <v>2.6390091406419045</v>
      </c>
      <c r="I11" s="1">
        <f t="shared" si="4"/>
        <v>2.6390238956467869</v>
      </c>
      <c r="J11" s="1">
        <f t="shared" si="4"/>
        <v>2.6390302030333985</v>
      </c>
      <c r="K11" s="1">
        <f t="shared" si="4"/>
        <v>2.6390258851923365</v>
      </c>
      <c r="L11" s="1"/>
    </row>
    <row r="12" spans="1:12" x14ac:dyDescent="0.2">
      <c r="A12" s="1" t="s">
        <v>4</v>
      </c>
      <c r="B12" s="1">
        <v>0.7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1" t="s">
        <v>7</v>
      </c>
      <c r="B14" s="6">
        <f>SUM(B9:K9)</f>
        <v>52.290158215641043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1" t="s">
        <v>9</v>
      </c>
      <c r="B15" s="1">
        <f>SUM(B10:K10)</f>
        <v>189.61903503124546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7" spans="1:5" x14ac:dyDescent="0.2">
      <c r="A17" s="1" t="s">
        <v>42</v>
      </c>
      <c r="B17" t="s">
        <v>43</v>
      </c>
      <c r="C17" t="s">
        <v>44</v>
      </c>
    </row>
    <row r="18" spans="1:5" x14ac:dyDescent="0.2">
      <c r="A18" s="1" t="s">
        <v>40</v>
      </c>
      <c r="B18">
        <v>300</v>
      </c>
    </row>
    <row r="19" spans="1:5" x14ac:dyDescent="0.2">
      <c r="A19" s="1" t="s">
        <v>39</v>
      </c>
      <c r="B19">
        <v>200</v>
      </c>
    </row>
    <row r="23" spans="1:5" x14ac:dyDescent="0.2">
      <c r="A23" s="1" t="s">
        <v>13</v>
      </c>
      <c r="D23" t="s">
        <v>45</v>
      </c>
    </row>
    <row r="24" spans="1:5" x14ac:dyDescent="0.2">
      <c r="A24" t="s">
        <v>39</v>
      </c>
      <c r="B24">
        <v>300</v>
      </c>
      <c r="C24">
        <v>200</v>
      </c>
      <c r="D24">
        <f>B24*$B5</f>
        <v>600</v>
      </c>
      <c r="E24">
        <f>C24*$B5</f>
        <v>400</v>
      </c>
    </row>
    <row r="25" spans="1:5" x14ac:dyDescent="0.2">
      <c r="A25" s="1" t="s">
        <v>40</v>
      </c>
      <c r="B25">
        <v>200</v>
      </c>
      <c r="C25">
        <v>200</v>
      </c>
      <c r="D25">
        <f>B25*$B6</f>
        <v>400</v>
      </c>
      <c r="E25">
        <f>C25*$B6</f>
        <v>400</v>
      </c>
    </row>
    <row r="26" spans="1:5" x14ac:dyDescent="0.2">
      <c r="B26" t="s">
        <v>40</v>
      </c>
      <c r="C26" t="s">
        <v>39</v>
      </c>
      <c r="D26" t="s">
        <v>52</v>
      </c>
    </row>
    <row r="27" spans="1:5" x14ac:dyDescent="0.2">
      <c r="A27" s="1" t="s">
        <v>46</v>
      </c>
      <c r="B27">
        <f>$B18*C5</f>
        <v>791.70161319935926</v>
      </c>
      <c r="C27">
        <f>$B$19*C5</f>
        <v>527.80107546623947</v>
      </c>
      <c r="D27">
        <f>(B27+C27)/500</f>
        <v>2.6390053773311974</v>
      </c>
    </row>
    <row r="28" spans="1:5" x14ac:dyDescent="0.2">
      <c r="A28" t="s">
        <v>50</v>
      </c>
      <c r="B28">
        <f>$B18*D5</f>
        <v>1044.651336335957</v>
      </c>
      <c r="C28">
        <f>$B$19*D5</f>
        <v>696.43422422397134</v>
      </c>
      <c r="D28">
        <f t="shared" ref="D28:D35" si="5">(B28+C28)/500</f>
        <v>3.4821711211198565</v>
      </c>
    </row>
    <row r="29" spans="1:5" x14ac:dyDescent="0.2">
      <c r="A29" t="s">
        <v>47</v>
      </c>
      <c r="B29">
        <f>$B18*E5</f>
        <v>1378.42051357009</v>
      </c>
      <c r="C29">
        <f>$B$19*E5</f>
        <v>918.94700904672652</v>
      </c>
      <c r="D29">
        <f t="shared" si="5"/>
        <v>4.5947350452336329</v>
      </c>
    </row>
    <row r="30" spans="1:5" x14ac:dyDescent="0.2">
      <c r="A30" t="s">
        <v>48</v>
      </c>
      <c r="B30">
        <f>$B$18*F5</f>
        <v>1818.8319799936412</v>
      </c>
      <c r="C30">
        <f>$B$19*F5</f>
        <v>1212.5546533290942</v>
      </c>
      <c r="D30">
        <f t="shared" si="5"/>
        <v>6.0627732666454701</v>
      </c>
    </row>
    <row r="31" spans="1:5" x14ac:dyDescent="0.2">
      <c r="A31" t="s">
        <v>51</v>
      </c>
      <c r="B31">
        <f>$B$18*G5</f>
        <v>2399.9675635925723</v>
      </c>
      <c r="C31">
        <f>$B$19*G5</f>
        <v>1599.9783757283817</v>
      </c>
      <c r="D31">
        <f t="shared" si="5"/>
        <v>7.9998918786419084</v>
      </c>
    </row>
    <row r="32" spans="1:5" x14ac:dyDescent="0.2">
      <c r="A32" t="s">
        <v>49</v>
      </c>
      <c r="B32">
        <f>$B$18*H5</f>
        <v>3166.7879801042254</v>
      </c>
      <c r="C32">
        <f>$B$19*H5</f>
        <v>2111.1919867361503</v>
      </c>
      <c r="D32">
        <f t="shared" si="5"/>
        <v>10.555959933680752</v>
      </c>
    </row>
    <row r="33" spans="1:4" x14ac:dyDescent="0.2">
      <c r="A33" t="s">
        <v>53</v>
      </c>
      <c r="B33">
        <f>$B$18*I5</f>
        <v>4178.5912129849821</v>
      </c>
      <c r="C33">
        <f>$B$19*I5</f>
        <v>2785.7274753233219</v>
      </c>
      <c r="D33">
        <f t="shared" si="5"/>
        <v>13.928637376616607</v>
      </c>
    </row>
    <row r="34" spans="1:4" x14ac:dyDescent="0.2">
      <c r="A34" t="s">
        <v>18</v>
      </c>
      <c r="B34">
        <f>$B$18*J5</f>
        <v>5513.7010306035299</v>
      </c>
      <c r="C34">
        <f>$B$19*J5</f>
        <v>3675.8006870690201</v>
      </c>
      <c r="D34">
        <f t="shared" si="5"/>
        <v>18.379003435345101</v>
      </c>
    </row>
    <row r="35" spans="1:4" x14ac:dyDescent="0.2">
      <c r="A35" t="s">
        <v>54</v>
      </c>
      <c r="B35">
        <f>$B$18*K5</f>
        <v>7275.4117751295471</v>
      </c>
      <c r="C35">
        <f>$B$19*K5</f>
        <v>4850.2745167530311</v>
      </c>
      <c r="D35">
        <f t="shared" si="5"/>
        <v>24.251372583765157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7C82-3D94-8240-B4DC-7D819B391D01}">
  <dimension ref="A1:L19"/>
  <sheetViews>
    <sheetView tabSelected="1" workbookViewId="0">
      <selection activeCell="A21" sqref="A21"/>
    </sheetView>
  </sheetViews>
  <sheetFormatPr baseColWidth="10" defaultRowHeight="16" x14ac:dyDescent="0.2"/>
  <sheetData>
    <row r="1" spans="1:12" x14ac:dyDescent="0.2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" x14ac:dyDescent="0.2">
      <c r="A2" s="1" t="s">
        <v>21</v>
      </c>
      <c r="B2" s="1" t="s">
        <v>13</v>
      </c>
      <c r="C2" s="1" t="s">
        <v>14</v>
      </c>
      <c r="D2" s="1" t="s">
        <v>34</v>
      </c>
      <c r="E2" s="1" t="s">
        <v>15</v>
      </c>
      <c r="F2" s="1" t="s">
        <v>16</v>
      </c>
      <c r="G2" s="1" t="s">
        <v>38</v>
      </c>
      <c r="H2" s="1" t="s">
        <v>17</v>
      </c>
      <c r="I2" s="1" t="s">
        <v>17</v>
      </c>
      <c r="J2" s="1" t="s">
        <v>18</v>
      </c>
      <c r="K2" s="1" t="s">
        <v>18</v>
      </c>
      <c r="L2" s="1" t="s">
        <v>1</v>
      </c>
    </row>
    <row r="3" spans="1:12" x14ac:dyDescent="0.2">
      <c r="A3" s="1" t="s">
        <v>22</v>
      </c>
      <c r="B3" s="1"/>
      <c r="C3" s="1" t="s">
        <v>35</v>
      </c>
      <c r="D3" s="1" t="s">
        <v>36</v>
      </c>
      <c r="E3" s="1" t="s">
        <v>23</v>
      </c>
      <c r="F3" s="1" t="s">
        <v>37</v>
      </c>
      <c r="G3" s="1" t="s">
        <v>36</v>
      </c>
      <c r="H3" s="1" t="s">
        <v>25</v>
      </c>
      <c r="I3" s="1" t="s">
        <v>26</v>
      </c>
      <c r="J3" s="1" t="s">
        <v>27</v>
      </c>
      <c r="K3" s="1" t="s">
        <v>28</v>
      </c>
      <c r="L3" s="1"/>
    </row>
    <row r="4" spans="1:12" x14ac:dyDescent="0.2">
      <c r="A4" s="3" t="s">
        <v>24</v>
      </c>
      <c r="B4" s="3">
        <v>1</v>
      </c>
      <c r="C4" s="3">
        <f>B4+1</f>
        <v>2</v>
      </c>
      <c r="D4" s="3">
        <f t="shared" ref="D4:K4" si="0">C4+1</f>
        <v>3</v>
      </c>
      <c r="E4" s="3">
        <f t="shared" si="0"/>
        <v>4</v>
      </c>
      <c r="F4" s="3">
        <f t="shared" si="0"/>
        <v>5</v>
      </c>
      <c r="G4" s="3">
        <f t="shared" si="0"/>
        <v>6</v>
      </c>
      <c r="H4" s="3">
        <f t="shared" si="0"/>
        <v>7</v>
      </c>
      <c r="I4" s="3">
        <f t="shared" si="0"/>
        <v>8</v>
      </c>
      <c r="J4" s="3">
        <f t="shared" si="0"/>
        <v>9</v>
      </c>
      <c r="K4" s="3">
        <f t="shared" si="0"/>
        <v>10</v>
      </c>
      <c r="L4" s="1"/>
    </row>
    <row r="5" spans="1:12" x14ac:dyDescent="0.2">
      <c r="A5" s="1" t="s">
        <v>0</v>
      </c>
      <c r="B5" s="1">
        <v>2</v>
      </c>
      <c r="C5" s="2">
        <v>0.41254262911908385</v>
      </c>
      <c r="D5" s="2">
        <v>0.24342753226363539</v>
      </c>
      <c r="E5" s="2">
        <v>0.19872839496268047</v>
      </c>
      <c r="F5" s="2">
        <v>0.19885749889829302</v>
      </c>
      <c r="G5" s="2">
        <v>0.23566425324897505</v>
      </c>
      <c r="H5" s="2">
        <v>0.3307259780232969</v>
      </c>
      <c r="I5" s="2">
        <v>0.56587380073323168</v>
      </c>
      <c r="J5" s="2">
        <v>1.2654553726746425</v>
      </c>
      <c r="K5" s="2">
        <v>4.3150014571340796</v>
      </c>
      <c r="L5" s="4">
        <v>32</v>
      </c>
    </row>
    <row r="6" spans="1:12" x14ac:dyDescent="0.2">
      <c r="A6" s="1" t="s">
        <v>2</v>
      </c>
      <c r="B6" s="1">
        <v>2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/>
    </row>
    <row r="7" spans="1:12" x14ac:dyDescent="0.2">
      <c r="A7" s="1" t="s">
        <v>3</v>
      </c>
      <c r="B7" s="1">
        <v>3.6</v>
      </c>
      <c r="C7" s="1">
        <v>5.2</v>
      </c>
      <c r="D7" s="1">
        <v>2</v>
      </c>
      <c r="E7" s="1">
        <v>4</v>
      </c>
      <c r="F7" s="1">
        <v>4</v>
      </c>
      <c r="G7" s="1">
        <v>2</v>
      </c>
      <c r="H7" s="1">
        <v>5</v>
      </c>
      <c r="I7" s="1">
        <v>3</v>
      </c>
      <c r="J7" s="1">
        <v>5.2</v>
      </c>
      <c r="K7" s="1">
        <v>3</v>
      </c>
      <c r="L7" s="1"/>
    </row>
    <row r="8" spans="1:12" x14ac:dyDescent="0.2">
      <c r="A8" s="1" t="s">
        <v>5</v>
      </c>
      <c r="B8" s="1">
        <f>C5/B5</f>
        <v>0.20627131455954192</v>
      </c>
      <c r="C8" s="1">
        <f>D5/C5</f>
        <v>0.59006637152488794</v>
      </c>
      <c r="D8" s="1">
        <f>E5/D5</f>
        <v>0.81637599952110129</v>
      </c>
      <c r="E8" s="1">
        <f t="shared" ref="E8:L8" si="1">F5/E5</f>
        <v>1.0006496501702073</v>
      </c>
      <c r="F8" s="1">
        <f t="shared" si="1"/>
        <v>1.1850911057143845</v>
      </c>
      <c r="G8" s="1">
        <f t="shared" si="1"/>
        <v>1.4033777862520831</v>
      </c>
      <c r="H8" s="1">
        <f t="shared" si="1"/>
        <v>1.7110049960858247</v>
      </c>
      <c r="I8" s="1">
        <f t="shared" si="1"/>
        <v>2.2362854951668147</v>
      </c>
      <c r="J8" s="1">
        <f t="shared" si="1"/>
        <v>3.4098408765012191</v>
      </c>
      <c r="K8" s="1">
        <f t="shared" si="1"/>
        <v>7.4159882257035514</v>
      </c>
      <c r="L8" s="1"/>
    </row>
    <row r="9" spans="1:12" x14ac:dyDescent="0.2">
      <c r="A9" s="1" t="s">
        <v>6</v>
      </c>
      <c r="B9" s="1">
        <f>(B6*B8)+(B7*$B12)</f>
        <v>2.9325426291190837</v>
      </c>
      <c r="C9" s="1">
        <f t="shared" ref="C9:K9" si="2">(C6*C8)+(C7*$B12)</f>
        <v>4.8201327430497756</v>
      </c>
      <c r="D9" s="1">
        <f t="shared" si="2"/>
        <v>3.0327519990422025</v>
      </c>
      <c r="E9" s="1">
        <f t="shared" si="2"/>
        <v>4.8012993003404141</v>
      </c>
      <c r="F9" s="1">
        <f t="shared" si="2"/>
        <v>5.1701822114287683</v>
      </c>
      <c r="G9" s="1">
        <f t="shared" si="2"/>
        <v>4.2067555725041661</v>
      </c>
      <c r="H9" s="1">
        <f t="shared" si="2"/>
        <v>6.9220099921716489</v>
      </c>
      <c r="I9" s="1">
        <f t="shared" si="2"/>
        <v>6.5725709903336291</v>
      </c>
      <c r="J9" s="1">
        <f t="shared" si="2"/>
        <v>10.459681753002439</v>
      </c>
      <c r="K9" s="1">
        <f t="shared" si="2"/>
        <v>16.931976451407103</v>
      </c>
      <c r="L9" s="1"/>
    </row>
    <row r="10" spans="1:12" x14ac:dyDescent="0.2">
      <c r="A10" s="1" t="s">
        <v>8</v>
      </c>
      <c r="B10" s="1">
        <f>$B12*B5+C5</f>
        <v>1.8125426291190838</v>
      </c>
      <c r="C10" s="1">
        <f t="shared" ref="C10:K10" si="3">$B12*C5+D5</f>
        <v>0.53220737264699403</v>
      </c>
      <c r="D10" s="1">
        <f t="shared" si="3"/>
        <v>0.36912766754722526</v>
      </c>
      <c r="E10" s="1">
        <f t="shared" si="3"/>
        <v>0.33796737537216937</v>
      </c>
      <c r="F10" s="1">
        <f t="shared" si="3"/>
        <v>0.37486450247778014</v>
      </c>
      <c r="G10" s="1">
        <f t="shared" si="3"/>
        <v>0.49569095529757945</v>
      </c>
      <c r="H10" s="1">
        <f t="shared" si="3"/>
        <v>0.79738198534953952</v>
      </c>
      <c r="I10" s="1">
        <f t="shared" si="3"/>
        <v>1.6615670331879047</v>
      </c>
      <c r="J10" s="1">
        <f t="shared" si="3"/>
        <v>5.2008202180063297</v>
      </c>
      <c r="K10" s="1">
        <f t="shared" si="3"/>
        <v>35.020501019993858</v>
      </c>
      <c r="L10" s="1"/>
    </row>
    <row r="11" spans="1:12" x14ac:dyDescent="0.2">
      <c r="A11" s="1" t="s">
        <v>12</v>
      </c>
      <c r="B11" s="1">
        <f>B6*B8</f>
        <v>0.41254262911908385</v>
      </c>
      <c r="C11" s="1">
        <f t="shared" ref="C11:K11" si="4">C6*C8</f>
        <v>1.1801327430497759</v>
      </c>
      <c r="D11" s="1">
        <f t="shared" si="4"/>
        <v>1.6327519990422026</v>
      </c>
      <c r="E11" s="1">
        <f t="shared" si="4"/>
        <v>2.0012993003404147</v>
      </c>
      <c r="F11" s="1">
        <f t="shared" si="4"/>
        <v>2.3701822114287689</v>
      </c>
      <c r="G11" s="1">
        <f t="shared" si="4"/>
        <v>2.8067555725041662</v>
      </c>
      <c r="H11" s="1">
        <f t="shared" si="4"/>
        <v>3.4220099921716494</v>
      </c>
      <c r="I11" s="1">
        <f t="shared" si="4"/>
        <v>4.4725709903336295</v>
      </c>
      <c r="J11" s="1">
        <f t="shared" si="4"/>
        <v>6.8196817530024383</v>
      </c>
      <c r="K11" s="1">
        <f t="shared" si="4"/>
        <v>14.831976451407103</v>
      </c>
      <c r="L11" s="1"/>
    </row>
    <row r="12" spans="1:12" x14ac:dyDescent="0.2">
      <c r="A12" s="1" t="s">
        <v>4</v>
      </c>
      <c r="B12" s="1">
        <v>0.7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1" t="s">
        <v>7</v>
      </c>
      <c r="B14" s="6">
        <f>SUM(B9:K9)*(B17/(B17-B19)^2)/(B18/(B18-B19)^2)</f>
        <v>73.206028390382826</v>
      </c>
      <c r="C14" s="1" t="s">
        <v>41</v>
      </c>
      <c r="D14" s="1">
        <v>52.29</v>
      </c>
      <c r="E14" s="1" t="s">
        <v>19</v>
      </c>
      <c r="F14" s="1">
        <f>1.4*D14</f>
        <v>73.205999999999989</v>
      </c>
      <c r="G14" s="1"/>
      <c r="H14" s="1"/>
      <c r="I14" s="1"/>
      <c r="J14" s="1"/>
      <c r="K14" s="1"/>
      <c r="L14" s="1"/>
    </row>
    <row r="15" spans="1:12" x14ac:dyDescent="0.2">
      <c r="A15" s="1" t="s">
        <v>9</v>
      </c>
      <c r="B15" s="1">
        <f>SUM(B10:K10)*(B17/B18)^2</f>
        <v>40.550433283145118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7" spans="1:4" x14ac:dyDescent="0.2">
      <c r="A17" s="1" t="s">
        <v>10</v>
      </c>
      <c r="B17" s="2">
        <v>0.93280818093426154</v>
      </c>
      <c r="C17" s="1"/>
      <c r="D17" s="1"/>
    </row>
    <row r="18" spans="1:4" x14ac:dyDescent="0.2">
      <c r="A18" s="1" t="s">
        <v>29</v>
      </c>
      <c r="B18" s="1">
        <v>1</v>
      </c>
      <c r="C18" s="1"/>
      <c r="D18" s="1"/>
    </row>
    <row r="19" spans="1:4" x14ac:dyDescent="0.2">
      <c r="A19" s="1" t="s">
        <v>30</v>
      </c>
      <c r="B19" s="1">
        <v>0.2</v>
      </c>
      <c r="C19" s="1"/>
      <c r="D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campo</dc:creator>
  <cp:lastModifiedBy>maria campo</cp:lastModifiedBy>
  <dcterms:created xsi:type="dcterms:W3CDTF">2025-02-28T17:42:25Z</dcterms:created>
  <dcterms:modified xsi:type="dcterms:W3CDTF">2025-03-09T23:00:17Z</dcterms:modified>
</cp:coreProperties>
</file>