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w\Downloads\"/>
    </mc:Choice>
  </mc:AlternateContent>
  <xr:revisionPtr revIDLastSave="0" documentId="13_ncr:1_{06F2F8AB-1C1E-4B97-9AC3-E4DA9BECDF4E}" xr6:coauthVersionLast="45" xr6:coauthVersionMax="45" xr10:uidLastSave="{00000000-0000-0000-0000-000000000000}"/>
  <bookViews>
    <workbookView xWindow="-120" yWindow="-120" windowWidth="29040" windowHeight="15840" xr2:uid="{ABF93982-85DB-45F3-8D25-4D1708F0F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G5" i="1" l="1"/>
  <c r="G6" i="1" s="1"/>
  <c r="H5" i="1"/>
  <c r="I5" i="1"/>
  <c r="J5" i="1"/>
  <c r="K5" i="1"/>
  <c r="L5" i="1"/>
  <c r="M5" i="1"/>
  <c r="N5" i="1"/>
  <c r="N6" i="1" s="1"/>
  <c r="O5" i="1"/>
  <c r="P5" i="1"/>
  <c r="P6" i="1" s="1"/>
  <c r="Q5" i="1"/>
  <c r="F6" i="1"/>
  <c r="H6" i="1"/>
  <c r="I6" i="1"/>
  <c r="J6" i="1"/>
  <c r="K6" i="1"/>
  <c r="L6" i="1"/>
  <c r="M6" i="1"/>
  <c r="O6" i="1"/>
  <c r="Q6" i="1"/>
  <c r="L2" i="1"/>
  <c r="M2" i="1" s="1"/>
  <c r="N2" i="1" s="1"/>
  <c r="O2" i="1" s="1"/>
  <c r="P2" i="1" s="1"/>
  <c r="Q2" i="1" s="1"/>
  <c r="B23" i="1"/>
  <c r="B24" i="1"/>
  <c r="B25" i="1"/>
  <c r="B26" i="1"/>
  <c r="B22" i="1"/>
  <c r="B10" i="1" l="1"/>
  <c r="F5" i="1" l="1"/>
  <c r="B12" i="1"/>
  <c r="B14" i="1" s="1"/>
  <c r="B13" i="1" s="1"/>
  <c r="F2" i="1" s="1"/>
  <c r="B27" i="1" l="1"/>
  <c r="B28" i="1" s="1"/>
  <c r="B30" i="1" s="1"/>
  <c r="B29" i="1" s="1"/>
  <c r="G2" i="1"/>
  <c r="B33" i="1" l="1"/>
  <c r="B34" i="1" s="1"/>
  <c r="F3" i="1"/>
  <c r="F4" i="1" s="1"/>
  <c r="H2" i="1"/>
  <c r="I2" i="1" l="1"/>
  <c r="G3" i="1"/>
  <c r="H3" i="1" l="1"/>
  <c r="G4" i="1"/>
  <c r="J2" i="1"/>
  <c r="K2" i="1" l="1"/>
  <c r="I3" i="1"/>
  <c r="H4" i="1"/>
  <c r="J3" i="1" l="1"/>
  <c r="I4" i="1"/>
  <c r="K3" i="1" l="1"/>
  <c r="J4" i="1"/>
  <c r="K4" i="1" l="1"/>
  <c r="L3" i="1"/>
  <c r="L4" i="1" l="1"/>
  <c r="M3" i="1"/>
  <c r="M4" i="1" l="1"/>
  <c r="N3" i="1"/>
  <c r="N4" i="1" l="1"/>
  <c r="O3" i="1"/>
  <c r="O4" i="1" l="1"/>
  <c r="P3" i="1"/>
  <c r="Q3" i="1" l="1"/>
  <c r="Q4" i="1" s="1"/>
  <c r="P4" i="1"/>
</calcChain>
</file>

<file path=xl/sharedStrings.xml><?xml version="1.0" encoding="utf-8"?>
<sst xmlns="http://schemas.openxmlformats.org/spreadsheetml/2006/main" count="66" uniqueCount="35">
  <si>
    <t>Current Expenses</t>
  </si>
  <si>
    <t>Value</t>
  </si>
  <si>
    <t>Unit</t>
  </si>
  <si>
    <t>Specification</t>
  </si>
  <si>
    <t>Total costs per year</t>
  </si>
  <si>
    <t>Freelancers contracting</t>
  </si>
  <si>
    <t>Project management</t>
  </si>
  <si>
    <t>CRM tasks</t>
  </si>
  <si>
    <t>Analytics &amp; Reporting</t>
  </si>
  <si>
    <t>Employee costs</t>
  </si>
  <si>
    <t>€/hour</t>
  </si>
  <si>
    <t>Number of employees</t>
  </si>
  <si>
    <t>Working days</t>
  </si>
  <si>
    <t>days/year</t>
  </si>
  <si>
    <t>€</t>
  </si>
  <si>
    <t>Total costs per day</t>
  </si>
  <si>
    <t>Total costs per month</t>
  </si>
  <si>
    <t>Savings After System Implementation</t>
  </si>
  <si>
    <t>Manual documentation</t>
  </si>
  <si>
    <t>Working hours required for all tasks</t>
  </si>
  <si>
    <t>New Expenses</t>
  </si>
  <si>
    <t>Solution Price</t>
  </si>
  <si>
    <t>Months</t>
  </si>
  <si>
    <t>New Costs</t>
  </si>
  <si>
    <t>Savings per/month</t>
  </si>
  <si>
    <t>Payback Time Calculation</t>
  </si>
  <si>
    <t>months</t>
  </si>
  <si>
    <t>Current Costs</t>
  </si>
  <si>
    <t>Cumulative Savings</t>
  </si>
  <si>
    <t>Investment</t>
  </si>
  <si>
    <t>Break even</t>
  </si>
  <si>
    <t>hours/day</t>
  </si>
  <si>
    <t>Working hours per day</t>
  </si>
  <si>
    <t>Break Even Period</t>
  </si>
  <si>
    <t>ROI for the first year after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</si>
</sst>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Border="1"/>
    <xf numFmtId="0" fontId="0" fillId="3" borderId="0" xfId="0" applyFill="1" applyBorder="1"/>
    <xf numFmtId="9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applyFont="1" applyFill="1" applyBorder="1"/>
    <xf numFmtId="1" fontId="0" fillId="0" borderId="0" xfId="0" applyNumberForma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5" borderId="0" xfId="0" applyFont="1" applyFill="1"/>
    <xf numFmtId="164" fontId="0" fillId="0" borderId="0" xfId="0" applyNumberFormat="1" applyFill="1" applyBorder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 Costs,</a:t>
            </a:r>
            <a:r>
              <a:rPr lang="en-GB" baseline="0"/>
              <a:t> Savings Per Month </a:t>
            </a:r>
          </a:p>
          <a:p>
            <a:pPr>
              <a:defRPr/>
            </a:pPr>
            <a:r>
              <a:rPr lang="en-GB" baseline="0"/>
              <a:t>(First Year After Implementation)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Cumulative Savings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Sheet1!$F$4:$Q$4</c:f>
              <c:numCache>
                <c:formatCode>_-* #,##0.00\ [$€-1]_-;\-* #,##0.00\ [$€-1]_-;_-* "-"??\ [$€-1]_-;_-@_-</c:formatCode>
                <c:ptCount val="12"/>
                <c:pt idx="0">
                  <c:v>11979.166666666672</c:v>
                </c:pt>
                <c:pt idx="1">
                  <c:v>23958.333333333343</c:v>
                </c:pt>
                <c:pt idx="2">
                  <c:v>35937.500000000015</c:v>
                </c:pt>
                <c:pt idx="3">
                  <c:v>47916.666666666686</c:v>
                </c:pt>
                <c:pt idx="4">
                  <c:v>59895.833333333372</c:v>
                </c:pt>
                <c:pt idx="5">
                  <c:v>71875.000000000058</c:v>
                </c:pt>
                <c:pt idx="6">
                  <c:v>83854.166666666744</c:v>
                </c:pt>
                <c:pt idx="7">
                  <c:v>95833.33333333343</c:v>
                </c:pt>
                <c:pt idx="8">
                  <c:v>107812.50000000012</c:v>
                </c:pt>
                <c:pt idx="9">
                  <c:v>119791.6666666668</c:v>
                </c:pt>
                <c:pt idx="10">
                  <c:v>131770.83333333349</c:v>
                </c:pt>
                <c:pt idx="11">
                  <c:v>143750.00000000017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A-4402-8953-3E9ABF406B70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Investment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  <a:sp3d/>
          </c:spPr>
          <c:invertIfNegative val="0"/>
          <c:val>
            <c:numRef>
              <c:f>Sheet1!$F$5:$Q$5</c:f>
              <c:numCache>
                <c:formatCode>_-* #,##0.00\ [$€-1]_-;\-* #,##0.00\ [$€-1]_-;_-* "-"??\ [$€-1]_-;_-@_-</c:formatCode>
                <c:ptCount val="12"/>
                <c:pt idx="0">
                  <c:v>115000</c:v>
                </c:pt>
                <c:pt idx="1">
                  <c:v>115000</c:v>
                </c:pt>
                <c:pt idx="2">
                  <c:v>115000</c:v>
                </c:pt>
                <c:pt idx="3">
                  <c:v>115000</c:v>
                </c:pt>
                <c:pt idx="4">
                  <c:v>115000</c:v>
                </c:pt>
                <c:pt idx="5">
                  <c:v>115000</c:v>
                </c:pt>
                <c:pt idx="6">
                  <c:v>115000</c:v>
                </c:pt>
                <c:pt idx="7">
                  <c:v>115000</c:v>
                </c:pt>
                <c:pt idx="8">
                  <c:v>115000</c:v>
                </c:pt>
                <c:pt idx="9">
                  <c:v>115000</c:v>
                </c:pt>
                <c:pt idx="10">
                  <c:v>115000</c:v>
                </c:pt>
                <c:pt idx="11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39-4BDC-B20A-41303E04825E}"/>
            </c:ext>
          </c:extLst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Break even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val>
            <c:numRef>
              <c:f>Sheet1!$F$6:$Q$6</c:f>
              <c:numCache>
                <c:formatCode>_-* #,##0.00\ [$€-1]_-;\-* #,##0.00\ [$€-1]_-;_-* "-"??\ [$€-1]_-;_-@_-</c:formatCode>
                <c:ptCount val="12"/>
                <c:pt idx="0">
                  <c:v>-103020.83333333333</c:v>
                </c:pt>
                <c:pt idx="1">
                  <c:v>-91041.666666666657</c:v>
                </c:pt>
                <c:pt idx="2">
                  <c:v>-79062.499999999985</c:v>
                </c:pt>
                <c:pt idx="3">
                  <c:v>-67083.333333333314</c:v>
                </c:pt>
                <c:pt idx="4">
                  <c:v>-55104.166666666628</c:v>
                </c:pt>
                <c:pt idx="5">
                  <c:v>-43124.999999999942</c:v>
                </c:pt>
                <c:pt idx="6">
                  <c:v>-31145.833333333256</c:v>
                </c:pt>
                <c:pt idx="7">
                  <c:v>-19166.66666666657</c:v>
                </c:pt>
                <c:pt idx="8">
                  <c:v>-7187.4999999998836</c:v>
                </c:pt>
                <c:pt idx="9">
                  <c:v>4791.6666666668025</c:v>
                </c:pt>
                <c:pt idx="10">
                  <c:v>16770.833333333489</c:v>
                </c:pt>
                <c:pt idx="11">
                  <c:v>28750.000000000175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39-4BDC-B20A-41303E048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518990640"/>
        <c:axId val="1518991472"/>
        <c:axId val="0"/>
      </c:bar3DChart>
      <c:catAx>
        <c:axId val="1518990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18991472"/>
        <c:crosses val="autoZero"/>
        <c:auto val="1"/>
        <c:lblAlgn val="ctr"/>
        <c:lblOffset val="100"/>
        <c:noMultiLvlLbl val="0"/>
      </c:catAx>
      <c:valAx>
        <c:axId val="15189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1]_-;\-* #,##0.00\ [$€-1]_-;_-* &quot;-&quot;??\ [$€-1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1899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23811</xdr:colOff>
      <xdr:row>8</xdr:row>
      <xdr:rowOff>14286</xdr:rowOff>
    </xdr:from>
    <xdr:to>
      <xdr:col>12</xdr:col>
      <xdr:colOff>352425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2C8B3-32C8-4333-A396-6252E158F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328E-A24D-4870-98DF-2A311ADD569D}">
  <dimension ref="A1:Q35"/>
  <sheetViews>
    <sheetView tabSelected="1" workbookViewId="0">
      <selection activeCell="H7" sqref="H7"/>
    </sheetView>
  </sheetViews>
  <sheetFormatPr defaultRowHeight="15" x14ac:dyDescent="0.25"/>
  <cols>
    <col min="1" max="1" width="39" customWidth="1"/>
    <col min="2" max="2" width="9" customWidth="1"/>
    <col min="3" max="3" width="10.140625" customWidth="1"/>
    <col min="5" max="5" width="18" customWidth="1"/>
    <col min="6" max="6" width="13.5703125" customWidth="1"/>
    <col min="7" max="17" width="13.140625" bestFit="1" customWidth="1"/>
  </cols>
  <sheetData>
    <row r="1" spans="1:17" s="10" customFormat="1" x14ac:dyDescent="0.25">
      <c r="A1" s="2" t="s">
        <v>3</v>
      </c>
      <c r="B1" s="2" t="s">
        <v>1</v>
      </c>
      <c r="C1" s="11" t="s">
        <v>2</v>
      </c>
      <c r="E1" s="15" t="s">
        <v>22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</row>
    <row r="2" spans="1:17" s="10" customFormat="1" x14ac:dyDescent="0.25">
      <c r="A2" s="5" t="s">
        <v>0</v>
      </c>
      <c r="B2" s="5"/>
      <c r="C2" s="5"/>
      <c r="E2" s="15" t="s">
        <v>27</v>
      </c>
      <c r="F2" s="17">
        <f>B13</f>
        <v>39062.5</v>
      </c>
      <c r="G2" s="17">
        <f>$B13+F2</f>
        <v>78125</v>
      </c>
      <c r="H2" s="17">
        <f t="shared" ref="H2:K2" si="0">$B13+G2</f>
        <v>117187.5</v>
      </c>
      <c r="I2" s="17">
        <f t="shared" si="0"/>
        <v>156250</v>
      </c>
      <c r="J2" s="17">
        <f t="shared" si="0"/>
        <v>195312.5</v>
      </c>
      <c r="K2" s="17">
        <f t="shared" si="0"/>
        <v>234375</v>
      </c>
      <c r="L2" s="17">
        <f t="shared" ref="L2" si="1">$B13+K2</f>
        <v>273437.5</v>
      </c>
      <c r="M2" s="17">
        <f t="shared" ref="M2" si="2">$B13+L2</f>
        <v>312500</v>
      </c>
      <c r="N2" s="17">
        <f t="shared" ref="N2" si="3">$B13+M2</f>
        <v>351562.5</v>
      </c>
      <c r="O2" s="17">
        <f t="shared" ref="O2" si="4">$B13+N2</f>
        <v>390625</v>
      </c>
      <c r="P2" s="17">
        <f t="shared" ref="P2" si="5">$B13+O2</f>
        <v>429687.5</v>
      </c>
      <c r="Q2" s="17">
        <f t="shared" ref="Q2" si="6">$B13+P2</f>
        <v>468750</v>
      </c>
    </row>
    <row r="3" spans="1:17" x14ac:dyDescent="0.25">
      <c r="A3" t="s">
        <v>5</v>
      </c>
      <c r="B3">
        <v>2.5</v>
      </c>
      <c r="C3" t="s">
        <v>31</v>
      </c>
      <c r="E3" s="15" t="s">
        <v>23</v>
      </c>
      <c r="F3" s="17">
        <f>B29</f>
        <v>27083.333333333328</v>
      </c>
      <c r="G3" s="18">
        <f>$B29+F3</f>
        <v>54166.666666666657</v>
      </c>
      <c r="H3" s="18">
        <f t="shared" ref="H3:K3" si="7">$B29+G3</f>
        <v>81249.999999999985</v>
      </c>
      <c r="I3" s="18">
        <f t="shared" si="7"/>
        <v>108333.33333333331</v>
      </c>
      <c r="J3" s="18">
        <f t="shared" si="7"/>
        <v>135416.66666666663</v>
      </c>
      <c r="K3" s="18">
        <f t="shared" si="7"/>
        <v>162499.99999999994</v>
      </c>
      <c r="L3" s="18">
        <f t="shared" ref="L3" si="8">$B29+K3</f>
        <v>189583.33333333326</v>
      </c>
      <c r="M3" s="18">
        <f t="shared" ref="M3" si="9">$B29+L3</f>
        <v>216666.66666666657</v>
      </c>
      <c r="N3" s="18">
        <f t="shared" ref="N3" si="10">$B29+M3</f>
        <v>243749.99999999988</v>
      </c>
      <c r="O3" s="18">
        <f t="shared" ref="O3" si="11">$B29+N3</f>
        <v>270833.3333333332</v>
      </c>
      <c r="P3" s="18">
        <f t="shared" ref="P3" si="12">$B29+O3</f>
        <v>297916.66666666651</v>
      </c>
      <c r="Q3" s="18">
        <f t="shared" ref="Q3" si="13">$B29+P3</f>
        <v>324999.99999999983</v>
      </c>
    </row>
    <row r="4" spans="1:17" x14ac:dyDescent="0.25">
      <c r="A4" t="s">
        <v>6</v>
      </c>
      <c r="B4">
        <v>1.5</v>
      </c>
      <c r="C4" t="s">
        <v>31</v>
      </c>
      <c r="E4" s="15" t="s">
        <v>28</v>
      </c>
      <c r="F4" s="17">
        <f>F2-F3</f>
        <v>11979.166666666672</v>
      </c>
      <c r="G4" s="17">
        <f t="shared" ref="G4:Q4" si="14">G2-G3</f>
        <v>23958.333333333343</v>
      </c>
      <c r="H4" s="17">
        <f t="shared" si="14"/>
        <v>35937.500000000015</v>
      </c>
      <c r="I4" s="17">
        <f t="shared" si="14"/>
        <v>47916.666666666686</v>
      </c>
      <c r="J4" s="17">
        <f t="shared" si="14"/>
        <v>59895.833333333372</v>
      </c>
      <c r="K4" s="17">
        <f t="shared" si="14"/>
        <v>71875.000000000058</v>
      </c>
      <c r="L4" s="17">
        <f t="shared" si="14"/>
        <v>83854.166666666744</v>
      </c>
      <c r="M4" s="17">
        <f t="shared" si="14"/>
        <v>95833.33333333343</v>
      </c>
      <c r="N4" s="17">
        <f t="shared" si="14"/>
        <v>107812.50000000012</v>
      </c>
      <c r="O4" s="17">
        <f t="shared" si="14"/>
        <v>119791.6666666668</v>
      </c>
      <c r="P4" s="17">
        <f t="shared" si="14"/>
        <v>131770.83333333349</v>
      </c>
      <c r="Q4" s="17">
        <f t="shared" si="14"/>
        <v>143750.00000000017</v>
      </c>
    </row>
    <row r="5" spans="1:17" x14ac:dyDescent="0.25">
      <c r="A5" t="s">
        <v>7</v>
      </c>
      <c r="B5">
        <v>2</v>
      </c>
      <c r="C5" t="s">
        <v>31</v>
      </c>
      <c r="E5" s="16" t="s">
        <v>29</v>
      </c>
      <c r="F5" s="18">
        <f>$B31</f>
        <v>115000</v>
      </c>
      <c r="G5" s="18">
        <f t="shared" ref="G5:Q5" si="15">$B31</f>
        <v>115000</v>
      </c>
      <c r="H5" s="18">
        <f t="shared" si="15"/>
        <v>115000</v>
      </c>
      <c r="I5" s="18">
        <f t="shared" si="15"/>
        <v>115000</v>
      </c>
      <c r="J5" s="18">
        <f t="shared" si="15"/>
        <v>115000</v>
      </c>
      <c r="K5" s="18">
        <f t="shared" si="15"/>
        <v>115000</v>
      </c>
      <c r="L5" s="18">
        <f t="shared" si="15"/>
        <v>115000</v>
      </c>
      <c r="M5" s="18">
        <f t="shared" si="15"/>
        <v>115000</v>
      </c>
      <c r="N5" s="18">
        <f t="shared" si="15"/>
        <v>115000</v>
      </c>
      <c r="O5" s="18">
        <f t="shared" si="15"/>
        <v>115000</v>
      </c>
      <c r="P5" s="18">
        <f t="shared" si="15"/>
        <v>115000</v>
      </c>
      <c r="Q5" s="18">
        <f t="shared" si="15"/>
        <v>115000</v>
      </c>
    </row>
    <row r="6" spans="1:17" x14ac:dyDescent="0.25">
      <c r="A6" t="s">
        <v>8</v>
      </c>
      <c r="B6">
        <v>0.5</v>
      </c>
      <c r="C6" t="s">
        <v>31</v>
      </c>
      <c r="E6" s="16" t="s">
        <v>30</v>
      </c>
      <c r="F6" s="18">
        <f>F4-F5</f>
        <v>-103020.83333333333</v>
      </c>
      <c r="G6" s="18">
        <f t="shared" ref="G6:Q6" si="16">G4-G5</f>
        <v>-91041.666666666657</v>
      </c>
      <c r="H6" s="18">
        <f t="shared" si="16"/>
        <v>-79062.499999999985</v>
      </c>
      <c r="I6" s="18">
        <f t="shared" si="16"/>
        <v>-67083.333333333314</v>
      </c>
      <c r="J6" s="18">
        <f t="shared" si="16"/>
        <v>-55104.166666666628</v>
      </c>
      <c r="K6" s="18">
        <f t="shared" si="16"/>
        <v>-43124.999999999942</v>
      </c>
      <c r="L6" s="18">
        <f t="shared" si="16"/>
        <v>-31145.833333333256</v>
      </c>
      <c r="M6" s="18">
        <f t="shared" si="16"/>
        <v>-19166.66666666657</v>
      </c>
      <c r="N6" s="18">
        <f t="shared" si="16"/>
        <v>-7187.4999999998836</v>
      </c>
      <c r="O6" s="18">
        <f t="shared" si="16"/>
        <v>4791.6666666668025</v>
      </c>
      <c r="P6" s="18">
        <f t="shared" si="16"/>
        <v>16770.833333333489</v>
      </c>
      <c r="Q6" s="18">
        <f t="shared" si="16"/>
        <v>28750.000000000175</v>
      </c>
    </row>
    <row r="7" spans="1:17" x14ac:dyDescent="0.25">
      <c r="A7" t="s">
        <v>18</v>
      </c>
      <c r="B7">
        <v>1</v>
      </c>
      <c r="C7" t="s">
        <v>31</v>
      </c>
    </row>
    <row r="8" spans="1:17" x14ac:dyDescent="0.25">
      <c r="A8" t="s">
        <v>9</v>
      </c>
      <c r="B8">
        <v>25</v>
      </c>
      <c r="C8" t="s">
        <v>10</v>
      </c>
    </row>
    <row r="9" spans="1:17" x14ac:dyDescent="0.25">
      <c r="A9" t="s">
        <v>11</v>
      </c>
      <c r="B9">
        <v>10</v>
      </c>
    </row>
    <row r="10" spans="1:17" x14ac:dyDescent="0.25">
      <c r="A10" t="s">
        <v>32</v>
      </c>
      <c r="B10">
        <f>SUM(B3:B7)</f>
        <v>7.5</v>
      </c>
      <c r="C10" t="s">
        <v>31</v>
      </c>
    </row>
    <row r="11" spans="1:17" x14ac:dyDescent="0.25">
      <c r="A11" t="s">
        <v>12</v>
      </c>
      <c r="B11">
        <v>250</v>
      </c>
      <c r="C11" t="s">
        <v>13</v>
      </c>
    </row>
    <row r="12" spans="1:17" x14ac:dyDescent="0.25">
      <c r="A12" s="1" t="s">
        <v>15</v>
      </c>
      <c r="B12" s="1">
        <f>B8*B9*B10</f>
        <v>1875</v>
      </c>
      <c r="C12" s="1" t="s">
        <v>14</v>
      </c>
    </row>
    <row r="13" spans="1:17" x14ac:dyDescent="0.25">
      <c r="A13" s="1" t="s">
        <v>16</v>
      </c>
      <c r="B13" s="1">
        <f>B14/12</f>
        <v>39062.5</v>
      </c>
      <c r="C13" s="1" t="s">
        <v>14</v>
      </c>
    </row>
    <row r="14" spans="1:17" x14ac:dyDescent="0.25">
      <c r="A14" s="1" t="s">
        <v>4</v>
      </c>
      <c r="B14" s="1">
        <f>B11*B12</f>
        <v>468750</v>
      </c>
      <c r="C14" s="1" t="s">
        <v>14</v>
      </c>
    </row>
    <row r="15" spans="1:17" s="9" customFormat="1" x14ac:dyDescent="0.25">
      <c r="A15" s="4" t="s">
        <v>17</v>
      </c>
      <c r="B15" s="3"/>
      <c r="C15" s="3"/>
    </row>
    <row r="16" spans="1:17" x14ac:dyDescent="0.25">
      <c r="A16" t="s">
        <v>5</v>
      </c>
      <c r="B16" s="7">
        <v>0.3</v>
      </c>
    </row>
    <row r="17" spans="1:3" x14ac:dyDescent="0.25">
      <c r="A17" t="s">
        <v>6</v>
      </c>
      <c r="B17" s="7">
        <v>0.1</v>
      </c>
    </row>
    <row r="18" spans="1:3" x14ac:dyDescent="0.25">
      <c r="A18" t="s">
        <v>7</v>
      </c>
      <c r="B18" s="7">
        <v>0.5</v>
      </c>
    </row>
    <row r="19" spans="1:3" x14ac:dyDescent="0.25">
      <c r="A19" t="s">
        <v>8</v>
      </c>
      <c r="B19" s="7">
        <v>0.4</v>
      </c>
    </row>
    <row r="20" spans="1:3" x14ac:dyDescent="0.25">
      <c r="A20" t="s">
        <v>18</v>
      </c>
      <c r="B20" s="7">
        <v>0.2</v>
      </c>
    </row>
    <row r="21" spans="1:3" s="9" customFormat="1" x14ac:dyDescent="0.25">
      <c r="A21" s="4" t="s">
        <v>20</v>
      </c>
      <c r="B21" s="3"/>
      <c r="C21" s="3"/>
    </row>
    <row r="22" spans="1:3" x14ac:dyDescent="0.25">
      <c r="A22" t="s">
        <v>5</v>
      </c>
      <c r="B22">
        <f>(1-B16)*B3</f>
        <v>1.75</v>
      </c>
      <c r="C22" t="s">
        <v>31</v>
      </c>
    </row>
    <row r="23" spans="1:3" x14ac:dyDescent="0.25">
      <c r="A23" t="s">
        <v>6</v>
      </c>
      <c r="B23">
        <f t="shared" ref="B23:B26" si="17">(1-B17)*B4</f>
        <v>1.35</v>
      </c>
      <c r="C23" t="s">
        <v>31</v>
      </c>
    </row>
    <row r="24" spans="1:3" x14ac:dyDescent="0.25">
      <c r="A24" t="s">
        <v>7</v>
      </c>
      <c r="B24">
        <f t="shared" si="17"/>
        <v>1</v>
      </c>
      <c r="C24" t="s">
        <v>31</v>
      </c>
    </row>
    <row r="25" spans="1:3" x14ac:dyDescent="0.25">
      <c r="A25" t="s">
        <v>8</v>
      </c>
      <c r="B25">
        <f t="shared" si="17"/>
        <v>0.3</v>
      </c>
      <c r="C25" t="s">
        <v>31</v>
      </c>
    </row>
    <row r="26" spans="1:3" x14ac:dyDescent="0.25">
      <c r="A26" t="s">
        <v>18</v>
      </c>
      <c r="B26">
        <f t="shared" si="17"/>
        <v>0.8</v>
      </c>
      <c r="C26" t="s">
        <v>31</v>
      </c>
    </row>
    <row r="27" spans="1:3" x14ac:dyDescent="0.25">
      <c r="A27" t="s">
        <v>19</v>
      </c>
      <c r="B27">
        <f>SUM(B22:B26)</f>
        <v>5.1999999999999993</v>
      </c>
      <c r="C27" t="s">
        <v>31</v>
      </c>
    </row>
    <row r="28" spans="1:3" x14ac:dyDescent="0.25">
      <c r="A28" s="1" t="s">
        <v>15</v>
      </c>
      <c r="B28" s="1">
        <f>B8*B9*B27</f>
        <v>1299.9999999999998</v>
      </c>
      <c r="C28" s="1" t="s">
        <v>14</v>
      </c>
    </row>
    <row r="29" spans="1:3" x14ac:dyDescent="0.25">
      <c r="A29" s="1" t="s">
        <v>16</v>
      </c>
      <c r="B29" s="1">
        <f>B30/12</f>
        <v>27083.333333333328</v>
      </c>
      <c r="C29" s="1" t="s">
        <v>14</v>
      </c>
    </row>
    <row r="30" spans="1:3" x14ac:dyDescent="0.25">
      <c r="A30" s="1" t="s">
        <v>4</v>
      </c>
      <c r="B30" s="1">
        <f>B28*B11</f>
        <v>324999.99999999994</v>
      </c>
      <c r="C30" s="1" t="s">
        <v>14</v>
      </c>
    </row>
    <row r="31" spans="1:3" x14ac:dyDescent="0.25">
      <c r="A31" s="8" t="s">
        <v>21</v>
      </c>
      <c r="B31" s="8">
        <v>115000</v>
      </c>
      <c r="C31" s="8" t="s">
        <v>14</v>
      </c>
    </row>
    <row r="32" spans="1:3" x14ac:dyDescent="0.25">
      <c r="A32" s="6" t="s">
        <v>25</v>
      </c>
      <c r="B32" s="6"/>
      <c r="C32" s="6"/>
    </row>
    <row r="33" spans="1:3" x14ac:dyDescent="0.25">
      <c r="A33" s="12" t="s">
        <v>24</v>
      </c>
      <c r="B33" s="10">
        <f>B13-B29</f>
        <v>11979.166666666672</v>
      </c>
      <c r="C33" t="s">
        <v>14</v>
      </c>
    </row>
    <row r="34" spans="1:3" x14ac:dyDescent="0.25">
      <c r="A34" s="10" t="s">
        <v>33</v>
      </c>
      <c r="B34" s="13">
        <f>ROUNDUP(B31/B33, 0)</f>
        <v>10</v>
      </c>
      <c r="C34" t="s">
        <v>26</v>
      </c>
    </row>
    <row r="35" spans="1:3" x14ac:dyDescent="0.25">
      <c r="A35" t="s">
        <v>34</v>
      </c>
      <c r="B35" s="19">
        <f>(Q4-Q5)/Q5*100%</f>
        <v>0.2500000000000015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226B865EE1244925EBB9CAD28D385" ma:contentTypeVersion="8" ma:contentTypeDescription="Create a new document." ma:contentTypeScope="" ma:versionID="193bc1fbdc7154bbc8d9665a900e14e6">
  <xsd:schema xmlns:xsd="http://www.w3.org/2001/XMLSchema" xmlns:xs="http://www.w3.org/2001/XMLSchema" xmlns:p="http://schemas.microsoft.com/office/2006/metadata/properties" xmlns:ns2="aa81e346-6d2f-47f8-a3ed-52e6c20e0579" targetNamespace="http://schemas.microsoft.com/office/2006/metadata/properties" ma:root="true" ma:fieldsID="0ce335a327fca41048fffa61556eb22e" ns2:_="">
    <xsd:import namespace="aa81e346-6d2f-47f8-a3ed-52e6c20e0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1e346-6d2f-47f8-a3ed-52e6c20e0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F4A92D-5182-4E82-A233-D46CB60AE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1e346-6d2f-47f8-a3ed-52e6c20e0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F020EF-15F1-4F20-AE91-0534709060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28CD79-E031-40E5-ADC6-62B604374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lanaw</dc:creator>
  <cp:lastModifiedBy>lanaw</cp:lastModifiedBy>
  <dcterms:created xsi:type="dcterms:W3CDTF">2020-11-13T14:49:26Z</dcterms:created>
  <dcterms:modified xsi:type="dcterms:W3CDTF">2020-11-25T17:26:46Z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0x010100D8B226B865EE1244925EBB9CAD28D385</vt:lpwstr>
  </property>
</Properties>
</file>