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m2022/DYNAMIN/"/>
    </mc:Choice>
  </mc:AlternateContent>
  <xr:revisionPtr revIDLastSave="0" documentId="13_ncr:1_{402455FF-5000-8442-9CDB-E52AC76B8DB0}" xr6:coauthVersionLast="47" xr6:coauthVersionMax="47" xr10:uidLastSave="{00000000-0000-0000-0000-000000000000}"/>
  <bookViews>
    <workbookView xWindow="4120" yWindow="1080" windowWidth="26840" windowHeight="15940" activeTab="3" xr2:uid="{6F0CD8B7-FE2C-4C45-B90B-11F56951E4B6}"/>
  </bookViews>
  <sheets>
    <sheet name="Dyn1BB" sheetId="2" r:id="rId1"/>
    <sheet name="Dyn1AB" sheetId="1" r:id="rId2"/>
    <sheet name="Dyn1AA" sheetId="3" r:id="rId3"/>
    <sheet name="OptParms" sheetId="4" r:id="rId4"/>
    <sheet name="Spatial dyn1B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M6" i="5"/>
  <c r="D7" i="5"/>
  <c r="M7" i="5"/>
  <c r="D8" i="5"/>
  <c r="M8" i="5"/>
  <c r="D9" i="5"/>
  <c r="M9" i="5"/>
  <c r="D10" i="5"/>
  <c r="M10" i="5"/>
  <c r="D11" i="5"/>
  <c r="M11" i="5"/>
  <c r="D12" i="5"/>
  <c r="M12" i="5"/>
  <c r="D13" i="5"/>
  <c r="M13" i="5"/>
  <c r="D14" i="5"/>
  <c r="M14" i="5"/>
  <c r="D15" i="5"/>
  <c r="M15" i="5"/>
  <c r="D16" i="5"/>
  <c r="M16" i="5"/>
  <c r="D17" i="5"/>
  <c r="M17" i="5"/>
  <c r="D18" i="5"/>
  <c r="M18" i="5"/>
  <c r="D19" i="5"/>
  <c r="M19" i="5"/>
  <c r="D20" i="5"/>
  <c r="M20" i="5"/>
  <c r="D21" i="5"/>
  <c r="M21" i="5"/>
  <c r="D22" i="5"/>
  <c r="M22" i="5"/>
  <c r="D23" i="5"/>
  <c r="M23" i="5"/>
  <c r="D24" i="5"/>
  <c r="M24" i="5"/>
  <c r="D25" i="5"/>
  <c r="M25" i="5"/>
  <c r="D26" i="5"/>
  <c r="M26" i="5"/>
  <c r="E24" i="4"/>
  <c r="F24" i="4"/>
  <c r="H24" i="4"/>
  <c r="I24" i="4"/>
  <c r="J24" i="4"/>
  <c r="L24" i="4"/>
  <c r="M24" i="4"/>
  <c r="N24" i="4"/>
  <c r="P24" i="4"/>
  <c r="Q24" i="4"/>
  <c r="R24" i="4"/>
  <c r="D24" i="4"/>
  <c r="E23" i="4"/>
  <c r="F23" i="4"/>
  <c r="H23" i="4"/>
  <c r="I23" i="4"/>
  <c r="J23" i="4"/>
  <c r="L23" i="4"/>
  <c r="M23" i="4"/>
  <c r="N23" i="4"/>
  <c r="P23" i="4"/>
  <c r="Q23" i="4"/>
  <c r="R23" i="4"/>
  <c r="D23" i="4"/>
  <c r="K9" i="2"/>
  <c r="K10" i="2"/>
  <c r="K11" i="2"/>
  <c r="L8" i="2"/>
  <c r="L9" i="2"/>
  <c r="L10" i="2"/>
  <c r="E21" i="4"/>
  <c r="F21" i="4"/>
  <c r="H21" i="4"/>
  <c r="I21" i="4"/>
  <c r="J21" i="4"/>
  <c r="L21" i="4"/>
  <c r="M21" i="4"/>
  <c r="N21" i="4"/>
  <c r="P21" i="4"/>
  <c r="Q21" i="4"/>
  <c r="R21" i="4"/>
  <c r="D21" i="4"/>
  <c r="E19" i="4"/>
  <c r="F19" i="4"/>
  <c r="H19" i="4"/>
  <c r="I19" i="4"/>
  <c r="J19" i="4"/>
  <c r="L19" i="4"/>
  <c r="M19" i="4"/>
  <c r="N19" i="4"/>
  <c r="P19" i="4"/>
  <c r="Q19" i="4"/>
  <c r="R19" i="4"/>
  <c r="E18" i="4"/>
  <c r="F18" i="4"/>
  <c r="H18" i="4"/>
  <c r="I18" i="4"/>
  <c r="J18" i="4"/>
  <c r="L18" i="4"/>
  <c r="M18" i="4"/>
  <c r="N18" i="4"/>
  <c r="P18" i="4"/>
  <c r="Q18" i="4"/>
  <c r="R18" i="4"/>
  <c r="D19" i="4"/>
  <c r="D18" i="4"/>
  <c r="H7" i="1"/>
  <c r="I7" i="1"/>
  <c r="H8" i="1"/>
  <c r="I8" i="1"/>
  <c r="H9" i="1"/>
  <c r="I9" i="1"/>
  <c r="H11" i="3"/>
  <c r="I11" i="3"/>
  <c r="H8" i="3"/>
  <c r="I8" i="3"/>
  <c r="H9" i="3"/>
  <c r="I9" i="3"/>
  <c r="H10" i="3"/>
  <c r="I10" i="3"/>
  <c r="I6" i="1"/>
  <c r="H6" i="1"/>
  <c r="H11" i="2"/>
  <c r="I11" i="2"/>
  <c r="J11" i="2"/>
  <c r="L11" i="2" s="1"/>
  <c r="J8" i="2"/>
  <c r="K8" i="2"/>
  <c r="J9" i="2"/>
  <c r="J10" i="2"/>
  <c r="K7" i="2"/>
  <c r="J7" i="2"/>
  <c r="L7" i="2" s="1"/>
  <c r="I7" i="3" l="1"/>
  <c r="H7" i="3"/>
  <c r="E7" i="2"/>
  <c r="H7" i="2"/>
  <c r="I7" i="2"/>
  <c r="I8" i="2"/>
  <c r="H8" i="2"/>
  <c r="E9" i="2"/>
  <c r="I9" i="2" s="1"/>
  <c r="H9" i="2"/>
  <c r="D10" i="2"/>
  <c r="E10" i="2"/>
  <c r="H10" i="2"/>
  <c r="I10" i="2"/>
</calcChain>
</file>

<file path=xl/sharedStrings.xml><?xml version="1.0" encoding="utf-8"?>
<sst xmlns="http://schemas.openxmlformats.org/spreadsheetml/2006/main" count="124" uniqueCount="55">
  <si>
    <t>Post</t>
  </si>
  <si>
    <t>Pre</t>
  </si>
  <si>
    <t>Fitness</t>
  </si>
  <si>
    <t>Dyn Conc (uM)</t>
  </si>
  <si>
    <t>Total copies</t>
  </si>
  <si>
    <t>Fraction DYN added from 2D vs 3D</t>
  </si>
  <si>
    <t>Ratio of 2D vs 3D recruitment</t>
  </si>
  <si>
    <t>Aclus</t>
  </si>
  <si>
    <t>For D=10, fitness=-5936</t>
  </si>
  <si>
    <t>SPATIAL</t>
  </si>
  <si>
    <t>Pre-stim</t>
  </si>
  <si>
    <t>Post-stim</t>
  </si>
  <si>
    <t>Copies Sol</t>
  </si>
  <si>
    <t>Copies Mem approx</t>
  </si>
  <si>
    <t>% kfDRC</t>
  </si>
  <si>
    <t>% Rmem0</t>
  </si>
  <si>
    <t>% Dsol0</t>
  </si>
  <si>
    <t>% Dmem0</t>
  </si>
  <si>
    <t>kfrev</t>
  </si>
  <si>
    <t>% kfDydy</t>
  </si>
  <si>
    <t>% Rclus0</t>
  </si>
  <si>
    <t>% kpost</t>
  </si>
  <si>
    <t>kb</t>
  </si>
  <si>
    <t>Dyb1BB</t>
  </si>
  <si>
    <t>10uM</t>
  </si>
  <si>
    <t>Dyn1ab</t>
  </si>
  <si>
    <t>Dyn1aa</t>
  </si>
  <si>
    <t>5uM</t>
  </si>
  <si>
    <t>1uM</t>
  </si>
  <si>
    <t>Aclus*KmemPost</t>
  </si>
  <si>
    <t>Rmem*kfrev</t>
  </si>
  <si>
    <t>kDydy/kmemPre</t>
  </si>
  <si>
    <t>kmemPre/kmemPost</t>
  </si>
  <si>
    <t>Dsol (uM)</t>
  </si>
  <si>
    <t>Dmem (copies/um2)</t>
  </si>
  <si>
    <t>Aclus (copies/um2)</t>
  </si>
  <si>
    <t>Rmem (copies/um2)</t>
  </si>
  <si>
    <t>kmemPre (uM-1s-1)</t>
  </si>
  <si>
    <t>kmemPost (uM-1s-1)</t>
  </si>
  <si>
    <t>kDydy (uM-1s-1)</t>
  </si>
  <si>
    <t>kfrev (uM-1s-1)</t>
  </si>
  <si>
    <t>kb (s-1)</t>
  </si>
  <si>
    <t>Aclus*KmemPre (copies/(um2 uM s)</t>
  </si>
  <si>
    <t>Example solutions found with optimal fitness. *Other solutions exist!</t>
  </si>
  <si>
    <t>Dclus2D max</t>
  </si>
  <si>
    <t>Dclus3D max</t>
  </si>
  <si>
    <t>Dmem Max</t>
  </si>
  <si>
    <t>Dmem min</t>
  </si>
  <si>
    <t>Ratio Sol/Mem copies</t>
  </si>
  <si>
    <t>sorted to read into MATLAB</t>
  </si>
  <si>
    <t>Initial conditions</t>
  </si>
  <si>
    <t>Rates</t>
  </si>
  <si>
    <t xml:space="preserve">Flux to Cluster </t>
  </si>
  <si>
    <t>Ratios of rates</t>
  </si>
  <si>
    <t>Pull to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</si>
</sst>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C763D"/>
      <name val="Courier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 textRotation="90" wrapText="1"/>
    </xf>
    <xf numFmtId="0" fontId="5" fillId="0" borderId="0" xfId="0" applyFont="1"/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EE4B-D89D-E74D-8A6B-A9C9DB4007AA}">
  <dimension ref="C4:L11"/>
  <sheetViews>
    <sheetView topLeftCell="L1" workbookViewId="0">
      <selection activeCell="M2" sqref="M2:AC25"/>
    </sheetView>
  </sheetViews>
  <sheetFormatPr baseColWidth="10" defaultRowHeight="16" x14ac:dyDescent="0.2"/>
  <cols>
    <col min="11" max="11" width="14.6640625" customWidth="1"/>
    <col min="12" max="12" width="16.5" customWidth="1"/>
  </cols>
  <sheetData>
    <row r="4" spans="3:12" x14ac:dyDescent="0.2">
      <c r="D4" s="2" t="s">
        <v>6</v>
      </c>
      <c r="H4" s="2" t="s">
        <v>5</v>
      </c>
    </row>
    <row r="5" spans="3:12" ht="35" customHeight="1" x14ac:dyDescent="0.2">
      <c r="C5" s="2" t="s">
        <v>3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  <c r="J5" s="2" t="s">
        <v>12</v>
      </c>
      <c r="K5" s="8" t="s">
        <v>13</v>
      </c>
      <c r="L5" s="8" t="s">
        <v>48</v>
      </c>
    </row>
    <row r="7" spans="3:12" x14ac:dyDescent="0.2">
      <c r="C7">
        <v>10</v>
      </c>
      <c r="D7" s="5">
        <v>0.48</v>
      </c>
      <c r="E7" s="5">
        <f>(1.67+2.51)/2</f>
        <v>2.09</v>
      </c>
      <c r="F7" s="5">
        <v>-5936</v>
      </c>
      <c r="H7">
        <f>100/(1+1/D7)</f>
        <v>32.432432432432428</v>
      </c>
      <c r="I7">
        <f>100/(1+1/E7)</f>
        <v>67.637540453074436</v>
      </c>
      <c r="J7">
        <f>C7*3.53*602</f>
        <v>21250.6</v>
      </c>
      <c r="K7">
        <f>60*1.85</f>
        <v>111</v>
      </c>
      <c r="L7">
        <f>J7/K7</f>
        <v>191.44684684684682</v>
      </c>
    </row>
    <row r="8" spans="3:12" x14ac:dyDescent="0.2">
      <c r="C8">
        <v>5</v>
      </c>
      <c r="D8" s="6">
        <v>0.96675774125061997</v>
      </c>
      <c r="E8" s="5">
        <v>4.0947623147446697</v>
      </c>
      <c r="F8" s="6">
        <v>-6256.3858900978903</v>
      </c>
      <c r="H8">
        <f>100/(1+1/D8)</f>
        <v>49.154896964375439</v>
      </c>
      <c r="I8">
        <f>100/(1+1/E8)</f>
        <v>80.371998962426247</v>
      </c>
      <c r="J8">
        <f>C8*3.53*602</f>
        <v>10625.3</v>
      </c>
      <c r="K8">
        <f>60*1.85</f>
        <v>111</v>
      </c>
      <c r="L8">
        <f>J8/K8</f>
        <v>95.723423423423412</v>
      </c>
    </row>
    <row r="9" spans="3:12" x14ac:dyDescent="0.2">
      <c r="C9">
        <v>1</v>
      </c>
      <c r="D9" s="6">
        <v>4.8</v>
      </c>
      <c r="E9" s="5">
        <f>(28+15)/2</f>
        <v>21.5</v>
      </c>
      <c r="F9" s="6">
        <v>-8236</v>
      </c>
      <c r="H9">
        <f>100/(1+1/D9)</f>
        <v>82.758620689655174</v>
      </c>
      <c r="I9">
        <f>100/(1+1/E9)</f>
        <v>95.555555555555543</v>
      </c>
      <c r="J9">
        <f>C9*3.53*602</f>
        <v>2125.06</v>
      </c>
      <c r="K9">
        <f>60*1.85</f>
        <v>111</v>
      </c>
      <c r="L9">
        <f>J9/K9</f>
        <v>19.144684684684684</v>
      </c>
    </row>
    <row r="10" spans="3:12" x14ac:dyDescent="0.2">
      <c r="C10">
        <v>0.5</v>
      </c>
      <c r="D10" s="5">
        <f>(9.09+9.96)/2</f>
        <v>9.5250000000000004</v>
      </c>
      <c r="E10" s="5">
        <f>(34+62)/2</f>
        <v>48</v>
      </c>
      <c r="F10" s="6">
        <v>-8875</v>
      </c>
      <c r="H10">
        <f>100/(1+1/D10)</f>
        <v>90.498812351543933</v>
      </c>
      <c r="I10">
        <f>100/(1+1/E10)</f>
        <v>97.959183673469397</v>
      </c>
      <c r="J10">
        <f>C10*3.53*602</f>
        <v>1062.53</v>
      </c>
      <c r="K10">
        <f>60*1.85</f>
        <v>111</v>
      </c>
      <c r="L10">
        <f>J10/K10</f>
        <v>9.5723423423423419</v>
      </c>
    </row>
    <row r="11" spans="3:12" x14ac:dyDescent="0.2">
      <c r="C11">
        <v>0.2</v>
      </c>
      <c r="D11" s="5">
        <v>15.0997723100744</v>
      </c>
      <c r="E11" s="5">
        <v>90.094059311940995</v>
      </c>
      <c r="F11" s="6">
        <v>-8921</v>
      </c>
      <c r="H11">
        <f>100/(1+1/D11)</f>
        <v>93.788732034587511</v>
      </c>
      <c r="I11">
        <f>100/(1+1/E11)</f>
        <v>98.902233573129479</v>
      </c>
      <c r="J11">
        <f>C11*3.53*602</f>
        <v>425.012</v>
      </c>
      <c r="K11">
        <f>60*1.85</f>
        <v>111</v>
      </c>
      <c r="L11">
        <f>J11/K11</f>
        <v>3.828936936936937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924-4ED4-E74A-A7DC-3137343D60D2}">
  <dimension ref="C3:I10"/>
  <sheetViews>
    <sheetView workbookViewId="0">
      <selection activeCell="H6" sqref="H6:I9"/>
    </sheetView>
  </sheetViews>
  <sheetFormatPr baseColWidth="10" defaultRowHeight="16" x14ac:dyDescent="0.2"/>
  <sheetData>
    <row r="3" spans="3:9" x14ac:dyDescent="0.2">
      <c r="D3" t="s">
        <v>6</v>
      </c>
      <c r="H3" s="2" t="s">
        <v>5</v>
      </c>
    </row>
    <row r="4" spans="3:9" x14ac:dyDescent="0.2">
      <c r="C4" t="s">
        <v>3</v>
      </c>
      <c r="D4" s="2" t="s">
        <v>1</v>
      </c>
      <c r="E4" s="2" t="s">
        <v>0</v>
      </c>
      <c r="F4" s="2" t="s">
        <v>2</v>
      </c>
      <c r="H4" s="2" t="s">
        <v>1</v>
      </c>
      <c r="I4" s="2" t="s">
        <v>0</v>
      </c>
    </row>
    <row r="6" spans="3:9" x14ac:dyDescent="0.2">
      <c r="C6">
        <v>10</v>
      </c>
      <c r="D6">
        <v>0.593195774537985</v>
      </c>
      <c r="E6">
        <v>3.8151963151011499</v>
      </c>
      <c r="F6">
        <v>-8200</v>
      </c>
      <c r="H6">
        <f>100/(1+1/D6)</f>
        <v>37.233074805888648</v>
      </c>
      <c r="I6">
        <f>100/(1+1/E6)</f>
        <v>79.232414743634521</v>
      </c>
    </row>
    <row r="7" spans="3:9" x14ac:dyDescent="0.2">
      <c r="C7">
        <v>5</v>
      </c>
      <c r="D7">
        <v>1.5566239014329399</v>
      </c>
      <c r="E7">
        <v>9.6900877409171393</v>
      </c>
      <c r="F7">
        <v>-9039</v>
      </c>
      <c r="H7">
        <f t="shared" ref="H7:H9" si="0">100/(1+1/D7)</f>
        <v>60.885916796775675</v>
      </c>
      <c r="I7">
        <f t="shared" ref="I7:I9" si="1">100/(1+1/E7)</f>
        <v>90.645539828710469</v>
      </c>
    </row>
    <row r="8" spans="3:9" x14ac:dyDescent="0.2">
      <c r="C8">
        <v>1</v>
      </c>
      <c r="D8">
        <v>1.62788885166199</v>
      </c>
      <c r="E8">
        <v>10.450429063066601</v>
      </c>
      <c r="F8">
        <v>-9900</v>
      </c>
      <c r="H8">
        <f t="shared" si="0"/>
        <v>61.946640194939867</v>
      </c>
      <c r="I8">
        <f t="shared" si="1"/>
        <v>91.266702806574273</v>
      </c>
    </row>
    <row r="9" spans="3:9" x14ac:dyDescent="0.2">
      <c r="C9">
        <v>0.5</v>
      </c>
      <c r="D9">
        <v>6.3341811172886899</v>
      </c>
      <c r="E9">
        <v>47.5483570062121</v>
      </c>
      <c r="F9">
        <v>-10600</v>
      </c>
      <c r="H9">
        <f t="shared" si="0"/>
        <v>86.365212639176264</v>
      </c>
      <c r="I9">
        <f t="shared" si="1"/>
        <v>97.940198058871403</v>
      </c>
    </row>
    <row r="10" spans="3:9" x14ac:dyDescent="0.2">
      <c r="C10">
        <v>0.2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F08F-D644-2E4C-B696-1C2F04C20147}">
  <dimension ref="C4:I11"/>
  <sheetViews>
    <sheetView workbookViewId="0">
      <selection activeCell="H7" sqref="H7:I11"/>
    </sheetView>
  </sheetViews>
  <sheetFormatPr baseColWidth="10" defaultRowHeight="16" x14ac:dyDescent="0.2"/>
  <sheetData>
    <row r="4" spans="3:9" x14ac:dyDescent="0.2">
      <c r="D4" t="s">
        <v>6</v>
      </c>
      <c r="H4" s="2" t="s">
        <v>5</v>
      </c>
    </row>
    <row r="5" spans="3:9" x14ac:dyDescent="0.2">
      <c r="C5" t="s">
        <v>3</v>
      </c>
      <c r="D5" s="2" t="s">
        <v>1</v>
      </c>
      <c r="E5" s="2" t="s">
        <v>0</v>
      </c>
      <c r="F5" s="2" t="s">
        <v>2</v>
      </c>
      <c r="H5" s="2" t="s">
        <v>1</v>
      </c>
      <c r="I5" s="2" t="s">
        <v>0</v>
      </c>
    </row>
    <row r="7" spans="3:9" x14ac:dyDescent="0.2">
      <c r="C7">
        <v>10</v>
      </c>
      <c r="D7">
        <v>0.72324366187443001</v>
      </c>
      <c r="E7">
        <v>1.3896784683440999</v>
      </c>
      <c r="F7">
        <v>-3600</v>
      </c>
      <c r="H7">
        <f>100/(1+1/D7)</f>
        <v>41.969901173913712</v>
      </c>
      <c r="I7">
        <f>100/(1+1/E7)</f>
        <v>58.153366101468102</v>
      </c>
    </row>
    <row r="8" spans="3:9" x14ac:dyDescent="0.2">
      <c r="C8">
        <v>5</v>
      </c>
      <c r="D8">
        <v>0.98108007952651599</v>
      </c>
      <c r="E8">
        <v>1.8750880462958399</v>
      </c>
      <c r="F8">
        <v>-3762</v>
      </c>
      <c r="H8">
        <f t="shared" ref="H8:H10" si="0">100/(1+1/D8)</f>
        <v>49.522484712531003</v>
      </c>
      <c r="I8">
        <f t="shared" ref="I8:I10" si="1">100/(1+1/E8)</f>
        <v>65.218456482111421</v>
      </c>
    </row>
    <row r="9" spans="3:9" x14ac:dyDescent="0.2">
      <c r="C9">
        <v>1</v>
      </c>
      <c r="D9">
        <v>4.8676181978995103</v>
      </c>
      <c r="E9">
        <v>9.3334517522157494</v>
      </c>
      <c r="F9">
        <v>-4350</v>
      </c>
      <c r="H9">
        <f t="shared" si="0"/>
        <v>82.957309656617056</v>
      </c>
      <c r="I9">
        <f t="shared" si="1"/>
        <v>90.322691546069535</v>
      </c>
    </row>
    <row r="10" spans="3:9" x14ac:dyDescent="0.2">
      <c r="C10">
        <v>0.5</v>
      </c>
      <c r="D10">
        <v>7.6356384868511302</v>
      </c>
      <c r="E10">
        <v>14.8838807797848</v>
      </c>
      <c r="F10">
        <v>-6700</v>
      </c>
      <c r="H10">
        <f t="shared" si="0"/>
        <v>88.420080327324627</v>
      </c>
      <c r="I10">
        <f t="shared" si="1"/>
        <v>93.704309331805831</v>
      </c>
    </row>
    <row r="11" spans="3:9" x14ac:dyDescent="0.2">
      <c r="C11">
        <v>0.2</v>
      </c>
      <c r="D11">
        <v>33.206553392184603</v>
      </c>
      <c r="E11">
        <v>75.445537640373999</v>
      </c>
      <c r="F11">
        <v>-4668</v>
      </c>
      <c r="H11">
        <f t="shared" ref="H11" si="2">100/(1+1/D11)</f>
        <v>97.076583575858066</v>
      </c>
      <c r="I11">
        <f t="shared" ref="I11" si="3">100/(1+1/E11)</f>
        <v>98.691879171935014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7A28-8585-D240-B9B7-53009E6C7C30}">
  <dimension ref="B1:AK24"/>
  <sheetViews>
    <sheetView tabSelected="1" workbookViewId="0">
      <selection activeCell="C28" sqref="C28"/>
    </sheetView>
  </sheetViews>
  <sheetFormatPr baseColWidth="10" defaultRowHeight="16" x14ac:dyDescent="0.2"/>
  <cols>
    <col min="3" max="3" width="25.6640625" customWidth="1"/>
    <col min="5" max="5" width="14" customWidth="1"/>
  </cols>
  <sheetData>
    <row r="1" spans="2:37" ht="19" x14ac:dyDescent="0.25">
      <c r="C1" s="10" t="s">
        <v>43</v>
      </c>
      <c r="V1" s="2" t="s">
        <v>43</v>
      </c>
    </row>
    <row r="2" spans="2:37" x14ac:dyDescent="0.2">
      <c r="W2" s="2" t="s">
        <v>25</v>
      </c>
      <c r="X2" s="2" t="s">
        <v>23</v>
      </c>
      <c r="Y2" s="2" t="s">
        <v>26</v>
      </c>
      <c r="AA2" s="2" t="s">
        <v>25</v>
      </c>
      <c r="AB2" s="2" t="s">
        <v>23</v>
      </c>
      <c r="AC2" s="2" t="s">
        <v>26</v>
      </c>
      <c r="AE2" s="2" t="s">
        <v>25</v>
      </c>
      <c r="AF2" s="2" t="s">
        <v>23</v>
      </c>
      <c r="AG2" s="2" t="s">
        <v>26</v>
      </c>
      <c r="AI2" s="2" t="s">
        <v>25</v>
      </c>
      <c r="AJ2" s="2" t="s">
        <v>23</v>
      </c>
      <c r="AK2" s="2" t="s">
        <v>26</v>
      </c>
    </row>
    <row r="3" spans="2:37" x14ac:dyDescent="0.2">
      <c r="D3" s="2" t="s">
        <v>25</v>
      </c>
      <c r="E3" s="2" t="s">
        <v>23</v>
      </c>
      <c r="F3" s="2" t="s">
        <v>26</v>
      </c>
      <c r="H3" s="2" t="s">
        <v>25</v>
      </c>
      <c r="I3" s="2" t="s">
        <v>23</v>
      </c>
      <c r="J3" s="2" t="s">
        <v>26</v>
      </c>
      <c r="L3" s="2" t="s">
        <v>25</v>
      </c>
      <c r="M3" s="2" t="s">
        <v>23</v>
      </c>
      <c r="N3" s="2" t="s">
        <v>26</v>
      </c>
      <c r="P3" s="2" t="s">
        <v>25</v>
      </c>
      <c r="Q3" s="2" t="s">
        <v>23</v>
      </c>
      <c r="R3" s="2" t="s">
        <v>26</v>
      </c>
      <c r="W3" t="s">
        <v>24</v>
      </c>
      <c r="X3" t="s">
        <v>24</v>
      </c>
      <c r="Y3" t="s">
        <v>24</v>
      </c>
      <c r="AA3" t="s">
        <v>27</v>
      </c>
      <c r="AB3" t="s">
        <v>27</v>
      </c>
      <c r="AC3" t="s">
        <v>27</v>
      </c>
      <c r="AE3" t="s">
        <v>28</v>
      </c>
      <c r="AF3" t="s">
        <v>28</v>
      </c>
      <c r="AG3" t="s">
        <v>28</v>
      </c>
      <c r="AI3" t="s">
        <v>28</v>
      </c>
      <c r="AJ3" t="s">
        <v>28</v>
      </c>
      <c r="AK3" t="s">
        <v>28</v>
      </c>
    </row>
    <row r="4" spans="2:37" x14ac:dyDescent="0.2">
      <c r="D4" t="s">
        <v>24</v>
      </c>
      <c r="E4" t="s">
        <v>24</v>
      </c>
      <c r="F4" t="s">
        <v>24</v>
      </c>
      <c r="H4" t="s">
        <v>27</v>
      </c>
      <c r="I4" t="s">
        <v>27</v>
      </c>
      <c r="J4" t="s">
        <v>27</v>
      </c>
      <c r="L4" t="s">
        <v>28</v>
      </c>
      <c r="M4" t="s">
        <v>28</v>
      </c>
      <c r="N4" t="s">
        <v>28</v>
      </c>
      <c r="P4" t="s">
        <v>28</v>
      </c>
      <c r="Q4" t="s">
        <v>28</v>
      </c>
      <c r="R4" t="s">
        <v>28</v>
      </c>
      <c r="U4" s="9" t="s">
        <v>49</v>
      </c>
      <c r="V4" s="3" t="s">
        <v>14</v>
      </c>
      <c r="W4">
        <v>6.3631764400000007E-3</v>
      </c>
      <c r="X4">
        <v>1.7122892300000001E-2</v>
      </c>
      <c r="Y4">
        <v>4.3717180299999998E-2</v>
      </c>
      <c r="Z4" s="2"/>
      <c r="AA4">
        <v>2.6084818899999996E-3</v>
      </c>
      <c r="AB4">
        <v>1.6035425999999998E-2</v>
      </c>
      <c r="AC4">
        <v>2.0258629900000002E-2</v>
      </c>
      <c r="AE4">
        <v>1.35432404E-2</v>
      </c>
      <c r="AF4">
        <v>3.39750682E-2</v>
      </c>
      <c r="AG4">
        <v>1.4683021999999999E-2</v>
      </c>
      <c r="AI4">
        <v>1.7777626500000001E-2</v>
      </c>
      <c r="AJ4">
        <v>5.1577990000000004E-2</v>
      </c>
      <c r="AK4">
        <v>2.99314504E-2</v>
      </c>
    </row>
    <row r="5" spans="2:37" x14ac:dyDescent="0.2">
      <c r="B5" s="11" t="s">
        <v>50</v>
      </c>
      <c r="C5" s="2" t="s">
        <v>33</v>
      </c>
      <c r="D5">
        <v>10</v>
      </c>
      <c r="E5">
        <v>10</v>
      </c>
      <c r="F5">
        <v>10</v>
      </c>
      <c r="H5">
        <v>5</v>
      </c>
      <c r="I5">
        <v>5</v>
      </c>
      <c r="J5">
        <v>5</v>
      </c>
      <c r="L5">
        <v>1</v>
      </c>
      <c r="M5">
        <v>1</v>
      </c>
      <c r="N5">
        <v>1</v>
      </c>
      <c r="P5">
        <v>0.5</v>
      </c>
      <c r="Q5">
        <v>0.5</v>
      </c>
      <c r="R5">
        <v>0.5</v>
      </c>
      <c r="U5" s="9"/>
      <c r="V5" s="3" t="s">
        <v>15</v>
      </c>
      <c r="W5">
        <v>168.763407</v>
      </c>
      <c r="X5">
        <v>4.8587871900000001</v>
      </c>
      <c r="Y5">
        <v>97.3808212</v>
      </c>
      <c r="AA5">
        <v>262.03707399999996</v>
      </c>
      <c r="AB5">
        <v>42.251951300000002</v>
      </c>
      <c r="AC5">
        <v>10.9411352</v>
      </c>
      <c r="AE5">
        <v>63.033687500000006</v>
      </c>
      <c r="AF5">
        <v>34.138119099999997</v>
      </c>
      <c r="AG5">
        <v>9.7676786700000005</v>
      </c>
      <c r="AI5">
        <v>4.3818634800000007</v>
      </c>
      <c r="AJ5">
        <v>36.394169079999998</v>
      </c>
      <c r="AK5">
        <v>88.643714399999993</v>
      </c>
    </row>
    <row r="6" spans="2:37" x14ac:dyDescent="0.2">
      <c r="B6" s="11"/>
      <c r="C6" s="2" t="s">
        <v>34</v>
      </c>
      <c r="D6">
        <v>35.803656199999999</v>
      </c>
      <c r="E6">
        <v>30</v>
      </c>
      <c r="F6">
        <v>44.1259297</v>
      </c>
      <c r="H6">
        <v>47.7617245</v>
      </c>
      <c r="I6">
        <v>47.6001227</v>
      </c>
      <c r="J6">
        <v>30</v>
      </c>
      <c r="L6">
        <v>10</v>
      </c>
      <c r="M6">
        <v>62.301634500000006</v>
      </c>
      <c r="N6">
        <v>30</v>
      </c>
      <c r="P6">
        <v>19.605595600000001</v>
      </c>
      <c r="Q6">
        <v>30</v>
      </c>
      <c r="R6">
        <v>23.643725500000002</v>
      </c>
      <c r="U6" s="9"/>
      <c r="V6" s="3" t="s">
        <v>16</v>
      </c>
      <c r="W6">
        <v>10</v>
      </c>
      <c r="X6">
        <v>10</v>
      </c>
      <c r="Y6">
        <v>10</v>
      </c>
      <c r="AA6">
        <v>5</v>
      </c>
      <c r="AB6">
        <v>5</v>
      </c>
      <c r="AC6">
        <v>5</v>
      </c>
      <c r="AE6">
        <v>1</v>
      </c>
      <c r="AF6">
        <v>1</v>
      </c>
      <c r="AG6">
        <v>1</v>
      </c>
      <c r="AI6">
        <v>0.5</v>
      </c>
      <c r="AJ6">
        <v>0.5</v>
      </c>
      <c r="AK6">
        <v>0.5</v>
      </c>
    </row>
    <row r="7" spans="2:37" x14ac:dyDescent="0.2">
      <c r="B7" s="11"/>
      <c r="C7" s="2" t="s">
        <v>35</v>
      </c>
      <c r="D7">
        <v>1035.3186499999999</v>
      </c>
      <c r="E7">
        <v>206.74886099999998</v>
      </c>
      <c r="F7">
        <v>56.859645399999899</v>
      </c>
      <c r="H7">
        <v>4659.31754</v>
      </c>
      <c r="I7">
        <v>450.98238199999895</v>
      </c>
      <c r="J7">
        <v>112.74255900000001</v>
      </c>
      <c r="L7">
        <v>1000</v>
      </c>
      <c r="M7">
        <v>471.35050999999999</v>
      </c>
      <c r="N7">
        <v>269.90403099999997</v>
      </c>
      <c r="P7">
        <v>1166.67848</v>
      </c>
      <c r="Q7">
        <v>300</v>
      </c>
      <c r="R7">
        <v>187.73391900000001</v>
      </c>
      <c r="U7" s="9"/>
      <c r="V7" s="3" t="s">
        <v>17</v>
      </c>
      <c r="W7">
        <v>35.803656199999999</v>
      </c>
      <c r="X7">
        <v>30</v>
      </c>
      <c r="Y7">
        <v>44.1259297</v>
      </c>
      <c r="AA7">
        <v>47.7617245</v>
      </c>
      <c r="AB7">
        <v>47.6001227</v>
      </c>
      <c r="AC7">
        <v>30</v>
      </c>
      <c r="AE7">
        <v>10</v>
      </c>
      <c r="AF7">
        <v>62.301634500000006</v>
      </c>
      <c r="AG7">
        <v>30</v>
      </c>
      <c r="AI7">
        <v>19.605595600000001</v>
      </c>
      <c r="AJ7">
        <v>30</v>
      </c>
      <c r="AK7">
        <v>23.643725500000002</v>
      </c>
    </row>
    <row r="8" spans="2:37" x14ac:dyDescent="0.2">
      <c r="B8" s="11"/>
      <c r="C8" s="2" t="s">
        <v>36</v>
      </c>
      <c r="D8">
        <v>168.763407</v>
      </c>
      <c r="E8">
        <v>4.8587871900000001</v>
      </c>
      <c r="F8">
        <v>97.3808212</v>
      </c>
      <c r="H8">
        <v>262.03707399999996</v>
      </c>
      <c r="I8">
        <v>42.251951300000002</v>
      </c>
      <c r="J8">
        <v>10.9411352</v>
      </c>
      <c r="L8">
        <v>63.033687500000006</v>
      </c>
      <c r="M8">
        <v>34.138119099999997</v>
      </c>
      <c r="N8">
        <v>9.7676786700000005</v>
      </c>
      <c r="P8">
        <v>4.3818634800000007</v>
      </c>
      <c r="Q8">
        <v>36.394169079999998</v>
      </c>
      <c r="R8">
        <v>88.643714399999993</v>
      </c>
      <c r="U8" s="9"/>
      <c r="V8" s="3" t="s">
        <v>18</v>
      </c>
      <c r="W8">
        <v>0.473492776</v>
      </c>
      <c r="X8">
        <v>8.9952991400000001E-2</v>
      </c>
      <c r="Y8">
        <v>2.25481462E-4</v>
      </c>
      <c r="AA8">
        <v>3.7600742500000003E-3</v>
      </c>
      <c r="AB8">
        <v>2.2001522499999999E-2</v>
      </c>
      <c r="AC8">
        <v>5.6561625999999995E-4</v>
      </c>
      <c r="AE8">
        <v>3.29847712E-4</v>
      </c>
      <c r="AF8">
        <v>1.46595008E-3</v>
      </c>
      <c r="AG8">
        <v>1.7439659999999999E-2</v>
      </c>
      <c r="AI8">
        <v>6.6825837600000007E-2</v>
      </c>
      <c r="AJ8">
        <v>1.25937111E-3</v>
      </c>
      <c r="AK8">
        <v>1.7722999299999998E-4</v>
      </c>
    </row>
    <row r="9" spans="2:37" x14ac:dyDescent="0.2">
      <c r="B9" s="12" t="s">
        <v>51</v>
      </c>
      <c r="C9" s="2" t="s">
        <v>37</v>
      </c>
      <c r="D9">
        <v>6.3631764400000007E-3</v>
      </c>
      <c r="E9">
        <v>1.7122892300000001E-2</v>
      </c>
      <c r="F9">
        <v>4.3717180299999998E-2</v>
      </c>
      <c r="H9">
        <v>2.6084818899999996E-3</v>
      </c>
      <c r="I9">
        <v>1.6035425999999998E-2</v>
      </c>
      <c r="J9">
        <v>2.0258629900000002E-2</v>
      </c>
      <c r="L9">
        <v>1.35432404E-2</v>
      </c>
      <c r="M9">
        <v>3.39750682E-2</v>
      </c>
      <c r="N9">
        <v>1.4683021999999999E-2</v>
      </c>
      <c r="P9">
        <v>1.7777626500000001E-2</v>
      </c>
      <c r="Q9">
        <v>5.1577990000000004E-2</v>
      </c>
      <c r="R9">
        <v>2.99314504E-2</v>
      </c>
      <c r="U9" s="9"/>
      <c r="V9" s="3" t="s">
        <v>19</v>
      </c>
      <c r="W9">
        <v>2.2788991599999999E-2</v>
      </c>
      <c r="X9">
        <v>3.4708944399999997E-2</v>
      </c>
      <c r="Y9">
        <v>4.3409256899999998E-2</v>
      </c>
      <c r="AA9">
        <v>2.2084067899999997E-2</v>
      </c>
      <c r="AB9">
        <v>3.2365933800000003E-2</v>
      </c>
      <c r="AC9">
        <v>6.9639805599999993E-2</v>
      </c>
      <c r="AE9">
        <v>8.0699286000000009E-2</v>
      </c>
      <c r="AF9">
        <v>3.0456974599999999E-2</v>
      </c>
      <c r="AG9">
        <v>0.103733193</v>
      </c>
      <c r="AI9">
        <v>5.4353217600000003E-2</v>
      </c>
      <c r="AJ9">
        <v>5.7420763200000002E-2</v>
      </c>
      <c r="AK9">
        <v>0.13301597700000001</v>
      </c>
    </row>
    <row r="10" spans="2:37" x14ac:dyDescent="0.2">
      <c r="B10" s="12"/>
      <c r="C10" s="2" t="s">
        <v>38</v>
      </c>
      <c r="D10">
        <v>7.3919075900000003E-4</v>
      </c>
      <c r="E10">
        <v>2.4059836000000002E-3</v>
      </c>
      <c r="F10">
        <v>3.0066335900000001E-2</v>
      </c>
      <c r="H10">
        <v>1.4118549899999998E-4</v>
      </c>
      <c r="I10">
        <v>8.6090379200000008E-4</v>
      </c>
      <c r="J10">
        <v>1.4221582300000001E-2</v>
      </c>
      <c r="L10">
        <v>1.55455886E-3</v>
      </c>
      <c r="M10">
        <v>6.6607400899999997E-4</v>
      </c>
      <c r="N10">
        <v>5.81885465E-3</v>
      </c>
      <c r="P10">
        <v>7.5277588600000005E-4</v>
      </c>
      <c r="Q10">
        <v>1.5273115499999999E-3</v>
      </c>
      <c r="R10">
        <v>9.9167365000000004E-3</v>
      </c>
      <c r="U10" s="9"/>
      <c r="V10" s="3" t="s">
        <v>20</v>
      </c>
      <c r="W10">
        <v>1035.3186499999999</v>
      </c>
      <c r="X10">
        <v>206.74886099999998</v>
      </c>
      <c r="Y10">
        <v>56.859645399999899</v>
      </c>
      <c r="AA10">
        <v>4659.31754</v>
      </c>
      <c r="AB10">
        <v>450.98238199999895</v>
      </c>
      <c r="AC10">
        <v>112.74255900000001</v>
      </c>
      <c r="AE10">
        <v>1000</v>
      </c>
      <c r="AF10">
        <v>471.35050999999999</v>
      </c>
      <c r="AG10">
        <v>269.90403099999997</v>
      </c>
      <c r="AI10">
        <v>1166.67848</v>
      </c>
      <c r="AJ10">
        <v>300</v>
      </c>
      <c r="AK10">
        <v>187.73391900000001</v>
      </c>
    </row>
    <row r="11" spans="2:37" x14ac:dyDescent="0.2">
      <c r="B11" s="12"/>
      <c r="C11" s="2" t="s">
        <v>39</v>
      </c>
      <c r="D11">
        <v>2.2788991599999999E-2</v>
      </c>
      <c r="E11">
        <v>3.4708944399999997E-2</v>
      </c>
      <c r="F11">
        <v>4.3409256899999998E-2</v>
      </c>
      <c r="H11">
        <v>2.2084067899999997E-2</v>
      </c>
      <c r="I11">
        <v>3.2365933800000003E-2</v>
      </c>
      <c r="J11">
        <v>6.9639805599999993E-2</v>
      </c>
      <c r="L11">
        <v>8.0699286000000009E-2</v>
      </c>
      <c r="M11">
        <v>3.0456974599999999E-2</v>
      </c>
      <c r="N11">
        <v>0.103733193</v>
      </c>
      <c r="P11">
        <v>5.4353217600000003E-2</v>
      </c>
      <c r="Q11">
        <v>5.7420763200000002E-2</v>
      </c>
      <c r="R11">
        <v>0.13301597700000001</v>
      </c>
      <c r="U11" s="9"/>
      <c r="V11" s="3" t="s">
        <v>21</v>
      </c>
      <c r="W11">
        <v>7.3919075900000003E-4</v>
      </c>
      <c r="X11">
        <v>2.4059836000000002E-3</v>
      </c>
      <c r="Y11">
        <v>3.0066335900000001E-2</v>
      </c>
      <c r="AA11">
        <v>1.4118549899999998E-4</v>
      </c>
      <c r="AB11">
        <v>8.6090379200000008E-4</v>
      </c>
      <c r="AC11">
        <v>1.4221582300000001E-2</v>
      </c>
      <c r="AE11">
        <v>1.55455886E-3</v>
      </c>
      <c r="AF11">
        <v>6.6607400899999997E-4</v>
      </c>
      <c r="AG11">
        <v>5.81885465E-3</v>
      </c>
      <c r="AI11">
        <v>7.5277588600000005E-4</v>
      </c>
      <c r="AJ11">
        <v>1.5273115499999999E-3</v>
      </c>
      <c r="AK11">
        <v>9.9167365000000004E-3</v>
      </c>
    </row>
    <row r="12" spans="2:37" x14ac:dyDescent="0.2">
      <c r="B12" s="12"/>
      <c r="C12" s="2" t="s">
        <v>40</v>
      </c>
      <c r="D12">
        <v>0.473492776</v>
      </c>
      <c r="E12">
        <v>8.9952991400000001E-2</v>
      </c>
      <c r="F12">
        <v>2.25481462E-4</v>
      </c>
      <c r="H12">
        <v>3.7600742500000003E-3</v>
      </c>
      <c r="I12">
        <v>2.2001522499999999E-2</v>
      </c>
      <c r="J12">
        <v>5.6561625999999995E-4</v>
      </c>
      <c r="L12">
        <v>3.29847712E-4</v>
      </c>
      <c r="M12">
        <v>1.46595008E-3</v>
      </c>
      <c r="N12">
        <v>1.7439659999999999E-2</v>
      </c>
      <c r="P12">
        <v>6.6825837600000007E-2</v>
      </c>
      <c r="Q12">
        <v>1.25937111E-3</v>
      </c>
      <c r="R12">
        <v>1.7722999299999998E-4</v>
      </c>
      <c r="U12" s="9"/>
      <c r="V12" s="3" t="s">
        <v>22</v>
      </c>
      <c r="W12">
        <v>22.3</v>
      </c>
      <c r="X12" s="4">
        <v>0.14568748100000001</v>
      </c>
      <c r="Y12">
        <v>5.0000000000000001E-3</v>
      </c>
      <c r="AA12">
        <v>0.1</v>
      </c>
      <c r="AB12">
        <v>9.7600000000000006E-2</v>
      </c>
      <c r="AC12">
        <v>0.1</v>
      </c>
      <c r="AE12">
        <v>2.0790000000000001E-3</v>
      </c>
      <c r="AF12">
        <v>8.0000000000000004E-4</v>
      </c>
      <c r="AG12">
        <v>5.6699999999999997E-3</v>
      </c>
      <c r="AI12">
        <v>7.4999999999999997E-3</v>
      </c>
      <c r="AJ12">
        <v>7.6000000000000004E-4</v>
      </c>
      <c r="AK12">
        <v>3.7499999999999997E-5</v>
      </c>
    </row>
    <row r="13" spans="2:37" x14ac:dyDescent="0.2">
      <c r="B13" s="12"/>
      <c r="C13" s="2" t="s">
        <v>41</v>
      </c>
      <c r="D13">
        <v>22.3</v>
      </c>
      <c r="E13">
        <v>0.14568748100000001</v>
      </c>
      <c r="F13">
        <v>5.0000000000000001E-3</v>
      </c>
      <c r="H13">
        <v>0.1</v>
      </c>
      <c r="I13">
        <v>9.7600000000000006E-2</v>
      </c>
      <c r="J13">
        <v>0.1</v>
      </c>
      <c r="L13">
        <v>2.0790000000000001E-3</v>
      </c>
      <c r="M13">
        <v>8.0000000000000004E-4</v>
      </c>
      <c r="N13">
        <v>5.6699999999999997E-3</v>
      </c>
      <c r="P13">
        <v>7.4999999999999997E-3</v>
      </c>
      <c r="Q13">
        <v>7.6000000000000004E-4</v>
      </c>
      <c r="R13">
        <v>3.7499999999999997E-5</v>
      </c>
    </row>
    <row r="17" spans="3:18" x14ac:dyDescent="0.2">
      <c r="C17" s="13" t="s">
        <v>52</v>
      </c>
    </row>
    <row r="18" spans="3:18" x14ac:dyDescent="0.2">
      <c r="C18" s="2" t="s">
        <v>42</v>
      </c>
      <c r="D18">
        <f>D7*D9</f>
        <v>6.5879152415726061</v>
      </c>
      <c r="E18">
        <f>E7*E9</f>
        <v>3.5401384800506701</v>
      </c>
      <c r="F18">
        <f>F7*F9</f>
        <v>2.4857433697458613</v>
      </c>
      <c r="H18">
        <f>H7*H9</f>
        <v>12.153745422849349</v>
      </c>
      <c r="I18">
        <f>I7*I9</f>
        <v>7.2316946138647147</v>
      </c>
      <c r="J18">
        <f>J7*J9</f>
        <v>2.2840097767599148</v>
      </c>
      <c r="L18">
        <f>L7*L9</f>
        <v>13.5432404</v>
      </c>
      <c r="M18">
        <f>M7*M9</f>
        <v>16.014165723354783</v>
      </c>
      <c r="N18">
        <f>N7*N9</f>
        <v>3.9630068250616812</v>
      </c>
      <c r="P18">
        <f>P7*P9</f>
        <v>20.740774263027721</v>
      </c>
      <c r="Q18">
        <f>Q7*Q9</f>
        <v>15.473397000000002</v>
      </c>
      <c r="R18">
        <f>R7*R9</f>
        <v>5.619148484946118</v>
      </c>
    </row>
    <row r="19" spans="3:18" x14ac:dyDescent="0.2">
      <c r="C19" s="2" t="s">
        <v>29</v>
      </c>
      <c r="D19">
        <f>D7*D10</f>
        <v>0.76529797870035532</v>
      </c>
      <c r="E19">
        <f>E7*E10</f>
        <v>0.49743436888467957</v>
      </c>
      <c r="F19">
        <f>F7*F10</f>
        <v>1.7095611977512868</v>
      </c>
      <c r="H19">
        <f>H7*H10</f>
        <v>0.65782807188435233</v>
      </c>
      <c r="I19">
        <f>I7*I10</f>
        <v>0.38825244278899168</v>
      </c>
      <c r="J19">
        <f>J7*J10</f>
        <v>1.603377581531106</v>
      </c>
      <c r="L19">
        <f>L7*L10</f>
        <v>1.55455886</v>
      </c>
      <c r="M19">
        <f>M7*M10</f>
        <v>0.31395432383989458</v>
      </c>
      <c r="N19">
        <f>N7*N10</f>
        <v>1.5705323258380941</v>
      </c>
      <c r="P19">
        <f>P7*P10</f>
        <v>0.87824742645913334</v>
      </c>
      <c r="Q19">
        <f>Q7*Q10</f>
        <v>0.45819346499999997</v>
      </c>
      <c r="R19">
        <f>R7*R10</f>
        <v>1.8617078068353436</v>
      </c>
    </row>
    <row r="20" spans="3:18" x14ac:dyDescent="0.2">
      <c r="C20" s="13" t="s">
        <v>54</v>
      </c>
    </row>
    <row r="21" spans="3:18" x14ac:dyDescent="0.2">
      <c r="C21" s="2" t="s">
        <v>30</v>
      </c>
      <c r="D21">
        <f>D8*D12</f>
        <v>79.908254067647832</v>
      </c>
      <c r="E21">
        <f>E8*E12</f>
        <v>0.43706244231650021</v>
      </c>
      <c r="F21">
        <f>F8*F12</f>
        <v>2.1957569934936593E-2</v>
      </c>
      <c r="H21">
        <f>H8*H12</f>
        <v>0.98527885449274444</v>
      </c>
      <c r="I21">
        <f>I8*I12</f>
        <v>0.92960725719585424</v>
      </c>
      <c r="J21">
        <f>J8*J12</f>
        <v>6.1884839719783509E-3</v>
      </c>
      <c r="L21">
        <f>L8*L12</f>
        <v>2.0791517600798001E-2</v>
      </c>
      <c r="M21">
        <f>M8*M12</f>
        <v>5.0044778425694526E-2</v>
      </c>
      <c r="N21">
        <f>N8*N12</f>
        <v>0.1703449949940522</v>
      </c>
      <c r="P21">
        <f>P8*P12</f>
        <v>0.29282169729985091</v>
      </c>
      <c r="Q21">
        <f>Q8*Q12</f>
        <v>4.5833765111807277E-2</v>
      </c>
      <c r="R21">
        <f>R8*R12</f>
        <v>1.5710324882605996E-2</v>
      </c>
    </row>
    <row r="22" spans="3:18" x14ac:dyDescent="0.2">
      <c r="C22" s="13" t="s">
        <v>53</v>
      </c>
    </row>
    <row r="23" spans="3:18" x14ac:dyDescent="0.2">
      <c r="C23" s="2" t="s">
        <v>31</v>
      </c>
      <c r="D23">
        <f>D11/D9</f>
        <v>3.581386091503695</v>
      </c>
      <c r="E23">
        <f>E11/E9</f>
        <v>2.0270491568763762</v>
      </c>
      <c r="F23">
        <f>F11/F9</f>
        <v>0.99295646704826479</v>
      </c>
      <c r="H23">
        <f>H11/H9</f>
        <v>8.4662531047896223</v>
      </c>
      <c r="I23">
        <f>I11/I9</f>
        <v>2.0184018684629899</v>
      </c>
      <c r="J23">
        <f>J11/J9</f>
        <v>3.4375377774189944</v>
      </c>
      <c r="L23">
        <f>L11/L9</f>
        <v>5.9586394109935465</v>
      </c>
      <c r="M23">
        <f>M11/M9</f>
        <v>0.89645072736012932</v>
      </c>
      <c r="N23">
        <f>N11/N9</f>
        <v>7.0648394451768857</v>
      </c>
      <c r="P23">
        <f>P11/P9</f>
        <v>3.057394506516379</v>
      </c>
      <c r="Q23">
        <f>Q11/Q9</f>
        <v>1.1132803585405324</v>
      </c>
      <c r="R23">
        <f>R11/R9</f>
        <v>4.4440204274230561</v>
      </c>
    </row>
    <row r="24" spans="3:18" x14ac:dyDescent="0.2">
      <c r="C24" s="2" t="s">
        <v>32</v>
      </c>
      <c r="D24">
        <f>D9/D10</f>
        <v>8.6083008513368071</v>
      </c>
      <c r="E24">
        <f>E9/E10</f>
        <v>7.1167951020115012</v>
      </c>
      <c r="F24">
        <f>F9/F10</f>
        <v>1.4540242098472662</v>
      </c>
      <c r="H24">
        <f>H9/H10</f>
        <v>18.475565185345275</v>
      </c>
      <c r="I24">
        <f>I9/I10</f>
        <v>18.626269449629742</v>
      </c>
      <c r="J24">
        <f>J9/J10</f>
        <v>1.4244990095089489</v>
      </c>
      <c r="L24">
        <f>L9/L10</f>
        <v>8.7119508617383588</v>
      </c>
      <c r="M24">
        <f>M9/M10</f>
        <v>51.00794767687745</v>
      </c>
      <c r="N24">
        <f>N9/N10</f>
        <v>2.5233525982643332</v>
      </c>
      <c r="P24">
        <f>P9/P10</f>
        <v>23.61609455167909</v>
      </c>
      <c r="Q24">
        <f>Q9/Q10</f>
        <v>33.770444543551058</v>
      </c>
      <c r="R24">
        <f>R9/R10</f>
        <v>3.0182762645755483</v>
      </c>
    </row>
  </sheetData>
  <mergeCells count="3">
    <mergeCell ref="U4:U12"/>
    <mergeCell ref="B5:B8"/>
    <mergeCell ref="B9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1D05-BDC6-9D4D-BBF5-647F60E1AA57}">
  <dimension ref="C3:S26"/>
  <sheetViews>
    <sheetView workbookViewId="0">
      <selection activeCell="E29" sqref="E29"/>
    </sheetView>
  </sheetViews>
  <sheetFormatPr baseColWidth="10" defaultRowHeight="16" x14ac:dyDescent="0.2"/>
  <sheetData>
    <row r="3" spans="3:19" x14ac:dyDescent="0.2">
      <c r="C3" s="2" t="s">
        <v>9</v>
      </c>
      <c r="D3" s="7" t="s">
        <v>10</v>
      </c>
      <c r="L3" s="2" t="s">
        <v>9</v>
      </c>
      <c r="M3" s="7" t="s">
        <v>11</v>
      </c>
    </row>
    <row r="4" spans="3:19" x14ac:dyDescent="0.2">
      <c r="C4" s="2" t="s">
        <v>8</v>
      </c>
      <c r="I4" s="7" t="s">
        <v>7</v>
      </c>
      <c r="J4" s="7">
        <v>2.1999999999999999E-2</v>
      </c>
      <c r="L4" s="2" t="s">
        <v>8</v>
      </c>
      <c r="R4" s="7" t="s">
        <v>7</v>
      </c>
      <c r="S4" s="7">
        <v>2.8000000000000001E-2</v>
      </c>
    </row>
    <row r="5" spans="3:19" x14ac:dyDescent="0.2">
      <c r="D5" s="2" t="s">
        <v>4</v>
      </c>
      <c r="E5" s="2" t="s">
        <v>44</v>
      </c>
      <c r="F5" s="2" t="s">
        <v>45</v>
      </c>
      <c r="G5" s="2" t="s">
        <v>46</v>
      </c>
      <c r="H5" s="2" t="s">
        <v>47</v>
      </c>
      <c r="M5" s="2" t="s">
        <v>4</v>
      </c>
      <c r="N5" s="2" t="s">
        <v>44</v>
      </c>
      <c r="O5" s="2" t="s">
        <v>45</v>
      </c>
      <c r="P5" s="2" t="s">
        <v>46</v>
      </c>
      <c r="Q5" s="2" t="s">
        <v>47</v>
      </c>
    </row>
    <row r="6" spans="3:19" x14ac:dyDescent="0.2">
      <c r="C6">
        <v>0</v>
      </c>
      <c r="D6" s="1">
        <f>(E6+F6+0.5*G6+0.5*H6)*$J$4</f>
        <v>0.65999999999999992</v>
      </c>
      <c r="E6" s="1">
        <v>0</v>
      </c>
      <c r="F6" s="1">
        <v>0</v>
      </c>
      <c r="G6">
        <v>30</v>
      </c>
      <c r="H6">
        <v>30</v>
      </c>
      <c r="I6" s="1"/>
      <c r="J6" s="1"/>
      <c r="L6">
        <v>0</v>
      </c>
      <c r="M6" s="1">
        <f>(N6+O6+0.5*P6+0.5*Q6)*$S$4</f>
        <v>4.2</v>
      </c>
      <c r="N6" s="1">
        <v>0</v>
      </c>
      <c r="O6" s="1">
        <v>0</v>
      </c>
      <c r="P6">
        <v>150</v>
      </c>
      <c r="Q6">
        <v>150</v>
      </c>
      <c r="R6" s="1"/>
    </row>
    <row r="7" spans="3:19" x14ac:dyDescent="0.2">
      <c r="C7">
        <v>0.2</v>
      </c>
      <c r="D7" s="1">
        <f>(E7+F7+0.5*G7+0.5*H7)*$J$4</f>
        <v>0.87892331222744846</v>
      </c>
      <c r="E7">
        <v>3.5175848662648699</v>
      </c>
      <c r="F7">
        <v>7.2147468676334903</v>
      </c>
      <c r="G7">
        <v>29.998913318738399</v>
      </c>
      <c r="H7">
        <v>28.4385425068693</v>
      </c>
      <c r="I7" s="1"/>
      <c r="J7" s="1"/>
      <c r="L7">
        <v>0.2</v>
      </c>
      <c r="M7" s="1">
        <f>(N7+O7+0.5*P7+0.5*Q7)*$S$4</f>
        <v>4.2785115226257435</v>
      </c>
      <c r="N7">
        <v>2.7612704171340399</v>
      </c>
      <c r="O7">
        <v>1.10192442880588</v>
      </c>
      <c r="P7">
        <v>149.99461234689099</v>
      </c>
      <c r="Q7">
        <v>147.88696386306799</v>
      </c>
      <c r="R7" s="1"/>
    </row>
    <row r="8" spans="3:19" x14ac:dyDescent="0.2">
      <c r="C8">
        <v>0.4</v>
      </c>
      <c r="D8" s="1">
        <f>(E8+F8+0.5*G8+0.5*H8)*$J$4</f>
        <v>1.1217544457125115</v>
      </c>
      <c r="E8">
        <v>7.1585331398057397</v>
      </c>
      <c r="F8">
        <v>14.839830327512001</v>
      </c>
      <c r="G8">
        <v>29.998022274468099</v>
      </c>
      <c r="H8">
        <v>27.982927673852</v>
      </c>
      <c r="I8" s="1"/>
      <c r="J8" s="1"/>
      <c r="L8">
        <v>0.4</v>
      </c>
      <c r="M8" s="1">
        <f>(N8+O8+0.5*P8+0.5*Q8)*$S$4</f>
        <v>4.3960541121526733</v>
      </c>
      <c r="N8">
        <v>6.2048913198894002</v>
      </c>
      <c r="O8">
        <v>2.4849873610278101</v>
      </c>
      <c r="P8">
        <v>149.939937256923</v>
      </c>
      <c r="Q8">
        <v>146.68417053500499</v>
      </c>
      <c r="R8" s="1"/>
    </row>
    <row r="9" spans="3:19" x14ac:dyDescent="0.2">
      <c r="C9">
        <v>0.6</v>
      </c>
      <c r="D9" s="1">
        <f>(E9+F9+0.5*G9+0.5*H9)*$J$4</f>
        <v>1.3803558150851984</v>
      </c>
      <c r="E9">
        <v>10.9793012278859</v>
      </c>
      <c r="F9">
        <v>22.933743563421601</v>
      </c>
      <c r="G9">
        <v>29.997116144529301</v>
      </c>
      <c r="H9">
        <v>27.663686553328301</v>
      </c>
      <c r="I9" s="1"/>
      <c r="J9" s="1"/>
      <c r="L9">
        <v>0.6</v>
      </c>
      <c r="M9" s="1">
        <f>(N9+O9+0.5*P9+0.5*Q9)*$S$4</f>
        <v>4.5462795645246574</v>
      </c>
      <c r="N9">
        <v>10.5108692516672</v>
      </c>
      <c r="O9">
        <v>4.22415833530986</v>
      </c>
      <c r="P9">
        <v>149.78817463149801</v>
      </c>
      <c r="Q9">
        <v>145.47602480345199</v>
      </c>
      <c r="R9" s="1"/>
    </row>
    <row r="10" spans="3:19" x14ac:dyDescent="0.2">
      <c r="C10">
        <v>0.8</v>
      </c>
      <c r="D10" s="1">
        <f>(E10+F10+0.5*G10+0.5*H10)*$J$4</f>
        <v>1.6558692490848486</v>
      </c>
      <c r="E10">
        <v>15.0151617975074</v>
      </c>
      <c r="F10">
        <v>31.5604845323268</v>
      </c>
      <c r="G10">
        <v>29.995247965608499</v>
      </c>
      <c r="H10">
        <v>27.3870274733457</v>
      </c>
      <c r="I10" s="1"/>
      <c r="J10" s="1"/>
      <c r="L10">
        <v>0.8</v>
      </c>
      <c r="M10" s="1">
        <f>(N10+O10+0.5*P10+0.5*Q10)*$S$4</f>
        <v>4.7355662770058053</v>
      </c>
      <c r="N10">
        <v>15.8989781539031</v>
      </c>
      <c r="O10">
        <v>6.4138719923355101</v>
      </c>
      <c r="P10">
        <v>149.55300706694001</v>
      </c>
      <c r="Q10">
        <v>144.076026712426</v>
      </c>
      <c r="R10" s="1"/>
    </row>
    <row r="11" spans="3:19" x14ac:dyDescent="0.2">
      <c r="C11">
        <v>1</v>
      </c>
      <c r="D11" s="1">
        <f>(E11+F11+0.5*G11+0.5*H11)*$J$4</f>
        <v>1.9501847829303507</v>
      </c>
      <c r="E11">
        <v>19.298054231749799</v>
      </c>
      <c r="F11">
        <v>40.7898033381123</v>
      </c>
      <c r="G11">
        <v>29.991000586686798</v>
      </c>
      <c r="H11">
        <v>27.122809994530002</v>
      </c>
      <c r="I11" s="1"/>
      <c r="J11" s="1"/>
      <c r="L11">
        <v>1</v>
      </c>
      <c r="M11" s="1">
        <f>(N11+O11+0.5*P11+0.5*Q11)*$S$4</f>
        <v>4.9734911654313114</v>
      </c>
      <c r="N11">
        <v>22.637357389516598</v>
      </c>
      <c r="O11">
        <v>9.1725449668450594</v>
      </c>
      <c r="P11">
        <v>149.246243156155</v>
      </c>
      <c r="Q11">
        <v>142.383321090501</v>
      </c>
      <c r="R11" s="1"/>
    </row>
    <row r="12" spans="3:19" x14ac:dyDescent="0.2">
      <c r="C12">
        <v>1.2</v>
      </c>
      <c r="D12" s="1">
        <f>(E12+F12+0.5*G12+0.5*H12)*$J$4</f>
        <v>2.2655071730393135</v>
      </c>
      <c r="E12">
        <v>23.859716462540302</v>
      </c>
      <c r="F12">
        <v>50.697668826564801</v>
      </c>
      <c r="G12">
        <v>29.983343890158</v>
      </c>
      <c r="H12">
        <v>26.857083080660299</v>
      </c>
      <c r="I12" s="1"/>
      <c r="J12" s="1"/>
      <c r="L12">
        <v>1.2</v>
      </c>
      <c r="M12" s="1">
        <f>(N12+O12+0.5*P12+0.5*Q12)*$S$4</f>
        <v>5.2720842233563312</v>
      </c>
      <c r="N12">
        <v>31.050416175612501</v>
      </c>
      <c r="O12">
        <v>12.6479984575516</v>
      </c>
      <c r="P12">
        <v>148.86547146062901</v>
      </c>
      <c r="Q12">
        <v>140.315143798495</v>
      </c>
      <c r="R12" s="1"/>
    </row>
    <row r="13" spans="3:19" x14ac:dyDescent="0.2">
      <c r="C13">
        <v>1.4</v>
      </c>
      <c r="D13" s="1">
        <f>(E13+F13+0.5*G13+0.5*H13)*$J$4</f>
        <v>2.6042807398442127</v>
      </c>
      <c r="E13">
        <v>28.7326994367262</v>
      </c>
      <c r="F13">
        <v>61.366835573931297</v>
      </c>
      <c r="G13">
        <v>29.971847684328399</v>
      </c>
      <c r="H13">
        <v>26.581876825648699</v>
      </c>
      <c r="I13" s="1"/>
      <c r="J13" s="1"/>
      <c r="L13">
        <v>1.4</v>
      </c>
      <c r="M13" s="1">
        <f>(N13+O13+0.5*P13+0.5*Q13)*$S$4</f>
        <v>5.6460250351659544</v>
      </c>
      <c r="N13">
        <v>41.525696429775898</v>
      </c>
      <c r="O13">
        <v>17.023792737170499</v>
      </c>
      <c r="P13">
        <v>148.39805869087201</v>
      </c>
      <c r="Q13">
        <v>137.79046548708899</v>
      </c>
      <c r="R13" s="1"/>
    </row>
    <row r="14" spans="3:19" x14ac:dyDescent="0.2">
      <c r="C14">
        <v>1.5999999999999901</v>
      </c>
      <c r="D14" s="1">
        <f>(E14+F14+0.5*G14+0.5*H14)*$J$4</f>
        <v>2.9692427279417211</v>
      </c>
      <c r="E14">
        <v>33.9516885784072</v>
      </c>
      <c r="F14">
        <v>72.889703081205795</v>
      </c>
      <c r="G14">
        <v>29.956475600914501</v>
      </c>
      <c r="H14">
        <v>26.291898165470499</v>
      </c>
      <c r="I14" s="1"/>
      <c r="J14" s="1"/>
      <c r="L14">
        <v>1.5999999999999901</v>
      </c>
      <c r="M14" s="1">
        <f>(N14+O14+0.5*P14+0.5*Q14)*$S$4</f>
        <v>6.112976694063188</v>
      </c>
      <c r="N14">
        <v>54.518476398836697</v>
      </c>
      <c r="O14">
        <v>22.526411670648699</v>
      </c>
      <c r="P14">
        <v>147.82451523770499</v>
      </c>
      <c r="Q14">
        <v>134.72690105640899</v>
      </c>
      <c r="R14" s="1"/>
    </row>
    <row r="15" spans="3:19" x14ac:dyDescent="0.2">
      <c r="C15">
        <v>1.7999999999999901</v>
      </c>
      <c r="D15" s="1">
        <f>(E15+F15+0.5*G15+0.5*H15)*$J$4</f>
        <v>3.3632338034079949</v>
      </c>
      <c r="E15">
        <v>39.551147797354098</v>
      </c>
      <c r="F15">
        <v>85.362730376937094</v>
      </c>
      <c r="G15">
        <v>29.937391779021301</v>
      </c>
      <c r="H15">
        <v>25.9833794549413</v>
      </c>
      <c r="I15" s="1"/>
      <c r="J15" s="1"/>
      <c r="L15">
        <v>1.7999999999999901</v>
      </c>
      <c r="M15" s="1">
        <f>(N15+O15+0.5*P15+0.5*Q15)*$S$4</f>
        <v>6.6938842925273789</v>
      </c>
      <c r="N15">
        <v>70.552344696165505</v>
      </c>
      <c r="O15">
        <v>29.433175155349101</v>
      </c>
      <c r="P15">
        <v>147.12006822061599</v>
      </c>
      <c r="Q15">
        <v>131.04348439973899</v>
      </c>
      <c r="R15" s="1"/>
    </row>
    <row r="16" spans="3:19" x14ac:dyDescent="0.2">
      <c r="C16">
        <v>1.99999999999999</v>
      </c>
      <c r="D16" s="1">
        <f>(E16+F16+0.5*G16+0.5*H16)*$J$4</f>
        <v>3.7893865738517873</v>
      </c>
      <c r="E16">
        <v>45.567755764040903</v>
      </c>
      <c r="F16">
        <v>98.892993082303505</v>
      </c>
      <c r="G16">
        <v>29.914793256345298</v>
      </c>
      <c r="H16">
        <v>25.6533975829465</v>
      </c>
      <c r="I16" s="1"/>
      <c r="J16" s="1"/>
      <c r="L16">
        <v>1.99999999999999</v>
      </c>
      <c r="M16" s="1">
        <f>(N16+O16+0.5*P16+0.5*Q16)*$S$4</f>
        <v>7.4131416747706274</v>
      </c>
      <c r="N16">
        <v>90.213240891116101</v>
      </c>
      <c r="O16">
        <v>38.080460137888601</v>
      </c>
      <c r="P16">
        <v>146.25530703759799</v>
      </c>
      <c r="Q16">
        <v>126.66741053086599</v>
      </c>
      <c r="R16" s="1"/>
    </row>
    <row r="17" spans="3:18" x14ac:dyDescent="0.2">
      <c r="C17">
        <v>2.19999999999999</v>
      </c>
      <c r="D17" s="1">
        <f>(E17+F17+0.5*G17+0.5*H17)*$J$4</f>
        <v>4.2510820784956369</v>
      </c>
      <c r="E17">
        <v>52.039651157542501</v>
      </c>
      <c r="F17">
        <v>113.597121396887</v>
      </c>
      <c r="G17">
        <v>29.888850572551</v>
      </c>
      <c r="H17">
        <v>25.299611454556999</v>
      </c>
      <c r="I17" s="1"/>
      <c r="J17" s="1"/>
      <c r="L17">
        <v>2.19999999999999</v>
      </c>
      <c r="M17" s="1">
        <f>(N17+O17+0.5*P17+0.5*Q17)*$S$4</f>
        <v>8.2985469694845566</v>
      </c>
      <c r="N17">
        <v>114.134566363451</v>
      </c>
      <c r="O17">
        <v>48.871823362462301</v>
      </c>
      <c r="P17">
        <v>145.196600396229</v>
      </c>
      <c r="Q17">
        <v>121.543975115127</v>
      </c>
      <c r="R17" s="1"/>
    </row>
    <row r="18" spans="3:18" x14ac:dyDescent="0.2">
      <c r="C18">
        <v>2.4</v>
      </c>
      <c r="D18" s="1">
        <f>(E18+F18+0.5*G18+0.5*H18)*$J$4</f>
        <v>4.751961141628974</v>
      </c>
      <c r="E18">
        <v>59.006318353273201</v>
      </c>
      <c r="F18">
        <v>129.60201590544099</v>
      </c>
      <c r="G18">
        <v>29.859680153996901</v>
      </c>
      <c r="H18">
        <v>24.9201187493905</v>
      </c>
      <c r="I18" s="1"/>
      <c r="J18" s="1"/>
      <c r="L18">
        <v>2.4</v>
      </c>
      <c r="M18" s="1">
        <f>(N18+O18+0.5*P18+0.5*Q18)*$S$4</f>
        <v>9.3809534443507925</v>
      </c>
      <c r="N18">
        <v>142.971100183993</v>
      </c>
      <c r="O18">
        <v>62.285223541047401</v>
      </c>
      <c r="P18">
        <v>143.90674328283899</v>
      </c>
      <c r="Q18">
        <v>115.648712434994</v>
      </c>
      <c r="R18" s="1"/>
    </row>
    <row r="19" spans="3:18" x14ac:dyDescent="0.2">
      <c r="C19">
        <v>2.6</v>
      </c>
      <c r="D19" s="1">
        <f>(E19+F19+0.5*G19+0.5*H19)*$J$4</f>
        <v>5.2959457543929602</v>
      </c>
      <c r="E19">
        <v>66.508533853224606</v>
      </c>
      <c r="F19">
        <v>147.045916503592</v>
      </c>
      <c r="G19">
        <v>29.827336577435599</v>
      </c>
      <c r="H19">
        <v>24.513376744654899</v>
      </c>
      <c r="I19" s="1"/>
      <c r="J19" s="1"/>
      <c r="L19">
        <v>2.6</v>
      </c>
      <c r="M19" s="1">
        <f>(N19+O19+0.5*P19+0.5*Q19)*$S$4</f>
        <v>10.693530159342801</v>
      </c>
      <c r="N19">
        <v>177.36049596635499</v>
      </c>
      <c r="O19">
        <v>78.878273211740506</v>
      </c>
      <c r="P19">
        <v>142.346148654595</v>
      </c>
      <c r="Q19">
        <v>108.99989579941401</v>
      </c>
      <c r="R19" s="1"/>
    </row>
    <row r="20" spans="3:18" x14ac:dyDescent="0.2">
      <c r="C20">
        <v>2.8</v>
      </c>
      <c r="D20" s="1">
        <f>(E20+F20+0.5*G20+0.5*H20)*$J$4</f>
        <v>5.8872436192941482</v>
      </c>
      <c r="E20">
        <v>74.588040229679706</v>
      </c>
      <c r="F20">
        <v>166.078945755337</v>
      </c>
      <c r="G20">
        <v>29.7918154114891</v>
      </c>
      <c r="H20">
        <v>24.0781780088546</v>
      </c>
      <c r="I20" s="1"/>
      <c r="J20" s="1"/>
      <c r="L20">
        <v>2.8</v>
      </c>
      <c r="M20" s="1">
        <f>(N20+O20+0.5*P20+0.5*Q20)*$S$4</f>
        <v>12.270649338974884</v>
      </c>
      <c r="N20">
        <v>217.87497955312699</v>
      </c>
      <c r="O20">
        <v>99.291019367494599</v>
      </c>
      <c r="P20">
        <v>140.47472722229301</v>
      </c>
      <c r="Q20">
        <v>101.668227720384</v>
      </c>
      <c r="R20" s="1"/>
    </row>
    <row r="21" spans="3:18" x14ac:dyDescent="0.2">
      <c r="C21">
        <v>3</v>
      </c>
      <c r="D21" s="1">
        <f>(E21+F21+0.5*G21+0.5*H21)*$J$4</f>
        <v>6.5303719808421867</v>
      </c>
      <c r="E21">
        <v>83.287406859335704</v>
      </c>
      <c r="F21">
        <v>186.86433576231099</v>
      </c>
      <c r="G21">
        <v>29.753058174944801</v>
      </c>
      <c r="H21">
        <v>23.6136366583242</v>
      </c>
      <c r="I21" s="1"/>
      <c r="J21" s="1"/>
      <c r="L21">
        <v>3</v>
      </c>
      <c r="M21" s="1">
        <f>(N21+O21+0.5*P21+0.5*Q21)*$S$4</f>
        <v>14.146416541948172</v>
      </c>
      <c r="N21">
        <v>264.96680792981698</v>
      </c>
      <c r="O21">
        <v>124.24484894656599</v>
      </c>
      <c r="P21">
        <v>138.25457544204301</v>
      </c>
      <c r="Q21">
        <v>93.780435230060405</v>
      </c>
      <c r="R21" s="1"/>
    </row>
    <row r="22" spans="3:18" x14ac:dyDescent="0.2">
      <c r="C22">
        <v>3.2</v>
      </c>
      <c r="D22" s="1">
        <f>(E22+F22+0.5*G22+0.5*H22)*$J$4</f>
        <v>7.230169524801541</v>
      </c>
      <c r="E22">
        <v>92.649687001089603</v>
      </c>
      <c r="F22">
        <v>209.579303022971</v>
      </c>
      <c r="G22">
        <v>29.710959136515498</v>
      </c>
      <c r="H22">
        <v>23.1191994336851</v>
      </c>
      <c r="I22" s="1"/>
      <c r="J22" s="1"/>
      <c r="L22">
        <v>3.2</v>
      </c>
      <c r="M22" s="1">
        <f>(N22+O22+0.5*P22+0.5*Q22)*$S$4</f>
        <v>16.353052052897393</v>
      </c>
      <c r="N22">
        <v>318.91650279026697</v>
      </c>
      <c r="O22">
        <v>154.53757561865501</v>
      </c>
      <c r="P22">
        <v>135.653307361207</v>
      </c>
      <c r="Q22">
        <v>85.5136824564769</v>
      </c>
      <c r="R22" s="1"/>
    </row>
    <row r="23" spans="3:18" x14ac:dyDescent="0.2">
      <c r="C23">
        <v>3.4</v>
      </c>
      <c r="D23" s="1">
        <f>(E23+F23+0.5*G23+0.5*H23)*$J$4</f>
        <v>7.991811036247447</v>
      </c>
      <c r="E23">
        <v>102.718060537046</v>
      </c>
      <c r="F23">
        <v>234.41606016318099</v>
      </c>
      <c r="G23">
        <v>29.665371718852999</v>
      </c>
      <c r="H23">
        <v>22.5946629031884</v>
      </c>
      <c r="I23" s="1"/>
      <c r="J23" s="1"/>
      <c r="L23">
        <v>3.4</v>
      </c>
      <c r="M23" s="1">
        <f>(N23+O23+0.5*P23+0.5*Q23)*$S$4</f>
        <v>18.919377588086874</v>
      </c>
      <c r="N23">
        <v>379.79324351563298</v>
      </c>
      <c r="O23">
        <v>191.03490519741601</v>
      </c>
      <c r="P23">
        <v>132.64769844473901</v>
      </c>
      <c r="Q23">
        <v>77.080117563939694</v>
      </c>
      <c r="R23" s="1"/>
    </row>
    <row r="24" spans="3:18" x14ac:dyDescent="0.2">
      <c r="C24">
        <v>3.6</v>
      </c>
      <c r="D24" s="1">
        <f>(E24+F24+0.5*G24+0.5*H24)*$J$4</f>
        <v>8.8206601578119788</v>
      </c>
      <c r="E24">
        <v>113.533650025114</v>
      </c>
      <c r="F24">
        <v>261.57724513520299</v>
      </c>
      <c r="G24">
        <v>29.616122920380501</v>
      </c>
      <c r="H24">
        <v>22.040282923711001</v>
      </c>
      <c r="I24" s="1"/>
      <c r="J24" s="1"/>
      <c r="L24">
        <v>3.6</v>
      </c>
      <c r="M24" s="1">
        <f>(N24+O24+0.5*P24+0.5*Q24)*$S$4</f>
        <v>21.869645937500295</v>
      </c>
      <c r="N24">
        <v>447.43479340379997</v>
      </c>
      <c r="O24">
        <v>234.658387228881</v>
      </c>
      <c r="P24">
        <v>129.22714661267901</v>
      </c>
      <c r="Q24">
        <v>68.704059086265801</v>
      </c>
      <c r="R24" s="1"/>
    </row>
    <row r="25" spans="3:18" x14ac:dyDescent="0.2">
      <c r="C25">
        <v>3.8</v>
      </c>
      <c r="D25" s="1">
        <f>(E25+F25+0.5*G25+0.5*H25)*$J$4</f>
        <v>9.7227446477632888</v>
      </c>
      <c r="E25">
        <v>125.140193327589</v>
      </c>
      <c r="F25">
        <v>291.29297353296801</v>
      </c>
      <c r="G25">
        <v>29.562993841749702</v>
      </c>
      <c r="H25">
        <v>21.456549506526201</v>
      </c>
      <c r="I25" s="1"/>
      <c r="J25" s="1"/>
      <c r="L25">
        <v>3.8</v>
      </c>
      <c r="M25" s="1">
        <f>(N25+O25+0.5*P25+0.5*Q25)*$S$4</f>
        <v>25.223051331052627</v>
      </c>
      <c r="N25">
        <v>521.45354925860397</v>
      </c>
      <c r="O25">
        <v>286.37325419664398</v>
      </c>
      <c r="P25">
        <v>125.396172103022</v>
      </c>
      <c r="Q25">
        <v>60.596744633098403</v>
      </c>
      <c r="R25" s="1"/>
    </row>
    <row r="26" spans="3:18" x14ac:dyDescent="0.2">
      <c r="C26">
        <v>4</v>
      </c>
      <c r="D26" s="1">
        <f>(E26+F26+0.5*G26+0.5*H26)*$J$4</f>
        <v>10.704336174922467</v>
      </c>
      <c r="E26">
        <v>137.578703274747</v>
      </c>
      <c r="F26">
        <v>323.80694551577102</v>
      </c>
      <c r="G26">
        <v>29.505748503105401</v>
      </c>
      <c r="H26">
        <v>20.844424363355699</v>
      </c>
      <c r="I26" s="1"/>
      <c r="J26" s="1"/>
      <c r="L26">
        <v>4</v>
      </c>
      <c r="M26" s="1">
        <f>(N26+O26+0.5*P26+0.5*Q26)*$S$4</f>
        <v>28.9938412362017</v>
      </c>
      <c r="N26">
        <v>601.26381803646098</v>
      </c>
      <c r="O26">
        <v>347.17523735110899</v>
      </c>
      <c r="P26">
        <v>121.175559184005</v>
      </c>
      <c r="Q26">
        <v>52.934989769548103</v>
      </c>
      <c r="R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Dyn1BB</vt:lpstr>
      <vt:lpstr>Dyn1AB</vt:lpstr>
      <vt:lpstr>Dyn1AA</vt:lpstr>
      <vt:lpstr>OptParms</vt:lpstr>
      <vt:lpstr>Spatial dyn1BB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2022-11-18T18:25:13Z</dcterms:created>
  <dcterms:modified xsi:type="dcterms:W3CDTF">2022-11-21T14:35:25Z</dcterms:modified>
</cp:coreProperties>
</file>