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40" windowHeight="7365"/>
  </bookViews>
  <sheets>
    <sheet name="חישוב" sheetId="1" r:id="rId1"/>
    <sheet name="מס הכנסה 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B11" i="2"/>
  <c r="B10"/>
  <c r="B9"/>
  <c r="B8"/>
  <c r="G17" i="1"/>
  <c r="G16"/>
  <c r="G15"/>
  <c r="G14"/>
  <c r="G13"/>
  <c r="B15"/>
  <c r="B13"/>
  <c r="B7"/>
  <c r="B19" s="1"/>
  <c r="B4" i="2" s="1"/>
  <c r="G9" i="1"/>
  <c r="B26" s="1"/>
  <c r="B30" l="1"/>
  <c r="B17"/>
  <c r="B22" s="1"/>
  <c r="B29"/>
  <c r="B28"/>
  <c r="B15" i="2"/>
  <c r="B27" i="1"/>
  <c r="C8" i="2"/>
  <c r="C9" s="1"/>
  <c r="B31" i="1" l="1"/>
  <c r="C10" i="2"/>
  <c r="B17" s="1"/>
  <c r="B16"/>
  <c r="C11" l="1"/>
  <c r="B18"/>
  <c r="B20" s="1"/>
  <c r="B21" i="1" s="1"/>
  <c r="B35" l="1"/>
  <c r="B36" s="1"/>
  <c r="B32"/>
  <c r="B33"/>
</calcChain>
</file>

<file path=xl/sharedStrings.xml><?xml version="1.0" encoding="utf-8"?>
<sst xmlns="http://schemas.openxmlformats.org/spreadsheetml/2006/main" count="45" uniqueCount="38">
  <si>
    <t>גבר</t>
  </si>
  <si>
    <t>נקודות זיכוי:</t>
  </si>
  <si>
    <t xml:space="preserve">תושב </t>
  </si>
  <si>
    <t xml:space="preserve">אשה </t>
  </si>
  <si>
    <t xml:space="preserve">ילד </t>
  </si>
  <si>
    <t>תינוק</t>
  </si>
  <si>
    <t xml:space="preserve">נקודות נוספות - מקרה פרטני </t>
  </si>
  <si>
    <t>ערך נקודת זיכוי לשנת 2012</t>
  </si>
  <si>
    <t>נתונים אינפורמטיבים</t>
  </si>
  <si>
    <t>הכנסה חודשית ממוצעת:</t>
  </si>
  <si>
    <t>בעל ההכנסה הגבוהה:</t>
  </si>
  <si>
    <t xml:space="preserve">השקעה ביחידה </t>
  </si>
  <si>
    <t xml:space="preserve">תשואה באחוזים </t>
  </si>
  <si>
    <t>רווח לפני פחת -שנתי</t>
  </si>
  <si>
    <t>פחת מחושב</t>
  </si>
  <si>
    <t xml:space="preserve">רווח שנתי לצרכי מס </t>
  </si>
  <si>
    <t>אחוזי מס</t>
  </si>
  <si>
    <t xml:space="preserve">הכנסה </t>
  </si>
  <si>
    <t xml:space="preserve">אחוז מס שולי </t>
  </si>
  <si>
    <t>מצטבר</t>
  </si>
  <si>
    <t>מס לתשלום</t>
  </si>
  <si>
    <t>סך המס שחושב:</t>
  </si>
  <si>
    <t>תושב</t>
  </si>
  <si>
    <t>כן</t>
  </si>
  <si>
    <t>תוספת לאישה</t>
  </si>
  <si>
    <t>יש למלא: כן / לא</t>
  </si>
  <si>
    <t>שדה אוטומטי</t>
  </si>
  <si>
    <t>ילדים מתחת לגיל 3</t>
  </si>
  <si>
    <t>ילדים בין גיל 3-5</t>
  </si>
  <si>
    <t>ילדים בין גיל 3-18</t>
  </si>
  <si>
    <t>יש למלא מספר</t>
  </si>
  <si>
    <t>הכנסה שנתית  של בעל ההכנסה הגבוהה (מכל המקורות)</t>
  </si>
  <si>
    <t>מס שנוכה במקור משכר</t>
  </si>
  <si>
    <t>מס על ההשקעה</t>
  </si>
  <si>
    <t>מס ברוטו על הכנסה מהשקעה</t>
  </si>
  <si>
    <t xml:space="preserve">סך זיכוי </t>
  </si>
  <si>
    <t>מס על הכנסה רגילה לפני נקודות זיכוי</t>
  </si>
  <si>
    <t>סך על הכנסה</t>
  </si>
</sst>
</file>

<file path=xl/styles.xml><?xml version="1.0" encoding="utf-8"?>
<styleSheet xmlns="http://schemas.openxmlformats.org/spreadsheetml/2006/main">
  <numFmts count="1">
    <numFmt numFmtId="164" formatCode="#,##0_ ;[Red]\-#,##0\ "/>
  </numFmts>
  <fonts count="2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9" fontId="1" fillId="2" borderId="0" xfId="0" applyNumberFormat="1" applyFont="1" applyFill="1" applyBorder="1"/>
    <xf numFmtId="164" fontId="1" fillId="2" borderId="0" xfId="0" applyNumberFormat="1" applyFont="1" applyFill="1" applyBorder="1"/>
    <xf numFmtId="0" fontId="1" fillId="0" borderId="12" xfId="0" applyFont="1" applyBorder="1"/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164" fontId="1" fillId="0" borderId="1" xfId="0" applyNumberFormat="1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right"/>
      <protection locked="0"/>
    </xf>
    <xf numFmtId="0" fontId="1" fillId="2" borderId="6" xfId="0" applyFont="1" applyFill="1" applyBorder="1" applyProtection="1">
      <protection locked="0"/>
    </xf>
    <xf numFmtId="164" fontId="1" fillId="2" borderId="7" xfId="0" applyNumberFormat="1" applyFont="1" applyFill="1" applyBorder="1" applyProtection="1">
      <protection locked="0"/>
    </xf>
    <xf numFmtId="10" fontId="1" fillId="0" borderId="1" xfId="0" applyNumberFormat="1" applyFont="1" applyBorder="1" applyAlignment="1" applyProtection="1">
      <alignment horizontal="center"/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9" fontId="1" fillId="2" borderId="4" xfId="0" applyNumberFormat="1" applyFont="1" applyFill="1" applyBorder="1" applyProtection="1">
      <protection locked="0"/>
    </xf>
    <xf numFmtId="164" fontId="1" fillId="2" borderId="5" xfId="0" applyNumberFormat="1" applyFont="1" applyFill="1" applyBorder="1" applyProtection="1"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right"/>
      <protection locked="0"/>
    </xf>
    <xf numFmtId="0" fontId="1" fillId="0" borderId="8" xfId="0" applyFont="1" applyBorder="1" applyAlignment="1" applyProtection="1">
      <alignment horizontal="center"/>
      <protection locked="0"/>
    </xf>
    <xf numFmtId="9" fontId="1" fillId="2" borderId="6" xfId="0" applyNumberFormat="1" applyFont="1" applyFill="1" applyBorder="1" applyProtection="1">
      <protection locked="0"/>
    </xf>
    <xf numFmtId="9" fontId="1" fillId="0" borderId="0" xfId="0" applyNumberFormat="1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right"/>
      <protection locked="0"/>
    </xf>
    <xf numFmtId="164" fontId="1" fillId="3" borderId="11" xfId="0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 applyProtection="1">
      <alignment horizontal="center"/>
    </xf>
    <xf numFmtId="164" fontId="1" fillId="2" borderId="0" xfId="0" applyNumberFormat="1" applyFont="1" applyFill="1" applyAlignment="1" applyProtection="1">
      <alignment horizontal="center"/>
    </xf>
    <xf numFmtId="164" fontId="1" fillId="2" borderId="8" xfId="0" applyNumberFormat="1" applyFont="1" applyFill="1" applyBorder="1" applyAlignment="1" applyProtection="1">
      <alignment horizontal="center"/>
    </xf>
    <xf numFmtId="164" fontId="1" fillId="2" borderId="7" xfId="0" applyNumberFormat="1" applyFont="1" applyFill="1" applyBorder="1" applyAlignment="1" applyProtection="1">
      <alignment horizontal="center"/>
    </xf>
    <xf numFmtId="164" fontId="1" fillId="3" borderId="0" xfId="0" applyNumberFormat="1" applyFont="1" applyFill="1" applyBorder="1" applyAlignment="1" applyProtection="1">
      <alignment horizontal="center"/>
    </xf>
    <xf numFmtId="0" fontId="1" fillId="2" borderId="9" xfId="0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rightToLeft="1" tabSelected="1" view="pageBreakPreview" zoomScale="115" zoomScaleSheetLayoutView="115" workbookViewId="0">
      <selection activeCell="B5" sqref="B5"/>
    </sheetView>
  </sheetViews>
  <sheetFormatPr defaultRowHeight="15"/>
  <cols>
    <col min="1" max="1" width="44.25" style="5" bestFit="1" customWidth="1"/>
    <col min="2" max="2" width="10.25" style="6" bestFit="1" customWidth="1"/>
    <col min="3" max="3" width="3.625" style="6" bestFit="1" customWidth="1"/>
    <col min="4" max="4" width="4.625" style="6" bestFit="1" customWidth="1"/>
    <col min="5" max="5" width="28.625" style="6" bestFit="1" customWidth="1"/>
    <col min="6" max="6" width="23.625" style="7" hidden="1" customWidth="1"/>
    <col min="7" max="7" width="11.375" style="7" hidden="1" customWidth="1"/>
    <col min="8" max="16384" width="9" style="7"/>
  </cols>
  <sheetData>
    <row r="1" spans="1:7">
      <c r="F1" s="36" t="s">
        <v>8</v>
      </c>
      <c r="G1" s="37"/>
    </row>
    <row r="2" spans="1:7">
      <c r="A2" s="38" t="s">
        <v>9</v>
      </c>
      <c r="B2" s="38"/>
      <c r="F2" s="8" t="s">
        <v>1</v>
      </c>
      <c r="G2" s="9"/>
    </row>
    <row r="3" spans="1:7">
      <c r="F3" s="10" t="s">
        <v>2</v>
      </c>
      <c r="G3" s="11">
        <v>2.25</v>
      </c>
    </row>
    <row r="4" spans="1:7">
      <c r="A4" s="5" t="s">
        <v>0</v>
      </c>
      <c r="B4" s="12">
        <v>0</v>
      </c>
      <c r="F4" s="10" t="s">
        <v>3</v>
      </c>
      <c r="G4" s="11">
        <v>0.5</v>
      </c>
    </row>
    <row r="5" spans="1:7">
      <c r="A5" s="5" t="s">
        <v>3</v>
      </c>
      <c r="B5" s="12">
        <v>4000</v>
      </c>
      <c r="F5" s="10" t="s">
        <v>4</v>
      </c>
      <c r="G5" s="11">
        <v>1</v>
      </c>
    </row>
    <row r="6" spans="1:7">
      <c r="F6" s="10" t="s">
        <v>5</v>
      </c>
      <c r="G6" s="11">
        <v>1</v>
      </c>
    </row>
    <row r="7" spans="1:7">
      <c r="A7" s="13" t="s">
        <v>10</v>
      </c>
      <c r="B7" s="31" t="str">
        <f>IF(B4&gt;B5,A4,A5)</f>
        <v xml:space="preserve">אשה </v>
      </c>
      <c r="F7" s="10" t="s">
        <v>6</v>
      </c>
      <c r="G7" s="11">
        <v>1</v>
      </c>
    </row>
    <row r="8" spans="1:7">
      <c r="F8" s="10"/>
      <c r="G8" s="11"/>
    </row>
    <row r="9" spans="1:7">
      <c r="A9" s="5" t="s">
        <v>11</v>
      </c>
      <c r="B9" s="12">
        <v>130000</v>
      </c>
      <c r="F9" s="14" t="s">
        <v>7</v>
      </c>
      <c r="G9" s="15">
        <f>215*12</f>
        <v>2580</v>
      </c>
    </row>
    <row r="11" spans="1:7">
      <c r="A11" s="5" t="s">
        <v>12</v>
      </c>
      <c r="B11" s="16">
        <v>0.09</v>
      </c>
    </row>
    <row r="12" spans="1:7">
      <c r="F12" s="17" t="s">
        <v>16</v>
      </c>
      <c r="G12" s="18" t="s">
        <v>17</v>
      </c>
    </row>
    <row r="13" spans="1:7">
      <c r="A13" s="5" t="s">
        <v>13</v>
      </c>
      <c r="B13" s="32">
        <f>B9*B11</f>
        <v>11700</v>
      </c>
      <c r="F13" s="19">
        <v>0.1</v>
      </c>
      <c r="G13" s="20">
        <f>5200*12</f>
        <v>62400</v>
      </c>
    </row>
    <row r="14" spans="1:7">
      <c r="F14" s="19">
        <v>0.14000000000000001</v>
      </c>
      <c r="G14" s="20">
        <f>(8880-5200)*12</f>
        <v>44160</v>
      </c>
    </row>
    <row r="15" spans="1:7" hidden="1">
      <c r="A15" s="5" t="s">
        <v>14</v>
      </c>
      <c r="B15" s="32">
        <f>B9*0.04*2/3</f>
        <v>3466.6666666666665</v>
      </c>
      <c r="F15" s="19">
        <v>0.21</v>
      </c>
      <c r="G15" s="20">
        <f>5550*12</f>
        <v>66600</v>
      </c>
    </row>
    <row r="16" spans="1:7" hidden="1">
      <c r="B16" s="21"/>
      <c r="F16" s="19">
        <v>0.3</v>
      </c>
      <c r="G16" s="20">
        <f>7350*12</f>
        <v>88200</v>
      </c>
    </row>
    <row r="17" spans="1:7" hidden="1">
      <c r="A17" s="22" t="s">
        <v>15</v>
      </c>
      <c r="B17" s="33">
        <f>B13-B15</f>
        <v>8233.3333333333339</v>
      </c>
      <c r="C17" s="23"/>
      <c r="D17" s="23"/>
      <c r="E17" s="23"/>
      <c r="F17" s="19">
        <v>0.33</v>
      </c>
      <c r="G17" s="20">
        <f>20050*12</f>
        <v>240600</v>
      </c>
    </row>
    <row r="18" spans="1:7" hidden="1">
      <c r="F18" s="24">
        <v>0.48</v>
      </c>
      <c r="G18" s="15">
        <v>999999</v>
      </c>
    </row>
    <row r="19" spans="1:7" hidden="1">
      <c r="A19" s="5" t="s">
        <v>31</v>
      </c>
      <c r="B19" s="32">
        <f>IF(B7=A5,B5*12,B4*12)</f>
        <v>48000</v>
      </c>
      <c r="F19" s="25"/>
      <c r="G19" s="26"/>
    </row>
    <row r="20" spans="1:7" ht="12" customHeight="1">
      <c r="F20" s="25"/>
    </row>
    <row r="21" spans="1:7">
      <c r="A21" s="5" t="s">
        <v>36</v>
      </c>
      <c r="B21" s="32">
        <f>'מס הכנסה '!B20</f>
        <v>4800</v>
      </c>
      <c r="F21" s="25"/>
    </row>
    <row r="22" spans="1:7">
      <c r="A22" s="5" t="s">
        <v>34</v>
      </c>
      <c r="B22" s="32">
        <f>B17*0.3</f>
        <v>2470</v>
      </c>
      <c r="F22" s="25"/>
    </row>
    <row r="23" spans="1:7">
      <c r="F23" s="25"/>
    </row>
    <row r="24" spans="1:7">
      <c r="F24" s="25"/>
    </row>
    <row r="25" spans="1:7">
      <c r="A25" s="5" t="s">
        <v>1</v>
      </c>
      <c r="F25" s="25"/>
    </row>
    <row r="26" spans="1:7">
      <c r="A26" s="5" t="s">
        <v>22</v>
      </c>
      <c r="B26" s="32">
        <f>IF(C26="כן",G9,0)</f>
        <v>2580</v>
      </c>
      <c r="C26" s="27" t="s">
        <v>23</v>
      </c>
      <c r="E26" s="6" t="s">
        <v>25</v>
      </c>
    </row>
    <row r="27" spans="1:7">
      <c r="A27" s="5" t="s">
        <v>24</v>
      </c>
      <c r="B27" s="32">
        <f>IF(B7=A5,G4*G9,0)</f>
        <v>1290</v>
      </c>
      <c r="E27" s="6" t="s">
        <v>26</v>
      </c>
    </row>
    <row r="28" spans="1:7">
      <c r="A28" s="5" t="s">
        <v>27</v>
      </c>
      <c r="B28" s="32">
        <f>C28*G9</f>
        <v>2580</v>
      </c>
      <c r="C28" s="27">
        <v>1</v>
      </c>
      <c r="E28" s="6" t="s">
        <v>30</v>
      </c>
    </row>
    <row r="29" spans="1:7">
      <c r="A29" s="5" t="s">
        <v>28</v>
      </c>
      <c r="B29" s="32">
        <f>IF(B7=A5,C29*G9,0)</f>
        <v>2580</v>
      </c>
      <c r="C29" s="27">
        <v>1</v>
      </c>
      <c r="E29" s="6" t="s">
        <v>30</v>
      </c>
    </row>
    <row r="30" spans="1:7">
      <c r="A30" s="5" t="s">
        <v>29</v>
      </c>
      <c r="B30" s="34">
        <f>IF(B7=A5,C30*G9,0)</f>
        <v>12900</v>
      </c>
      <c r="C30" s="27">
        <v>5</v>
      </c>
      <c r="E30" s="6" t="s">
        <v>30</v>
      </c>
    </row>
    <row r="31" spans="1:7">
      <c r="A31" s="5" t="s">
        <v>35</v>
      </c>
      <c r="B31" s="32">
        <f>SUM(B26:B30)</f>
        <v>21930</v>
      </c>
      <c r="C31" s="28"/>
    </row>
    <row r="32" spans="1:7">
      <c r="A32" s="5" t="s">
        <v>37</v>
      </c>
      <c r="B32" s="21">
        <f>B21-B31</f>
        <v>-17130</v>
      </c>
    </row>
    <row r="33" spans="1:2" hidden="1">
      <c r="A33" s="5" t="s">
        <v>32</v>
      </c>
      <c r="B33" s="6">
        <f>'מס הכנסה '!B20</f>
        <v>4800</v>
      </c>
    </row>
    <row r="35" spans="1:2" ht="15.75" hidden="1" thickBot="1">
      <c r="A35" s="29" t="s">
        <v>33</v>
      </c>
      <c r="B35" s="30">
        <f>IF(B21&gt;B31,B22,B21+B22-B31)</f>
        <v>-14660</v>
      </c>
    </row>
    <row r="36" spans="1:2">
      <c r="A36" s="29" t="s">
        <v>33</v>
      </c>
      <c r="B36" s="35">
        <f>IF(B35&gt;0,B35,0)</f>
        <v>0</v>
      </c>
    </row>
  </sheetData>
  <sheetProtection password="DCB4" sheet="1" objects="1" scenarios="1" selectLockedCells="1"/>
  <mergeCells count="2">
    <mergeCell ref="F1:G1"/>
    <mergeCell ref="A2:B2"/>
  </mergeCells>
  <pageMargins left="0.7" right="0.7" top="0.75" bottom="0.75" header="0.3" footer="0.3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C20"/>
  <sheetViews>
    <sheetView rightToLeft="1" workbookViewId="0">
      <selection activeCell="B8" sqref="B8"/>
    </sheetView>
  </sheetViews>
  <sheetFormatPr defaultColWidth="13.25" defaultRowHeight="14.25"/>
  <cols>
    <col min="1" max="1" width="13.75" bestFit="1" customWidth="1"/>
    <col min="2" max="3" width="7.875" bestFit="1" customWidth="1"/>
  </cols>
  <sheetData>
    <row r="4" spans="1:3" ht="15">
      <c r="A4" s="1" t="s">
        <v>17</v>
      </c>
      <c r="B4" s="3">
        <f>חישוב!B19</f>
        <v>48000</v>
      </c>
    </row>
    <row r="6" spans="1:3" ht="15">
      <c r="A6" s="1"/>
    </row>
    <row r="7" spans="1:3" ht="15.75" thickBot="1">
      <c r="A7" s="4" t="s">
        <v>18</v>
      </c>
      <c r="B7" s="4" t="s">
        <v>17</v>
      </c>
      <c r="C7" s="4" t="s">
        <v>19</v>
      </c>
    </row>
    <row r="8" spans="1:3" ht="15">
      <c r="A8" s="2">
        <v>0.1</v>
      </c>
      <c r="B8" s="3">
        <f>5200*12</f>
        <v>62400</v>
      </c>
      <c r="C8" s="3">
        <f>B8</f>
        <v>62400</v>
      </c>
    </row>
    <row r="9" spans="1:3" ht="15">
      <c r="A9" s="2">
        <v>0.14000000000000001</v>
      </c>
      <c r="B9" s="3">
        <f>(8880-5200)*12</f>
        <v>44160</v>
      </c>
      <c r="C9" s="3">
        <f>C8+B9</f>
        <v>106560</v>
      </c>
    </row>
    <row r="10" spans="1:3" ht="15">
      <c r="A10" s="2">
        <v>0.21</v>
      </c>
      <c r="B10" s="3">
        <f>5550*12</f>
        <v>66600</v>
      </c>
      <c r="C10" s="3">
        <f>C9+B10</f>
        <v>173160</v>
      </c>
    </row>
    <row r="11" spans="1:3" ht="15">
      <c r="A11" s="2">
        <v>0.3</v>
      </c>
      <c r="B11" s="3">
        <f>7350*12</f>
        <v>88200</v>
      </c>
      <c r="C11" s="3">
        <f>C10+B11</f>
        <v>261360</v>
      </c>
    </row>
    <row r="14" spans="1:3" ht="15">
      <c r="A14" s="1" t="s">
        <v>20</v>
      </c>
    </row>
    <row r="15" spans="1:3" ht="15">
      <c r="A15" s="2">
        <v>0.1</v>
      </c>
      <c r="B15" s="3">
        <f>IF(B4&lt;B8,B4*A8,B8*A8)</f>
        <v>4800</v>
      </c>
    </row>
    <row r="16" spans="1:3" ht="15">
      <c r="A16" s="2">
        <v>0.14000000000000001</v>
      </c>
      <c r="B16" s="3">
        <f>IF(B4&gt;C9,B9*A9,IF(B4&lt;C8,0,(B4-C8)*A9))</f>
        <v>0</v>
      </c>
    </row>
    <row r="17" spans="1:2" ht="15">
      <c r="A17" s="2">
        <v>0.21</v>
      </c>
      <c r="B17" s="3">
        <f>IF(B4&lt;C9,0,IF(B4&gt;C10,B10*A10,(B4-C9)*A10))</f>
        <v>0</v>
      </c>
    </row>
    <row r="18" spans="1:2" ht="15">
      <c r="A18" s="2">
        <v>0.3</v>
      </c>
      <c r="B18" s="3">
        <f>IF(B4&lt;C10,0,IF(B4&gt;C11,B11*A11,(B4-C10)*A11))</f>
        <v>0</v>
      </c>
    </row>
    <row r="20" spans="1:2" ht="15">
      <c r="A20" s="3" t="s">
        <v>21</v>
      </c>
      <c r="B20" s="3">
        <f>SUM(B15:B19)</f>
        <v>4800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חישוב</vt:lpstr>
      <vt:lpstr>מס הכנסה </vt:lpstr>
      <vt:lpstr>גיליון3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2012-11-21T09:51:47Z</dcterms:created>
  <dc:creator>nachumovski</dc:creator>
  <cp:lastModifiedBy>user</cp:lastModifiedBy>
  <cp:lastPrinted>2012-11-21T12:17:27Z</cp:lastPrinted>
  <dcterms:modified xsi:type="dcterms:W3CDTF">2012-12-20T12:06:14Z</dcterms:modified>
</cp:coreProperties>
</file>