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6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My2019B" sheetId="7" r:id="rId6"/>
    <sheet name="流星花园" sheetId="2" r:id="rId7"/>
  </sheets>
  <calcPr calcId="124519"/>
</workbook>
</file>

<file path=xl/calcChain.xml><?xml version="1.0" encoding="utf-8"?>
<calcChain xmlns="http://schemas.openxmlformats.org/spreadsheetml/2006/main">
  <c r="U23" i="2"/>
  <c r="J28"/>
  <c r="Q34"/>
  <c r="R34" s="1"/>
  <c r="B1" i="7"/>
  <c r="C1"/>
  <c r="Q28" i="2"/>
  <c r="R28" s="1"/>
  <c r="Q27"/>
  <c r="Q43"/>
  <c r="D2"/>
  <c r="C2" s="1"/>
  <c r="B2"/>
  <c r="A2" s="1"/>
  <c r="Q60"/>
  <c r="R60" s="1"/>
  <c r="Q24"/>
  <c r="Q25"/>
  <c r="Q26"/>
  <c r="I16"/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I23" i="2" l="1"/>
  <c r="P11" i="6"/>
  <c r="H14" i="5"/>
  <c r="E39"/>
  <c r="E14"/>
  <c r="F39"/>
  <c r="F11"/>
  <c r="E15"/>
  <c r="E12"/>
  <c r="C13"/>
  <c r="F12"/>
  <c r="E11"/>
  <c r="H15"/>
  <c r="H17" s="1"/>
  <c r="C16"/>
  <c r="B17" i="4"/>
  <c r="F2" i="2" l="1"/>
  <c r="E2" s="1"/>
  <c r="K23"/>
  <c r="K73" s="1"/>
  <c r="N16" i="6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K74" i="2" l="1"/>
  <c r="L73"/>
  <c r="H19" i="4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K75" i="2" l="1"/>
  <c r="L74"/>
  <c r="E16" i="4"/>
  <c r="E13"/>
  <c r="E17"/>
  <c r="F17"/>
  <c r="E46"/>
  <c r="E18"/>
  <c r="E14"/>
  <c r="C15"/>
  <c r="F14"/>
  <c r="F13"/>
  <c r="L16" i="3"/>
  <c r="K76" i="2" l="1"/>
  <c r="K77" s="1"/>
  <c r="L77" s="1"/>
  <c r="L75"/>
  <c r="F15" i="4"/>
  <c r="F19" s="1"/>
  <c r="F47" s="1"/>
  <c r="E15"/>
  <c r="E19" s="1"/>
  <c r="A3" i="3"/>
  <c r="E3"/>
  <c r="K61" i="2" l="1"/>
  <c r="L76"/>
  <c r="G6" i="3"/>
  <c r="G3" s="1"/>
  <c r="K62" i="2" l="1"/>
  <c r="L61"/>
  <c r="C3" i="3"/>
  <c r="E2" i="1"/>
  <c r="H40"/>
  <c r="F12"/>
  <c r="F6"/>
  <c r="F2"/>
  <c r="K63" i="2" l="1"/>
  <c r="L62"/>
  <c r="J42" i="1"/>
  <c r="K42" s="1"/>
  <c r="L42" s="1"/>
  <c r="K64" i="2" l="1"/>
  <c r="L63"/>
  <c r="L40" i="1"/>
  <c r="M40" s="1"/>
  <c r="C9"/>
  <c r="F9" s="1"/>
  <c r="K65" i="2" l="1"/>
  <c r="L64"/>
  <c r="E35" i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K54" i="2" l="1"/>
  <c r="L65"/>
  <c r="C10" i="1"/>
  <c r="F10" s="1"/>
  <c r="E9"/>
  <c r="K55" i="2" l="1"/>
  <c r="L54"/>
  <c r="C11" i="1"/>
  <c r="E11" s="1"/>
  <c r="E12"/>
  <c r="E10"/>
  <c r="K56" i="2" l="1"/>
  <c r="L55"/>
  <c r="C13" i="1"/>
  <c r="F13" s="1"/>
  <c r="F11"/>
  <c r="F16" s="1"/>
  <c r="K57" i="2" l="1"/>
  <c r="L56"/>
  <c r="E13" i="1"/>
  <c r="E16" s="1"/>
  <c r="N40"/>
  <c r="E37"/>
  <c r="K58" i="2" l="1"/>
  <c r="L57"/>
  <c r="E38" i="1"/>
  <c r="K59" i="2" l="1"/>
  <c r="L58"/>
  <c r="K60" l="1"/>
  <c r="L59"/>
  <c r="K24" l="1"/>
  <c r="L60"/>
  <c r="K25" l="1"/>
  <c r="L24"/>
  <c r="K26" l="1"/>
  <c r="L25"/>
  <c r="K27" l="1"/>
  <c r="L26"/>
  <c r="K28" l="1"/>
  <c r="L27"/>
  <c r="K29" l="1"/>
  <c r="L28"/>
  <c r="K30" l="1"/>
  <c r="L29"/>
  <c r="K31" l="1"/>
  <c r="L30"/>
  <c r="K32" l="1"/>
  <c r="L31"/>
  <c r="K33" l="1"/>
  <c r="L32"/>
  <c r="K34" l="1"/>
  <c r="L33"/>
  <c r="K35" l="1"/>
  <c r="L34"/>
  <c r="K36" l="1"/>
  <c r="L35"/>
  <c r="K37" l="1"/>
  <c r="L36"/>
  <c r="K38" l="1"/>
  <c r="L37"/>
  <c r="K39" l="1"/>
  <c r="L38"/>
  <c r="K40" l="1"/>
  <c r="L39"/>
  <c r="K41" l="1"/>
  <c r="K42" s="1"/>
  <c r="K43" s="1"/>
  <c r="L40"/>
  <c r="L42" l="1"/>
  <c r="L41"/>
  <c r="K44" l="1"/>
  <c r="K45" s="1"/>
  <c r="L45" s="1"/>
  <c r="L43"/>
  <c r="K46" l="1"/>
  <c r="L44"/>
  <c r="K47" l="1"/>
  <c r="L46"/>
  <c r="K48" l="1"/>
  <c r="L47"/>
  <c r="K49" l="1"/>
  <c r="K50" s="1"/>
  <c r="K51" s="1"/>
  <c r="L51" s="1"/>
  <c r="L48"/>
  <c r="L50" l="1"/>
  <c r="K52"/>
  <c r="L52" s="1"/>
  <c r="K53"/>
  <c r="L49"/>
  <c r="K66" l="1"/>
  <c r="L53"/>
  <c r="K67" l="1"/>
  <c r="L66"/>
  <c r="K68" l="1"/>
  <c r="L67"/>
  <c r="K69" l="1"/>
  <c r="L68"/>
  <c r="K70" l="1"/>
  <c r="L69"/>
  <c r="K71" l="1"/>
  <c r="L70"/>
  <c r="L71" l="1"/>
  <c r="K72"/>
  <c r="L72" s="1"/>
</calcChain>
</file>

<file path=xl/sharedStrings.xml><?xml version="1.0" encoding="utf-8"?>
<sst xmlns="http://schemas.openxmlformats.org/spreadsheetml/2006/main" count="355" uniqueCount="194">
  <si>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</si>
  <si>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</si>
  <si>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</si>
  <si>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</si>
  <si>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</si>
  <si>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</si>
  <si>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</si>
  <si>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</si>
  <si>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</si>
  <si>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</si>
  <si>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</si>
  <si>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</si>
  <si>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</si>
  <si>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</si>
  <si>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</si>
  <si>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</si>
  <si>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</si>
  <si>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</si>
  <si>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</si>
  <si>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</si>
  <si>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</si>
  <si>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</si>
  <si>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</si>
  <si>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</si>
  <si>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</si>
  <si>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</si>
  <si>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</si>
  <si>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</si>
  <si>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</si>
  <si>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</si>
  <si>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</si>
  <si>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</si>
  <si>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</si>
  <si>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</si>
  <si>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</si>
  <si>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</si>
  <si>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</si>
  <si>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</si>
  <si>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</si>
  <si>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</si>
  <si>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</si>
  <si>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</si>
  <si>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</si>
  <si>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</si>
  <si>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</si>
  <si>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</si>
  <si>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</si>
  <si>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</si>
  <si>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</si>
  <si>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</si>
  <si>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</si>
  <si>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</si>
  <si>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</si>
  <si>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</si>
  <si>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</si>
  <si>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</si>
  <si>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</si>
  <si>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</si>
  <si>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</si>
  <si>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</si>
  <si>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</si>
  <si>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</si>
  <si>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</si>
  <si>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</si>
  <si>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</si>
  <si>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</si>
  <si>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</si>
  <si>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</si>
  <si>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</si>
  <si>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</si>
  <si>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</si>
  <si>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</si>
  <si>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</si>
  <si>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</si>
  <si>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</si>
  <si>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</si>
  <si>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</si>
  <si>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</si>
  <si>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</si>
  <si>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</si>
  <si>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</si>
  <si>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</si>
  <si>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</si>
  <si>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</si>
  <si>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</si>
  <si>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</si>
  <si>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</si>
  <si>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</si>
  <si>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</si>
  <si>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</si>
  <si>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</si>
  <si>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</si>
  <si>
    <t>流星花园二次装修</t>
    <phoneticPr fontId="1" type="noConversion"/>
  </si>
  <si>
    <t>晾衣杆</t>
    <phoneticPr fontId="1" type="noConversion"/>
  </si>
  <si>
    <t>晾衣杆定金</t>
    <phoneticPr fontId="1" type="noConversion"/>
  </si>
  <si>
    <t>木地板定金</t>
    <phoneticPr fontId="1" type="noConversion"/>
  </si>
  <si>
    <t>木地板</t>
  </si>
  <si>
    <t>门定金</t>
    <phoneticPr fontId="1" type="noConversion"/>
  </si>
  <si>
    <t>门</t>
    <phoneticPr fontId="1" type="noConversion"/>
  </si>
  <si>
    <t>防盗窗</t>
  </si>
  <si>
    <t>阳台</t>
    <phoneticPr fontId="1" type="noConversion"/>
  </si>
  <si>
    <t>卫浴</t>
    <phoneticPr fontId="1" type="noConversion"/>
  </si>
  <si>
    <t>流星花园首次装修</t>
    <phoneticPr fontId="1" type="noConversion"/>
  </si>
  <si>
    <t>家具（床、衣柜、折叠桌、隔断柜）</t>
    <phoneticPr fontId="1" type="noConversion"/>
  </si>
  <si>
    <t>均价-不含装修</t>
    <phoneticPr fontId="1" type="noConversion"/>
  </si>
  <si>
    <t>均价-含装修</t>
    <phoneticPr fontId="1" type="noConversion"/>
  </si>
  <si>
    <t>流星花园买入-不含装修</t>
    <phoneticPr fontId="1" type="noConversion"/>
  </si>
  <si>
    <r>
      <t>公积金还款建行卡4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</si>
  <si>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r>
      <t>家电(冰箱、洗衣机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</si>
  <si>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给欧曼地板影</t>
    <phoneticPr fontId="1" type="noConversion"/>
  </si>
  <si>
    <t>陈恩智妈妈</t>
    <phoneticPr fontId="1" type="noConversion"/>
  </si>
  <si>
    <t>微信</t>
    <phoneticPr fontId="1" type="noConversion"/>
  </si>
  <si>
    <t>清水(*玉梅)</t>
    <phoneticPr fontId="1" type="noConversion"/>
  </si>
  <si>
    <t>微信-燕</t>
    <phoneticPr fontId="1" type="noConversion"/>
  </si>
  <si>
    <t>红星美凯龙</t>
    <phoneticPr fontId="1" type="noConversion"/>
  </si>
  <si>
    <t>付款方式</t>
    <phoneticPr fontId="1" type="noConversion"/>
  </si>
  <si>
    <t>付款时间</t>
    <phoneticPr fontId="1" type="noConversion"/>
  </si>
  <si>
    <t>汇款账号</t>
    <phoneticPr fontId="1" type="noConversion"/>
  </si>
  <si>
    <t>洗手台、淋浴房</t>
    <phoneticPr fontId="1" type="noConversion"/>
  </si>
  <si>
    <t>隔断</t>
  </si>
  <si>
    <t>隔断</t>
    <phoneticPr fontId="1" type="noConversion"/>
  </si>
  <si>
    <t>骑着毛驴逛京城</t>
    <phoneticPr fontId="1" type="noConversion"/>
  </si>
  <si>
    <t>洗手台、淋浴房定金</t>
    <phoneticPr fontId="1" type="noConversion"/>
  </si>
  <si>
    <t>隔断定金</t>
    <phoneticPr fontId="1" type="noConversion"/>
  </si>
  <si>
    <t>黄近发</t>
    <phoneticPr fontId="1" type="noConversion"/>
  </si>
  <si>
    <t>工商银行转账</t>
    <phoneticPr fontId="1" type="noConversion"/>
  </si>
  <si>
    <t>防盗窗定金</t>
    <phoneticPr fontId="1" type="noConversion"/>
  </si>
  <si>
    <t>地面找平定金</t>
    <phoneticPr fontId="1" type="noConversion"/>
  </si>
  <si>
    <t>还有几天</t>
    <phoneticPr fontId="1" type="noConversion"/>
  </si>
  <si>
    <t>流星花园买入-含装修</t>
    <phoneticPr fontId="1" type="noConversion"/>
  </si>
  <si>
    <t>安装日期</t>
    <phoneticPr fontId="1" type="noConversion"/>
  </si>
  <si>
    <t>当前日期</t>
    <phoneticPr fontId="1" type="noConversion"/>
  </si>
  <si>
    <t>支付宝-燕</t>
    <phoneticPr fontId="1" type="noConversion"/>
  </si>
  <si>
    <t>宜家</t>
    <phoneticPr fontId="1" type="noConversion"/>
  </si>
  <si>
    <t>宜家-床</t>
    <phoneticPr fontId="1" type="noConversion"/>
  </si>
  <si>
    <t>宜家-镜</t>
    <phoneticPr fontId="1" type="noConversion"/>
  </si>
  <si>
    <t>电视</t>
    <phoneticPr fontId="1" type="noConversion"/>
  </si>
  <si>
    <t>洗衣机</t>
    <phoneticPr fontId="1" type="noConversion"/>
  </si>
  <si>
    <t>冰箱</t>
    <phoneticPr fontId="1" type="noConversion"/>
  </si>
  <si>
    <t>淘宝-源氏木语</t>
    <phoneticPr fontId="1" type="noConversion"/>
  </si>
  <si>
    <t>司米橱柜待退定金</t>
    <phoneticPr fontId="1" type="noConversion"/>
  </si>
  <si>
    <t>索菲亚待退定金</t>
    <phoneticPr fontId="1" type="noConversion"/>
  </si>
  <si>
    <t>其它橱柜待退定金</t>
    <phoneticPr fontId="1" type="noConversion"/>
  </si>
  <si>
    <t>橱柜-定金</t>
    <phoneticPr fontId="1" type="noConversion"/>
  </si>
  <si>
    <t>橱柜-吊柜</t>
    <phoneticPr fontId="1" type="noConversion"/>
  </si>
  <si>
    <t>橱柜-五金</t>
    <phoneticPr fontId="1" type="noConversion"/>
  </si>
  <si>
    <t>橱柜-碗柜</t>
    <phoneticPr fontId="1" type="noConversion"/>
  </si>
  <si>
    <t>橱柜-水盆</t>
    <phoneticPr fontId="1" type="noConversion"/>
  </si>
  <si>
    <t>橱柜-台面加厚</t>
    <phoneticPr fontId="1" type="noConversion"/>
  </si>
  <si>
    <t>橱柜-基础1560/m？,加长1000/m</t>
    <phoneticPr fontId="1" type="noConversion"/>
  </si>
  <si>
    <t>郭晨曼</t>
    <phoneticPr fontId="1" type="noConversion"/>
  </si>
  <si>
    <t>宜家-电视柜</t>
    <phoneticPr fontId="1" type="noConversion"/>
  </si>
  <si>
    <t>奖金</t>
    <phoneticPr fontId="1" type="noConversion"/>
  </si>
  <si>
    <t>工资+TUP</t>
    <phoneticPr fontId="1" type="noConversion"/>
  </si>
  <si>
    <t>分红尚未转出</t>
    <phoneticPr fontId="1" type="noConversion"/>
  </si>
  <si>
    <t>工资卡</t>
    <phoneticPr fontId="1" type="noConversion"/>
  </si>
  <si>
    <t>燃气改管道</t>
    <phoneticPr fontId="1" type="noConversion"/>
  </si>
  <si>
    <t>源氏木语-双人床</t>
    <phoneticPr fontId="1" type="noConversion"/>
  </si>
  <si>
    <t>源氏木语-待退款-待退款</t>
    <phoneticPr fontId="1" type="noConversion"/>
  </si>
  <si>
    <t>源氏木语-书柜</t>
    <phoneticPr fontId="1" type="noConversion"/>
  </si>
  <si>
    <t>源氏木语-五门顶柜</t>
    <phoneticPr fontId="1" type="noConversion"/>
  </si>
  <si>
    <t>源氏木语-五门衣柜</t>
    <phoneticPr fontId="1" type="noConversion"/>
  </si>
  <si>
    <t>上海澜蒂</t>
    <phoneticPr fontId="1" type="noConversion"/>
  </si>
  <si>
    <t>上海朵艺</t>
    <phoneticPr fontId="1" type="noConversion"/>
  </si>
  <si>
    <t>宜家-垫-待退款</t>
    <phoneticPr fontId="1" type="noConversion"/>
  </si>
  <si>
    <t>宜家-安装费</t>
    <phoneticPr fontId="1" type="noConversion"/>
  </si>
  <si>
    <t>橱柜-微信</t>
    <phoneticPr fontId="1" type="noConversion"/>
  </si>
  <si>
    <t>陈伟男</t>
    <phoneticPr fontId="1" type="noConversion"/>
  </si>
  <si>
    <t>门-尾款</t>
    <phoneticPr fontId="1" type="noConversion"/>
  </si>
  <si>
    <t>地面找平</t>
  </si>
  <si>
    <t>地面找平-尾款</t>
    <phoneticPr fontId="1" type="noConversion"/>
  </si>
  <si>
    <t>折叠餐桌</t>
    <phoneticPr fontId="1" type="noConversion"/>
  </si>
  <si>
    <t>备注</t>
    <phoneticPr fontId="1" type="noConversion"/>
  </si>
  <si>
    <t>橱柜-微信尾款</t>
    <phoneticPr fontId="1" type="noConversion"/>
  </si>
  <si>
    <t>大灯</t>
    <phoneticPr fontId="1" type="noConversion"/>
  </si>
  <si>
    <t>2小灯</t>
    <phoneticPr fontId="1" type="noConversion"/>
  </si>
  <si>
    <t>电/燃气</t>
    <phoneticPr fontId="1" type="noConversion"/>
  </si>
  <si>
    <t>百分比</t>
    <phoneticPr fontId="1" type="noConversion"/>
  </si>
  <si>
    <t>地板/地面</t>
    <phoneticPr fontId="1" type="noConversion"/>
  </si>
  <si>
    <t>兰馨游泳</t>
    <phoneticPr fontId="1" type="noConversion"/>
  </si>
  <si>
    <t>ETC信用卡</t>
    <phoneticPr fontId="1" type="noConversion"/>
  </si>
  <si>
    <t>宜家-沙发床-待退款</t>
    <phoneticPr fontId="1" type="noConversion"/>
  </si>
  <si>
    <t>维莎-2个椅子+1个床垫</t>
    <phoneticPr fontId="1" type="noConversion"/>
  </si>
  <si>
    <t>民生银行-张峰</t>
    <phoneticPr fontId="1" type="noConversion"/>
  </si>
  <si>
    <t>淘宝-燕</t>
    <phoneticPr fontId="1" type="noConversion"/>
  </si>
  <si>
    <t>京东-燕</t>
    <phoneticPr fontId="1" type="noConversion"/>
  </si>
  <si>
    <t>民生银行信用卡</t>
    <phoneticPr fontId="1" type="noConversion"/>
  </si>
  <si>
    <t>白条</t>
    <phoneticPr fontId="1" type="noConversion"/>
  </si>
  <si>
    <t>烟机灶具</t>
    <phoneticPr fontId="1" type="noConversion"/>
  </si>
  <si>
    <t>阳台隔板</t>
    <phoneticPr fontId="1" type="noConversion"/>
  </si>
  <si>
    <t>宜家-安装费2</t>
    <phoneticPr fontId="1" type="noConversion"/>
  </si>
  <si>
    <t>宜家-折叠餐桌</t>
    <phoneticPr fontId="1" type="noConversion"/>
  </si>
  <si>
    <t>宜家-阳台架</t>
    <phoneticPr fontId="1" type="noConversion"/>
  </si>
  <si>
    <t>宜家-玄关柜</t>
    <phoneticPr fontId="1" type="noConversion"/>
  </si>
</sst>
</file>

<file path=xl/styles.xml><?xml version="1.0" encoding="utf-8"?>
<styleSheet xmlns="http://schemas.openxmlformats.org/spreadsheetml/2006/main">
  <numFmts count="6">
    <numFmt numFmtId="5" formatCode="&quot;¥&quot;#,##0;&quot;¥&quot;\-#,##0"/>
    <numFmt numFmtId="176" formatCode="#,##0_ "/>
    <numFmt numFmtId="177" formatCode="yyyy&quot;年&quot;m&quot;月&quot;d&quot;日&quot;;@"/>
    <numFmt numFmtId="178" formatCode="0_ "/>
    <numFmt numFmtId="179" formatCode="0_);[Red]\(0\)"/>
    <numFmt numFmtId="180" formatCode="0.0%"/>
  </numFmts>
  <fonts count="5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5" fontId="0" fillId="5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5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8" fontId="0" fillId="0" borderId="1" xfId="0" applyNumberFormat="1" applyBorder="1" applyAlignment="1">
      <alignment horizontal="right" vertical="center" wrapText="1"/>
    </xf>
    <xf numFmtId="178" fontId="0" fillId="2" borderId="1" xfId="0" applyNumberFormat="1" applyFill="1" applyBorder="1" applyAlignment="1">
      <alignment horizontal="right" vertical="center" wrapText="1"/>
    </xf>
    <xf numFmtId="178" fontId="0" fillId="0" borderId="1" xfId="0" applyNumberFormat="1" applyFill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0" fillId="5" borderId="1" xfId="0" applyNumberFormat="1" applyFill="1" applyBorder="1" applyAlignment="1">
      <alignment horizontal="right" vertical="center" wrapText="1"/>
    </xf>
    <xf numFmtId="178" fontId="0" fillId="0" borderId="5" xfId="0" applyNumberFormat="1" applyBorder="1" applyAlignment="1">
      <alignment horizontal="right" vertical="center" wrapText="1"/>
    </xf>
    <xf numFmtId="180" fontId="0" fillId="0" borderId="1" xfId="0" applyNumberFormat="1" applyBorder="1" applyAlignment="1">
      <alignment horizontal="right" vertical="center" wrapText="1"/>
    </xf>
    <xf numFmtId="180" fontId="0" fillId="2" borderId="1" xfId="0" applyNumberFormat="1" applyFill="1" applyBorder="1" applyAlignment="1">
      <alignment horizontal="right" vertical="center" wrapText="1"/>
    </xf>
    <xf numFmtId="180" fontId="0" fillId="0" borderId="1" xfId="0" applyNumberFormat="1" applyFill="1" applyBorder="1" applyAlignment="1">
      <alignment horizontal="right" vertical="center" wrapText="1"/>
    </xf>
    <xf numFmtId="180" fontId="4" fillId="0" borderId="1" xfId="0" applyNumberFormat="1" applyFont="1" applyFill="1" applyBorder="1" applyAlignment="1">
      <alignment horizontal="right" vertical="center" wrapText="1"/>
    </xf>
    <xf numFmtId="180" fontId="0" fillId="5" borderId="1" xfId="0" applyNumberFormat="1" applyFill="1" applyBorder="1" applyAlignment="1">
      <alignment horizontal="right" vertical="center" wrapText="1"/>
    </xf>
    <xf numFmtId="180" fontId="0" fillId="0" borderId="5" xfId="0" applyNumberFormat="1" applyBorder="1" applyAlignment="1">
      <alignment horizontal="right" vertical="center" wrapText="1"/>
    </xf>
    <xf numFmtId="180" fontId="0" fillId="0" borderId="5" xfId="0" applyNumberFormat="1" applyFill="1" applyBorder="1" applyAlignment="1">
      <alignment vertical="center" wrapText="1"/>
    </xf>
    <xf numFmtId="180" fontId="0" fillId="0" borderId="2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 wrapText="1"/>
    </xf>
    <xf numFmtId="179" fontId="0" fillId="0" borderId="6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 wrapText="1"/>
    </xf>
    <xf numFmtId="180" fontId="0" fillId="0" borderId="1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5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58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5" t="s">
        <v>59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17" t="s">
        <v>51</v>
      </c>
      <c r="I39" s="3"/>
      <c r="J39" s="3"/>
      <c r="K39" s="3"/>
      <c r="L39" s="17" t="s">
        <v>52</v>
      </c>
      <c r="M39" s="17" t="s">
        <v>56</v>
      </c>
      <c r="N39" s="17" t="s">
        <v>57</v>
      </c>
    </row>
    <row r="40" spans="1:14">
      <c r="H40" s="15">
        <f>B13*7.85</f>
        <v>188400</v>
      </c>
      <c r="I40" s="3"/>
      <c r="J40" s="3"/>
      <c r="K40" s="3"/>
      <c r="L40" s="15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5" t="s">
        <v>53</v>
      </c>
      <c r="J41" s="15" t="s">
        <v>54</v>
      </c>
      <c r="K41" s="15" t="s">
        <v>50</v>
      </c>
      <c r="L41" s="15" t="s">
        <v>55</v>
      </c>
      <c r="M41" s="16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84">
        <v>43359</v>
      </c>
      <c r="B1" s="84"/>
      <c r="C1" s="84"/>
      <c r="D1" s="84"/>
      <c r="E1" s="84"/>
      <c r="F1" s="84"/>
      <c r="G1" s="84"/>
      <c r="H1" s="84"/>
    </row>
    <row r="2" spans="1:12">
      <c r="A2" s="85" t="s">
        <v>71</v>
      </c>
      <c r="B2" s="86"/>
      <c r="C2" s="87" t="s">
        <v>66</v>
      </c>
      <c r="D2" s="88"/>
      <c r="E2" s="85" t="s">
        <v>67</v>
      </c>
      <c r="F2" s="86"/>
      <c r="G2" s="85" t="s">
        <v>68</v>
      </c>
      <c r="H2" s="86"/>
    </row>
    <row r="3" spans="1:12">
      <c r="A3" s="85">
        <f>SUM(A4:A1000)</f>
        <v>38777.75</v>
      </c>
      <c r="B3" s="86"/>
      <c r="C3" s="87">
        <f>A3-E3-G3</f>
        <v>8559.75</v>
      </c>
      <c r="D3" s="88"/>
      <c r="E3" s="85">
        <f>SUM(E4:E1000)</f>
        <v>23118</v>
      </c>
      <c r="F3" s="86"/>
      <c r="G3" s="85">
        <f>SUM(G4:G1000)</f>
        <v>7100</v>
      </c>
      <c r="H3" s="86"/>
    </row>
    <row r="4" spans="1:12">
      <c r="A4" s="3">
        <v>17777.75</v>
      </c>
      <c r="B4" s="3"/>
      <c r="C4" s="3"/>
      <c r="D4" s="3"/>
      <c r="E4" s="3">
        <v>140</v>
      </c>
      <c r="F4" s="15" t="s">
        <v>60</v>
      </c>
      <c r="G4" s="3"/>
      <c r="H4" s="15"/>
    </row>
    <row r="5" spans="1:12">
      <c r="A5" s="3">
        <v>21000</v>
      </c>
      <c r="B5" s="15" t="s">
        <v>69</v>
      </c>
      <c r="C5" s="3"/>
      <c r="D5" s="3"/>
      <c r="E5" s="3">
        <v>4000</v>
      </c>
      <c r="F5" s="15" t="s">
        <v>63</v>
      </c>
      <c r="G5" s="3">
        <v>1500</v>
      </c>
      <c r="H5" s="15" t="s">
        <v>65</v>
      </c>
    </row>
    <row r="6" spans="1:12">
      <c r="A6" s="3"/>
      <c r="B6" s="15"/>
      <c r="C6" s="3"/>
      <c r="D6" s="3"/>
      <c r="E6" s="3">
        <v>2500</v>
      </c>
      <c r="F6" s="15" t="s">
        <v>63</v>
      </c>
      <c r="G6" s="3">
        <f>3800*3-5800</f>
        <v>5600</v>
      </c>
      <c r="H6" s="15" t="s">
        <v>70</v>
      </c>
    </row>
    <row r="7" spans="1:12">
      <c r="A7" s="3"/>
      <c r="B7" s="3"/>
      <c r="C7" s="3"/>
      <c r="D7" s="3"/>
      <c r="E7" s="3">
        <v>3164</v>
      </c>
      <c r="F7" s="15" t="s">
        <v>61</v>
      </c>
      <c r="G7" s="3"/>
      <c r="H7" s="3"/>
    </row>
    <row r="8" spans="1:12">
      <c r="A8" s="3"/>
      <c r="B8" s="3"/>
      <c r="C8" s="3"/>
      <c r="D8" s="3"/>
      <c r="E8" s="3">
        <v>600</v>
      </c>
      <c r="F8" s="15" t="s">
        <v>61</v>
      </c>
      <c r="G8" s="3"/>
      <c r="H8" s="3"/>
    </row>
    <row r="9" spans="1:12">
      <c r="A9" s="3"/>
      <c r="B9" s="3"/>
      <c r="C9" s="3"/>
      <c r="D9" s="3"/>
      <c r="E9" s="3">
        <v>3300</v>
      </c>
      <c r="F9" s="15" t="s">
        <v>62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5" t="s">
        <v>62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18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18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5" t="s">
        <v>64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72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17" t="s">
        <v>75</v>
      </c>
      <c r="F1" s="17" t="s">
        <v>76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5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5"/>
      <c r="B9" s="3"/>
      <c r="C9" s="3"/>
      <c r="D9" s="4"/>
      <c r="E9" s="3"/>
      <c r="F9" s="3"/>
      <c r="G9" s="19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5" t="s">
        <v>74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5" t="s">
        <v>59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5" t="s">
        <v>73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17" t="s">
        <v>75</v>
      </c>
      <c r="F20" s="17" t="s">
        <v>76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81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85</v>
      </c>
    </row>
    <row r="2" spans="1:18">
      <c r="A2" s="3" t="s">
        <v>78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82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83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84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86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81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85</v>
      </c>
      <c r="Q8" s="2" t="s">
        <v>89</v>
      </c>
      <c r="R8" s="2" t="s">
        <v>90</v>
      </c>
    </row>
    <row r="9" spans="1:18">
      <c r="I9" s="3" t="s">
        <v>58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79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87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80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88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82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83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84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86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35" sqref="G35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77</v>
      </c>
      <c r="D1" s="2" t="s">
        <v>29</v>
      </c>
      <c r="E1" s="17" t="s">
        <v>76</v>
      </c>
      <c r="F1" s="17" t="s">
        <v>75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5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5"/>
      <c r="B7" s="3"/>
      <c r="C7" s="3"/>
      <c r="D7" s="4"/>
      <c r="E7" s="3"/>
      <c r="F7" s="3"/>
      <c r="G7" s="19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5" t="s">
        <v>74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5" t="s">
        <v>59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5" t="s">
        <v>73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17" t="s">
        <v>76</v>
      </c>
      <c r="F18" s="17" t="s">
        <v>75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7" sqref="D7"/>
    </sheetView>
  </sheetViews>
  <sheetFormatPr defaultColWidth="9" defaultRowHeight="13.5"/>
  <cols>
    <col min="1" max="1" width="13.625" style="36" customWidth="1"/>
    <col min="2" max="3" width="13.625" style="37" customWidth="1"/>
    <col min="4" max="5" width="13.625" style="36" customWidth="1"/>
    <col min="6" max="16384" width="9" style="36"/>
  </cols>
  <sheetData>
    <row r="1" spans="1:5">
      <c r="A1" s="12"/>
      <c r="B1" s="11">
        <f>SUM(B2:B31 )</f>
        <v>488633.53</v>
      </c>
      <c r="C1" s="11">
        <f>SUM(C2:C31 )</f>
        <v>256000</v>
      </c>
      <c r="D1" s="35" t="s">
        <v>115</v>
      </c>
      <c r="E1" s="35" t="s">
        <v>116</v>
      </c>
    </row>
    <row r="2" spans="1:5">
      <c r="A2" s="14" t="s">
        <v>152</v>
      </c>
      <c r="B2" s="10">
        <v>241410</v>
      </c>
      <c r="C2" s="10">
        <v>256000</v>
      </c>
      <c r="D2" s="39" t="s">
        <v>155</v>
      </c>
      <c r="E2" s="38">
        <v>43599</v>
      </c>
    </row>
    <row r="3" spans="1:5">
      <c r="A3" s="14" t="s">
        <v>153</v>
      </c>
      <c r="B3" s="10">
        <v>137223.53</v>
      </c>
      <c r="C3" s="10"/>
      <c r="D3" s="39" t="s">
        <v>155</v>
      </c>
      <c r="E3" s="38">
        <v>43600</v>
      </c>
    </row>
    <row r="4" spans="1:5">
      <c r="A4" s="14" t="s">
        <v>82</v>
      </c>
      <c r="B4" s="10">
        <v>50000</v>
      </c>
      <c r="C4" s="10"/>
      <c r="D4" s="39" t="s">
        <v>155</v>
      </c>
      <c r="E4" s="38">
        <v>43601</v>
      </c>
    </row>
    <row r="5" spans="1:5">
      <c r="A5" s="14" t="s">
        <v>154</v>
      </c>
      <c r="B5" s="10">
        <v>60000</v>
      </c>
      <c r="C5" s="10"/>
      <c r="D5" s="39"/>
      <c r="E5" s="38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7"/>
  <sheetViews>
    <sheetView tabSelected="1" topLeftCell="D1" workbookViewId="0">
      <selection activeCell="L69" sqref="L69:L73"/>
    </sheetView>
  </sheetViews>
  <sheetFormatPr defaultColWidth="9" defaultRowHeight="13.5"/>
  <cols>
    <col min="1" max="1" width="13.625" style="36" customWidth="1"/>
    <col min="2" max="2" width="13.625" style="37" customWidth="1"/>
    <col min="3" max="3" width="13.625" style="36" customWidth="1"/>
    <col min="4" max="4" width="13.625" style="37" customWidth="1"/>
    <col min="5" max="8" width="13.625" style="36" customWidth="1"/>
    <col min="9" max="12" width="13.625" style="37" customWidth="1"/>
    <col min="13" max="18" width="13.625" style="36" customWidth="1"/>
    <col min="19" max="23" width="9" style="36"/>
    <col min="24" max="24" width="14.625" style="36" bestFit="1" customWidth="1"/>
    <col min="25" max="16384" width="9" style="36"/>
  </cols>
  <sheetData>
    <row r="1" spans="1:12" ht="27" customHeight="1">
      <c r="A1" s="33" t="s">
        <v>45</v>
      </c>
      <c r="B1" s="33" t="s">
        <v>31</v>
      </c>
      <c r="C1" s="33" t="s">
        <v>104</v>
      </c>
      <c r="D1" s="34" t="s">
        <v>106</v>
      </c>
      <c r="E1" s="33" t="s">
        <v>105</v>
      </c>
      <c r="F1" s="34" t="s">
        <v>129</v>
      </c>
    </row>
    <row r="2" spans="1:12">
      <c r="A2" s="32">
        <f>B2/30</f>
        <v>55000</v>
      </c>
      <c r="B2" s="32">
        <f>SUM(B3:B15 )</f>
        <v>1650000</v>
      </c>
      <c r="C2" s="32">
        <f>D2/47.3</f>
        <v>60063.338266384781</v>
      </c>
      <c r="D2" s="32">
        <f>SUM(D3:D15 )</f>
        <v>2840995.9</v>
      </c>
      <c r="E2" s="32">
        <f>F2/47.3</f>
        <v>62323.674207188167</v>
      </c>
      <c r="F2" s="32">
        <f>D2+I16+I23</f>
        <v>2947909.79</v>
      </c>
    </row>
    <row r="3" spans="1:12">
      <c r="A3" s="13" t="s">
        <v>32</v>
      </c>
      <c r="B3" s="10">
        <v>100000</v>
      </c>
      <c r="C3" s="14" t="s">
        <v>32</v>
      </c>
      <c r="D3" s="10">
        <v>100000</v>
      </c>
      <c r="E3" s="27"/>
      <c r="F3" s="27"/>
    </row>
    <row r="4" spans="1:12">
      <c r="A4" s="13" t="s">
        <v>33</v>
      </c>
      <c r="B4" s="10">
        <v>810000</v>
      </c>
      <c r="C4" s="13" t="s">
        <v>33</v>
      </c>
      <c r="D4" s="10">
        <v>850000</v>
      </c>
      <c r="E4" s="13"/>
      <c r="F4" s="13"/>
    </row>
    <row r="5" spans="1:12">
      <c r="A5" s="13" t="s">
        <v>36</v>
      </c>
      <c r="B5" s="10">
        <v>130000</v>
      </c>
      <c r="C5" s="13" t="s">
        <v>38</v>
      </c>
      <c r="D5" s="10">
        <v>500000</v>
      </c>
      <c r="E5" s="13"/>
      <c r="F5" s="13"/>
    </row>
    <row r="6" spans="1:12">
      <c r="A6" s="13" t="s">
        <v>34</v>
      </c>
      <c r="B6" s="10">
        <v>100000</v>
      </c>
      <c r="C6" s="13" t="s">
        <v>34</v>
      </c>
      <c r="D6" s="10">
        <v>100000</v>
      </c>
      <c r="E6" s="13"/>
      <c r="F6" s="13"/>
    </row>
    <row r="7" spans="1:12">
      <c r="A7" s="13" t="s">
        <v>35</v>
      </c>
      <c r="B7" s="10">
        <v>10000</v>
      </c>
      <c r="C7" s="13" t="s">
        <v>35</v>
      </c>
      <c r="D7" s="10">
        <v>10000</v>
      </c>
      <c r="E7" s="13"/>
      <c r="F7" s="13"/>
    </row>
    <row r="8" spans="1:12">
      <c r="A8" s="13" t="s">
        <v>37</v>
      </c>
      <c r="B8" s="10">
        <v>500000</v>
      </c>
      <c r="C8" s="13" t="s">
        <v>37</v>
      </c>
      <c r="D8" s="10">
        <v>1200000</v>
      </c>
      <c r="E8" s="13"/>
      <c r="F8" s="13"/>
    </row>
    <row r="9" spans="1:12">
      <c r="A9" s="13"/>
      <c r="B9" s="10"/>
      <c r="C9" s="13" t="s">
        <v>39</v>
      </c>
      <c r="D9" s="10">
        <v>64080</v>
      </c>
      <c r="E9" s="13"/>
      <c r="F9" s="13"/>
    </row>
    <row r="10" spans="1:12">
      <c r="A10" s="13"/>
      <c r="B10" s="10"/>
      <c r="C10" s="13" t="s">
        <v>40</v>
      </c>
      <c r="D10" s="10">
        <v>15805</v>
      </c>
      <c r="E10" s="13"/>
      <c r="F10" s="13"/>
    </row>
    <row r="11" spans="1:12">
      <c r="A11" s="13"/>
      <c r="B11" s="10"/>
      <c r="C11" s="13" t="s">
        <v>41</v>
      </c>
      <c r="D11" s="10">
        <v>80</v>
      </c>
      <c r="E11" s="13"/>
      <c r="F11" s="13"/>
    </row>
    <row r="12" spans="1:12">
      <c r="A12" s="13"/>
      <c r="B12" s="10"/>
      <c r="C12" s="13" t="s">
        <v>42</v>
      </c>
      <c r="D12" s="10">
        <v>1030.9000000000001</v>
      </c>
      <c r="E12" s="13"/>
      <c r="F12" s="13"/>
    </row>
    <row r="13" spans="1:12">
      <c r="A13" s="13"/>
      <c r="B13" s="10"/>
      <c r="C13" s="13" t="s">
        <v>43</v>
      </c>
      <c r="D13" s="10"/>
      <c r="E13" s="13"/>
      <c r="F13" s="13"/>
    </row>
    <row r="14" spans="1:12">
      <c r="A14" s="13"/>
      <c r="B14" s="10"/>
      <c r="C14" s="13" t="s">
        <v>44</v>
      </c>
      <c r="D14" s="10"/>
      <c r="E14" s="13"/>
      <c r="F14" s="13"/>
    </row>
    <row r="15" spans="1:12" ht="27">
      <c r="A15" s="13"/>
      <c r="B15" s="10"/>
      <c r="C15" s="14" t="s">
        <v>107</v>
      </c>
      <c r="D15" s="10"/>
      <c r="E15" s="13"/>
      <c r="F15" s="13"/>
    </row>
    <row r="16" spans="1:12" ht="27">
      <c r="A16" s="25"/>
      <c r="B16" s="26"/>
      <c r="C16" s="25"/>
      <c r="D16" s="26"/>
      <c r="E16" s="25"/>
      <c r="F16" s="25"/>
      <c r="G16" s="12"/>
      <c r="H16" s="29" t="s">
        <v>102</v>
      </c>
      <c r="I16" s="11">
        <f>SUM(I17:I22 )</f>
        <v>22590</v>
      </c>
      <c r="J16" s="36"/>
      <c r="K16" s="26"/>
      <c r="L16" s="36"/>
    </row>
    <row r="17" spans="1:26">
      <c r="A17" s="25"/>
      <c r="B17" s="26"/>
      <c r="C17" s="25"/>
      <c r="D17" s="26"/>
      <c r="E17" s="25"/>
      <c r="F17" s="25"/>
      <c r="G17" s="22"/>
      <c r="H17" s="13" t="s">
        <v>46</v>
      </c>
      <c r="I17" s="10">
        <v>500</v>
      </c>
      <c r="J17" s="36"/>
      <c r="K17" s="26"/>
      <c r="L17" s="36"/>
    </row>
    <row r="18" spans="1:26">
      <c r="A18" s="25"/>
      <c r="B18" s="26"/>
      <c r="C18" s="25"/>
      <c r="D18" s="26"/>
      <c r="E18" s="25"/>
      <c r="F18" s="25"/>
      <c r="G18" s="24"/>
      <c r="H18" s="13" t="s">
        <v>47</v>
      </c>
      <c r="I18" s="10">
        <v>1700</v>
      </c>
      <c r="J18" s="36"/>
      <c r="K18" s="26"/>
      <c r="L18" s="36"/>
    </row>
    <row r="19" spans="1:26">
      <c r="A19" s="25"/>
      <c r="B19" s="26"/>
      <c r="C19" s="25"/>
      <c r="D19" s="26"/>
      <c r="E19" s="25"/>
      <c r="F19" s="25"/>
      <c r="G19" s="24"/>
      <c r="H19" s="13" t="s">
        <v>48</v>
      </c>
      <c r="I19" s="10">
        <v>3890</v>
      </c>
      <c r="J19" s="36"/>
      <c r="K19" s="26"/>
      <c r="L19" s="36"/>
    </row>
    <row r="20" spans="1:26" ht="40.5">
      <c r="A20" s="25"/>
      <c r="B20" s="26"/>
      <c r="C20" s="25"/>
      <c r="D20" s="26"/>
      <c r="E20" s="25"/>
      <c r="F20" s="25"/>
      <c r="G20" s="24"/>
      <c r="H20" s="14" t="s">
        <v>103</v>
      </c>
      <c r="I20" s="10">
        <v>5000</v>
      </c>
      <c r="J20" s="36"/>
      <c r="K20" s="26"/>
      <c r="L20" s="36"/>
    </row>
    <row r="21" spans="1:26" ht="27">
      <c r="A21" s="25"/>
      <c r="B21" s="26"/>
      <c r="C21" s="25"/>
      <c r="D21" s="26"/>
      <c r="E21" s="25"/>
      <c r="F21" s="25"/>
      <c r="G21" s="24"/>
      <c r="H21" s="14" t="s">
        <v>108</v>
      </c>
      <c r="I21" s="10">
        <v>1500</v>
      </c>
      <c r="J21" s="36"/>
      <c r="K21" s="26"/>
      <c r="L21" s="36"/>
    </row>
    <row r="22" spans="1:26">
      <c r="A22" s="25"/>
      <c r="B22" s="26"/>
      <c r="C22" s="25"/>
      <c r="D22" s="26"/>
      <c r="E22" s="25"/>
      <c r="F22" s="25"/>
      <c r="G22" s="23"/>
      <c r="H22" s="13" t="s">
        <v>91</v>
      </c>
      <c r="I22" s="10">
        <v>10000</v>
      </c>
      <c r="J22" s="36"/>
      <c r="K22" s="26"/>
      <c r="L22" s="36"/>
    </row>
    <row r="23" spans="1:26" ht="27">
      <c r="G23" s="12"/>
      <c r="H23" s="12" t="s">
        <v>92</v>
      </c>
      <c r="I23" s="11">
        <f>SUM(I24:I104 )</f>
        <v>84323.89</v>
      </c>
      <c r="J23" s="11" t="s">
        <v>172</v>
      </c>
      <c r="K23" s="11">
        <f>I23</f>
        <v>84323.89</v>
      </c>
      <c r="L23" s="11" t="s">
        <v>177</v>
      </c>
      <c r="M23" s="35" t="s">
        <v>116</v>
      </c>
      <c r="N23" s="35" t="s">
        <v>115</v>
      </c>
      <c r="O23" s="35" t="s">
        <v>117</v>
      </c>
      <c r="P23" s="35" t="s">
        <v>130</v>
      </c>
      <c r="Q23" s="35" t="s">
        <v>131</v>
      </c>
      <c r="R23" s="35" t="s">
        <v>128</v>
      </c>
      <c r="T23" s="12"/>
      <c r="U23" s="11">
        <f>SUM(U24:U104 )</f>
        <v>4800</v>
      </c>
      <c r="V23" s="11" t="s">
        <v>172</v>
      </c>
      <c r="W23" s="11"/>
      <c r="X23" s="35" t="s">
        <v>116</v>
      </c>
      <c r="Y23" s="35" t="s">
        <v>115</v>
      </c>
      <c r="Z23" s="35" t="s">
        <v>117</v>
      </c>
    </row>
    <row r="24" spans="1:26" ht="27">
      <c r="G24" s="22" t="s">
        <v>49</v>
      </c>
      <c r="H24" s="55" t="s">
        <v>140</v>
      </c>
      <c r="I24" s="56">
        <v>0</v>
      </c>
      <c r="J24" s="56">
        <v>1000</v>
      </c>
      <c r="K24" s="69">
        <f>K60</f>
        <v>84323.89</v>
      </c>
      <c r="L24" s="75">
        <f t="shared" ref="L24:L71" si="0">I24/K24</f>
        <v>0</v>
      </c>
      <c r="M24" s="38">
        <v>43582</v>
      </c>
      <c r="N24" s="39" t="s">
        <v>64</v>
      </c>
      <c r="O24" s="14" t="s">
        <v>114</v>
      </c>
      <c r="P24" s="38"/>
      <c r="Q24" s="38">
        <f t="shared" ref="Q24:Q60" ca="1" si="1">NOW()</f>
        <v>43618.907153587963</v>
      </c>
      <c r="R24" s="40"/>
      <c r="T24" s="55" t="s">
        <v>179</v>
      </c>
      <c r="U24" s="56">
        <v>4800</v>
      </c>
      <c r="V24" s="56"/>
      <c r="W24" s="56">
        <v>4400</v>
      </c>
      <c r="X24" s="38">
        <v>43604</v>
      </c>
      <c r="Y24" s="39" t="s">
        <v>111</v>
      </c>
      <c r="Z24" s="14" t="s">
        <v>180</v>
      </c>
    </row>
    <row r="25" spans="1:26" ht="27">
      <c r="G25" s="24"/>
      <c r="H25" s="55" t="s">
        <v>141</v>
      </c>
      <c r="I25" s="56">
        <v>0</v>
      </c>
      <c r="J25" s="56">
        <v>500</v>
      </c>
      <c r="K25" s="69">
        <f t="shared" ref="K25:K72" si="2">K24</f>
        <v>84323.89</v>
      </c>
      <c r="L25" s="75">
        <f t="shared" si="0"/>
        <v>0</v>
      </c>
      <c r="M25" s="38">
        <v>43582</v>
      </c>
      <c r="N25" s="39" t="s">
        <v>64</v>
      </c>
      <c r="O25" s="14" t="s">
        <v>114</v>
      </c>
      <c r="P25" s="39"/>
      <c r="Q25" s="38">
        <f t="shared" ca="1" si="1"/>
        <v>43618.907153587963</v>
      </c>
      <c r="R25" s="40"/>
    </row>
    <row r="26" spans="1:26" ht="27">
      <c r="G26" s="24"/>
      <c r="H26" s="55" t="s">
        <v>142</v>
      </c>
      <c r="I26" s="56">
        <v>0</v>
      </c>
      <c r="J26" s="56">
        <v>200</v>
      </c>
      <c r="K26" s="69">
        <f t="shared" si="2"/>
        <v>84323.89</v>
      </c>
      <c r="L26" s="75">
        <f t="shared" si="0"/>
        <v>0</v>
      </c>
      <c r="M26" s="38"/>
      <c r="N26" s="38"/>
      <c r="O26" s="13"/>
      <c r="P26" s="38"/>
      <c r="Q26" s="38">
        <f t="shared" ca="1" si="1"/>
        <v>43618.907153587963</v>
      </c>
      <c r="R26" s="40"/>
    </row>
    <row r="27" spans="1:26">
      <c r="G27" s="24"/>
      <c r="H27" s="30" t="s">
        <v>143</v>
      </c>
      <c r="I27" s="31">
        <v>200</v>
      </c>
      <c r="J27" s="31"/>
      <c r="K27" s="67">
        <f t="shared" si="2"/>
        <v>84323.89</v>
      </c>
      <c r="L27" s="73">
        <f t="shared" si="0"/>
        <v>2.3718070881217647E-3</v>
      </c>
      <c r="M27" s="39">
        <v>43597</v>
      </c>
      <c r="N27" s="39" t="s">
        <v>111</v>
      </c>
      <c r="O27" s="14" t="s">
        <v>150</v>
      </c>
      <c r="P27" s="38">
        <v>43597</v>
      </c>
      <c r="Q27" s="38">
        <f t="shared" ca="1" si="1"/>
        <v>43618.907153587963</v>
      </c>
      <c r="R27" s="40"/>
    </row>
    <row r="28" spans="1:26" ht="40.5">
      <c r="G28" s="24"/>
      <c r="H28" s="29" t="s">
        <v>149</v>
      </c>
      <c r="I28" s="28"/>
      <c r="J28" s="28">
        <f>3978-200</f>
        <v>3778</v>
      </c>
      <c r="K28" s="66">
        <f t="shared" si="2"/>
        <v>84323.89</v>
      </c>
      <c r="L28" s="72">
        <f t="shared" si="0"/>
        <v>0</v>
      </c>
      <c r="M28" s="38"/>
      <c r="N28" s="38"/>
      <c r="O28" s="13"/>
      <c r="P28" s="38">
        <v>43612</v>
      </c>
      <c r="Q28" s="38">
        <f t="shared" ca="1" si="1"/>
        <v>43618.907153587963</v>
      </c>
      <c r="R28" s="40">
        <f ca="1">P28-Q28+1</f>
        <v>-5.9071535879629664</v>
      </c>
    </row>
    <row r="29" spans="1:26">
      <c r="G29" s="24"/>
      <c r="H29" s="29" t="s">
        <v>144</v>
      </c>
      <c r="I29" s="28"/>
      <c r="J29" s="28">
        <v>861</v>
      </c>
      <c r="K29" s="66">
        <f t="shared" si="2"/>
        <v>84323.89</v>
      </c>
      <c r="L29" s="72">
        <f t="shared" si="0"/>
        <v>0</v>
      </c>
      <c r="M29" s="38"/>
      <c r="N29" s="38"/>
      <c r="O29" s="13"/>
      <c r="P29" s="38"/>
      <c r="Q29" s="38"/>
      <c r="R29" s="40"/>
    </row>
    <row r="30" spans="1:26">
      <c r="G30" s="24"/>
      <c r="H30" s="29" t="s">
        <v>145</v>
      </c>
      <c r="I30" s="28"/>
      <c r="J30" s="28">
        <v>500</v>
      </c>
      <c r="K30" s="66">
        <f t="shared" si="2"/>
        <v>84323.89</v>
      </c>
      <c r="L30" s="72">
        <f t="shared" si="0"/>
        <v>0</v>
      </c>
      <c r="M30" s="38"/>
      <c r="N30" s="38"/>
      <c r="O30" s="13"/>
      <c r="P30" s="38"/>
      <c r="Q30" s="38"/>
      <c r="R30" s="40"/>
    </row>
    <row r="31" spans="1:26">
      <c r="G31" s="24"/>
      <c r="H31" s="29" t="s">
        <v>146</v>
      </c>
      <c r="I31" s="28"/>
      <c r="J31" s="28">
        <v>280</v>
      </c>
      <c r="K31" s="66">
        <f t="shared" si="2"/>
        <v>84323.89</v>
      </c>
      <c r="L31" s="72">
        <f t="shared" si="0"/>
        <v>0</v>
      </c>
      <c r="M31" s="38"/>
      <c r="N31" s="38"/>
      <c r="O31" s="13"/>
      <c r="P31" s="38"/>
      <c r="Q31" s="38"/>
      <c r="R31" s="40"/>
    </row>
    <row r="32" spans="1:26">
      <c r="G32" s="24"/>
      <c r="H32" s="29" t="s">
        <v>147</v>
      </c>
      <c r="I32" s="28"/>
      <c r="J32" s="28">
        <v>160</v>
      </c>
      <c r="K32" s="66">
        <f t="shared" si="2"/>
        <v>84323.89</v>
      </c>
      <c r="L32" s="72">
        <f t="shared" si="0"/>
        <v>0</v>
      </c>
      <c r="M32" s="38"/>
      <c r="N32" s="38"/>
      <c r="O32" s="13"/>
      <c r="P32" s="38"/>
      <c r="Q32" s="38"/>
      <c r="R32" s="40"/>
    </row>
    <row r="33" spans="2:18">
      <c r="G33" s="24"/>
      <c r="H33" s="29" t="s">
        <v>148</v>
      </c>
      <c r="I33" s="28"/>
      <c r="J33" s="28">
        <v>100</v>
      </c>
      <c r="K33" s="66">
        <f t="shared" si="2"/>
        <v>84323.89</v>
      </c>
      <c r="L33" s="72">
        <f t="shared" si="0"/>
        <v>0</v>
      </c>
      <c r="M33" s="38"/>
      <c r="N33" s="38"/>
      <c r="O33" s="13"/>
      <c r="P33" s="38"/>
      <c r="Q33" s="38"/>
      <c r="R33" s="40"/>
    </row>
    <row r="34" spans="2:18" s="58" customFormat="1">
      <c r="B34" s="57"/>
      <c r="D34" s="57"/>
      <c r="G34" s="59"/>
      <c r="H34" s="30" t="s">
        <v>166</v>
      </c>
      <c r="I34" s="31">
        <v>4800</v>
      </c>
      <c r="J34" s="31"/>
      <c r="K34" s="67">
        <f t="shared" si="2"/>
        <v>84323.89</v>
      </c>
      <c r="L34" s="73">
        <f t="shared" si="0"/>
        <v>5.6923370114922357E-2</v>
      </c>
      <c r="M34" s="60">
        <v>43601</v>
      </c>
      <c r="N34" s="61" t="s">
        <v>111</v>
      </c>
      <c r="O34" s="62" t="s">
        <v>167</v>
      </c>
      <c r="P34" s="60">
        <v>43610</v>
      </c>
      <c r="Q34" s="38">
        <f t="shared" ca="1" si="1"/>
        <v>43618.907153587963</v>
      </c>
      <c r="R34" s="40">
        <f ca="1">P34-Q34+1</f>
        <v>-7.9071535879629664</v>
      </c>
    </row>
    <row r="35" spans="2:18" s="58" customFormat="1">
      <c r="B35" s="57"/>
      <c r="D35" s="57"/>
      <c r="G35" s="59"/>
      <c r="H35" s="29" t="s">
        <v>173</v>
      </c>
      <c r="I35" s="28">
        <v>1300</v>
      </c>
      <c r="J35" s="28"/>
      <c r="K35" s="66">
        <f t="shared" si="2"/>
        <v>84323.89</v>
      </c>
      <c r="L35" s="72">
        <f t="shared" si="0"/>
        <v>1.5416746072791471E-2</v>
      </c>
      <c r="M35" s="60"/>
      <c r="N35" s="60"/>
      <c r="O35" s="62"/>
      <c r="P35" s="60"/>
      <c r="Q35" s="60"/>
      <c r="R35" s="63"/>
    </row>
    <row r="36" spans="2:18" ht="27">
      <c r="G36" s="24"/>
      <c r="H36" s="55" t="s">
        <v>158</v>
      </c>
      <c r="I36" s="56">
        <v>0</v>
      </c>
      <c r="J36" s="56">
        <v>9000</v>
      </c>
      <c r="K36" s="69">
        <f t="shared" si="2"/>
        <v>84323.89</v>
      </c>
      <c r="L36" s="75">
        <f t="shared" si="0"/>
        <v>0</v>
      </c>
      <c r="M36" s="38">
        <v>43597</v>
      </c>
      <c r="N36" s="39" t="s">
        <v>132</v>
      </c>
      <c r="O36" s="39" t="s">
        <v>139</v>
      </c>
      <c r="P36" s="38"/>
      <c r="Q36" s="38"/>
      <c r="R36" s="40"/>
    </row>
    <row r="37" spans="2:18" ht="27">
      <c r="G37" s="24"/>
      <c r="H37" s="55" t="s">
        <v>158</v>
      </c>
      <c r="I37" s="56">
        <v>0</v>
      </c>
      <c r="J37" s="56">
        <v>16900</v>
      </c>
      <c r="K37" s="69">
        <f t="shared" si="2"/>
        <v>84323.89</v>
      </c>
      <c r="L37" s="75">
        <f t="shared" si="0"/>
        <v>0</v>
      </c>
      <c r="M37" s="38">
        <v>43597</v>
      </c>
      <c r="N37" s="39" t="s">
        <v>63</v>
      </c>
      <c r="O37" s="39" t="s">
        <v>139</v>
      </c>
      <c r="P37" s="38"/>
      <c r="Q37" s="38"/>
      <c r="R37" s="40"/>
    </row>
    <row r="38" spans="2:18" ht="27">
      <c r="G38" s="24"/>
      <c r="H38" s="14" t="s">
        <v>157</v>
      </c>
      <c r="I38" s="10">
        <v>3680</v>
      </c>
      <c r="J38" s="10"/>
      <c r="K38" s="65">
        <f t="shared" si="2"/>
        <v>84323.89</v>
      </c>
      <c r="L38" s="71">
        <f t="shared" si="0"/>
        <v>4.3641250421440472E-2</v>
      </c>
      <c r="M38" s="38">
        <v>43597</v>
      </c>
      <c r="N38" s="39" t="s">
        <v>63</v>
      </c>
      <c r="O38" s="39" t="s">
        <v>139</v>
      </c>
      <c r="P38" s="38"/>
      <c r="Q38" s="38"/>
      <c r="R38" s="40"/>
    </row>
    <row r="39" spans="2:18">
      <c r="G39" s="48"/>
      <c r="H39" s="14" t="s">
        <v>159</v>
      </c>
      <c r="I39" s="54">
        <v>3289.99</v>
      </c>
      <c r="J39" s="54"/>
      <c r="K39" s="70">
        <f t="shared" si="2"/>
        <v>84323.89</v>
      </c>
      <c r="L39" s="76">
        <f t="shared" si="0"/>
        <v>3.9016108009248623E-2</v>
      </c>
      <c r="M39" s="41">
        <v>43603</v>
      </c>
      <c r="N39" s="39" t="s">
        <v>132</v>
      </c>
      <c r="O39" s="46" t="s">
        <v>163</v>
      </c>
      <c r="P39" s="41"/>
      <c r="Q39" s="41"/>
      <c r="R39" s="43"/>
    </row>
    <row r="40" spans="2:18" ht="27">
      <c r="G40" s="48"/>
      <c r="H40" s="14" t="s">
        <v>161</v>
      </c>
      <c r="I40" s="54">
        <v>10000</v>
      </c>
      <c r="J40" s="54"/>
      <c r="K40" s="70">
        <f t="shared" si="2"/>
        <v>84323.89</v>
      </c>
      <c r="L40" s="76">
        <f t="shared" si="0"/>
        <v>0.11859035440608824</v>
      </c>
      <c r="M40" s="41">
        <v>43603</v>
      </c>
      <c r="N40" s="39" t="s">
        <v>132</v>
      </c>
      <c r="O40" s="46" t="s">
        <v>162</v>
      </c>
      <c r="P40" s="41"/>
      <c r="Q40" s="41"/>
      <c r="R40" s="43"/>
    </row>
    <row r="41" spans="2:18" ht="27">
      <c r="G41" s="48"/>
      <c r="H41" s="14" t="s">
        <v>160</v>
      </c>
      <c r="I41" s="54">
        <v>2310</v>
      </c>
      <c r="J41" s="54"/>
      <c r="K41" s="70">
        <f t="shared" si="2"/>
        <v>84323.89</v>
      </c>
      <c r="L41" s="76">
        <f t="shared" si="0"/>
        <v>2.7394371867806383E-2</v>
      </c>
      <c r="M41" s="41">
        <v>43603</v>
      </c>
      <c r="N41" s="39" t="s">
        <v>132</v>
      </c>
      <c r="O41" s="46" t="s">
        <v>162</v>
      </c>
      <c r="P41" s="41"/>
      <c r="Q41" s="41"/>
      <c r="R41" s="43"/>
    </row>
    <row r="42" spans="2:18" ht="27">
      <c r="G42" s="48"/>
      <c r="H42" s="14" t="s">
        <v>182</v>
      </c>
      <c r="I42" s="54">
        <v>2141</v>
      </c>
      <c r="J42" s="54"/>
      <c r="K42" s="70">
        <f t="shared" si="2"/>
        <v>84323.89</v>
      </c>
      <c r="L42" s="76">
        <f t="shared" si="0"/>
        <v>2.5390194878343493E-2</v>
      </c>
      <c r="M42" s="41">
        <v>43603</v>
      </c>
      <c r="N42" s="39" t="s">
        <v>132</v>
      </c>
      <c r="O42" s="46" t="s">
        <v>183</v>
      </c>
      <c r="P42" s="41"/>
      <c r="Q42" s="41"/>
      <c r="R42" s="43"/>
    </row>
    <row r="43" spans="2:18">
      <c r="G43" s="24"/>
      <c r="H43" s="30" t="s">
        <v>134</v>
      </c>
      <c r="I43" s="45">
        <v>12379.9</v>
      </c>
      <c r="J43" s="45"/>
      <c r="K43" s="70">
        <f t="shared" si="2"/>
        <v>84323.89</v>
      </c>
      <c r="L43" s="77">
        <f t="shared" si="0"/>
        <v>0.14681367285119318</v>
      </c>
      <c r="M43" s="89">
        <v>43597</v>
      </c>
      <c r="N43" s="95" t="s">
        <v>63</v>
      </c>
      <c r="O43" s="96" t="s">
        <v>133</v>
      </c>
      <c r="P43" s="89">
        <v>43600</v>
      </c>
      <c r="Q43" s="89">
        <f t="shared" ca="1" si="1"/>
        <v>43618.907153587963</v>
      </c>
      <c r="R43" s="92">
        <v>7.1299042824102798</v>
      </c>
    </row>
    <row r="44" spans="2:18" ht="27">
      <c r="G44" s="24"/>
      <c r="H44" s="55" t="s">
        <v>164</v>
      </c>
      <c r="I44" s="56">
        <v>-2500</v>
      </c>
      <c r="J44" s="56">
        <v>2500</v>
      </c>
      <c r="K44" s="69">
        <f t="shared" si="2"/>
        <v>84323.89</v>
      </c>
      <c r="L44" s="75">
        <f t="shared" si="0"/>
        <v>-2.964758860152206E-2</v>
      </c>
      <c r="M44" s="90"/>
      <c r="N44" s="90"/>
      <c r="O44" s="97"/>
      <c r="P44" s="90"/>
      <c r="Q44" s="90"/>
      <c r="R44" s="93"/>
    </row>
    <row r="45" spans="2:18" ht="27">
      <c r="G45" s="48"/>
      <c r="H45" s="55" t="s">
        <v>181</v>
      </c>
      <c r="I45" s="56">
        <v>-3000</v>
      </c>
      <c r="J45" s="56">
        <v>3000</v>
      </c>
      <c r="K45" s="69">
        <f t="shared" si="2"/>
        <v>84323.89</v>
      </c>
      <c r="L45" s="75">
        <f t="shared" si="0"/>
        <v>-3.5577106321826472E-2</v>
      </c>
      <c r="M45" s="90"/>
      <c r="N45" s="90"/>
      <c r="O45" s="97"/>
      <c r="P45" s="90"/>
      <c r="Q45" s="90"/>
      <c r="R45" s="93"/>
    </row>
    <row r="46" spans="2:18">
      <c r="G46" s="24"/>
      <c r="H46" s="30" t="s">
        <v>151</v>
      </c>
      <c r="I46" s="100"/>
      <c r="J46" s="100"/>
      <c r="K46" s="101">
        <f>K44</f>
        <v>84323.89</v>
      </c>
      <c r="L46" s="102">
        <f t="shared" si="0"/>
        <v>0</v>
      </c>
      <c r="M46" s="90"/>
      <c r="N46" s="90"/>
      <c r="O46" s="97"/>
      <c r="P46" s="90"/>
      <c r="Q46" s="90"/>
      <c r="R46" s="93"/>
    </row>
    <row r="47" spans="2:18">
      <c r="G47" s="24"/>
      <c r="H47" s="30" t="s">
        <v>135</v>
      </c>
      <c r="I47" s="100"/>
      <c r="J47" s="100"/>
      <c r="K47" s="101">
        <f t="shared" si="2"/>
        <v>84323.89</v>
      </c>
      <c r="L47" s="102">
        <f t="shared" si="0"/>
        <v>0</v>
      </c>
      <c r="M47" s="91"/>
      <c r="N47" s="91"/>
      <c r="O47" s="98"/>
      <c r="P47" s="91"/>
      <c r="Q47" s="91"/>
      <c r="R47" s="94"/>
    </row>
    <row r="48" spans="2:18">
      <c r="G48" s="48"/>
      <c r="H48" s="30" t="s">
        <v>165</v>
      </c>
      <c r="I48" s="100">
        <v>710</v>
      </c>
      <c r="J48" s="100"/>
      <c r="K48" s="101">
        <f t="shared" si="2"/>
        <v>84323.89</v>
      </c>
      <c r="L48" s="78">
        <f t="shared" si="0"/>
        <v>8.4199151628322651E-3</v>
      </c>
      <c r="M48" s="42">
        <v>43599</v>
      </c>
      <c r="N48" s="39" t="s">
        <v>113</v>
      </c>
      <c r="O48" s="14" t="s">
        <v>125</v>
      </c>
      <c r="P48" s="42"/>
      <c r="Q48" s="42"/>
      <c r="R48" s="44"/>
    </row>
    <row r="49" spans="7:18">
      <c r="G49" s="48"/>
      <c r="H49" s="30" t="s">
        <v>193</v>
      </c>
      <c r="I49" s="31">
        <v>6740</v>
      </c>
      <c r="J49" s="31"/>
      <c r="K49" s="67">
        <f t="shared" si="2"/>
        <v>84323.89</v>
      </c>
      <c r="L49" s="73">
        <f>I49/K49</f>
        <v>7.9929898869703475E-2</v>
      </c>
      <c r="M49" s="42"/>
      <c r="N49" s="39"/>
      <c r="O49" s="14"/>
      <c r="P49" s="42"/>
      <c r="Q49" s="42"/>
      <c r="R49" s="44"/>
    </row>
    <row r="50" spans="7:18">
      <c r="G50" s="48"/>
      <c r="H50" s="30" t="s">
        <v>192</v>
      </c>
      <c r="I50" s="31"/>
      <c r="J50" s="31"/>
      <c r="K50" s="67">
        <f t="shared" si="2"/>
        <v>84323.89</v>
      </c>
      <c r="L50" s="73">
        <f>I50/K50</f>
        <v>0</v>
      </c>
      <c r="M50" s="42"/>
      <c r="N50" s="39"/>
      <c r="O50" s="14"/>
      <c r="P50" s="42"/>
      <c r="Q50" s="42"/>
      <c r="R50" s="44"/>
    </row>
    <row r="51" spans="7:18">
      <c r="G51" s="53"/>
      <c r="H51" s="30" t="s">
        <v>191</v>
      </c>
      <c r="I51" s="31">
        <v>-1000</v>
      </c>
      <c r="J51" s="31">
        <v>1000</v>
      </c>
      <c r="K51" s="67">
        <f t="shared" si="2"/>
        <v>84323.89</v>
      </c>
      <c r="L51" s="73">
        <f>I51/K51</f>
        <v>-1.1859035440608824E-2</v>
      </c>
      <c r="M51" s="50"/>
      <c r="N51" s="39"/>
      <c r="O51" s="14"/>
      <c r="P51" s="50"/>
      <c r="Q51" s="50"/>
      <c r="R51" s="51"/>
    </row>
    <row r="52" spans="7:18">
      <c r="G52" s="53"/>
      <c r="H52" s="30" t="s">
        <v>190</v>
      </c>
      <c r="I52" s="31">
        <v>1200</v>
      </c>
      <c r="J52" s="31"/>
      <c r="K52" s="67">
        <f>K50</f>
        <v>84323.89</v>
      </c>
      <c r="L52" s="73">
        <f>I52/K52</f>
        <v>1.4230842528730589E-2</v>
      </c>
      <c r="M52" s="50"/>
      <c r="N52" s="39"/>
      <c r="O52" s="14"/>
      <c r="P52" s="50"/>
      <c r="Q52" s="50"/>
      <c r="R52" s="51"/>
    </row>
    <row r="53" spans="7:18">
      <c r="G53" s="48"/>
      <c r="H53" s="30" t="s">
        <v>171</v>
      </c>
      <c r="I53" s="31">
        <v>199</v>
      </c>
      <c r="J53" s="31"/>
      <c r="K53" s="67">
        <f>K49</f>
        <v>84323.89</v>
      </c>
      <c r="L53" s="73">
        <f t="shared" si="0"/>
        <v>2.359948052681156E-3</v>
      </c>
      <c r="M53" s="42"/>
      <c r="N53" s="38" t="s">
        <v>184</v>
      </c>
      <c r="O53" s="14"/>
      <c r="P53" s="42"/>
      <c r="Q53" s="42"/>
      <c r="R53" s="44"/>
    </row>
    <row r="54" spans="7:18">
      <c r="G54" s="47" t="s">
        <v>120</v>
      </c>
      <c r="H54" s="14" t="s">
        <v>123</v>
      </c>
      <c r="I54" s="10">
        <v>2000</v>
      </c>
      <c r="J54" s="10"/>
      <c r="K54" s="65">
        <f>K65</f>
        <v>84323.89</v>
      </c>
      <c r="L54" s="71">
        <f t="shared" ref="L54:L65" si="3">I54/K54</f>
        <v>2.3718070881217648E-2</v>
      </c>
      <c r="M54" s="38">
        <v>43595</v>
      </c>
      <c r="N54" s="39" t="s">
        <v>111</v>
      </c>
      <c r="O54" s="14" t="s">
        <v>124</v>
      </c>
      <c r="P54" s="38"/>
      <c r="Q54" s="38"/>
      <c r="R54" s="40"/>
    </row>
    <row r="55" spans="7:18">
      <c r="G55" s="21"/>
      <c r="H55" s="30" t="s">
        <v>119</v>
      </c>
      <c r="I55" s="31">
        <v>2950</v>
      </c>
      <c r="J55" s="31"/>
      <c r="K55" s="67">
        <f t="shared" ref="K55:K60" si="4">K54</f>
        <v>84323.89</v>
      </c>
      <c r="L55" s="73">
        <f t="shared" si="3"/>
        <v>3.4984154549796032E-2</v>
      </c>
      <c r="M55" s="38">
        <v>43616</v>
      </c>
      <c r="N55" s="39" t="s">
        <v>111</v>
      </c>
      <c r="O55" s="14" t="s">
        <v>124</v>
      </c>
      <c r="P55" s="38">
        <v>43616</v>
      </c>
      <c r="Q55" s="38"/>
      <c r="R55" s="40"/>
    </row>
    <row r="56" spans="7:18">
      <c r="G56" s="22" t="s">
        <v>101</v>
      </c>
      <c r="H56" s="79" t="s">
        <v>97</v>
      </c>
      <c r="I56" s="10">
        <v>200</v>
      </c>
      <c r="J56" s="10"/>
      <c r="K56" s="65">
        <f t="shared" si="4"/>
        <v>84323.89</v>
      </c>
      <c r="L56" s="71">
        <f t="shared" si="3"/>
        <v>2.3718070881217647E-3</v>
      </c>
      <c r="M56" s="38">
        <v>43586</v>
      </c>
      <c r="N56" s="39" t="s">
        <v>111</v>
      </c>
      <c r="O56" s="14" t="s">
        <v>109</v>
      </c>
      <c r="P56" s="38"/>
      <c r="Q56" s="38"/>
      <c r="R56" s="40"/>
    </row>
    <row r="57" spans="7:18" ht="27">
      <c r="G57" s="48"/>
      <c r="H57" s="79" t="s">
        <v>98</v>
      </c>
      <c r="I57" s="10">
        <v>1000</v>
      </c>
      <c r="J57" s="10"/>
      <c r="K57" s="65">
        <f t="shared" si="4"/>
        <v>84323.89</v>
      </c>
      <c r="L57" s="71">
        <f t="shared" si="3"/>
        <v>1.1859035440608824E-2</v>
      </c>
      <c r="M57" s="38">
        <v>43587</v>
      </c>
      <c r="N57" s="39" t="s">
        <v>111</v>
      </c>
      <c r="O57" s="14" t="s">
        <v>121</v>
      </c>
      <c r="P57" s="38"/>
      <c r="Q57" s="38"/>
      <c r="R57" s="40"/>
    </row>
    <row r="58" spans="7:18">
      <c r="G58" s="48"/>
      <c r="H58" s="80" t="s">
        <v>168</v>
      </c>
      <c r="I58" s="64">
        <v>300</v>
      </c>
      <c r="J58" s="64"/>
      <c r="K58" s="68">
        <f t="shared" si="4"/>
        <v>84323.89</v>
      </c>
      <c r="L58" s="74">
        <f t="shared" si="3"/>
        <v>3.5577106321826473E-3</v>
      </c>
      <c r="M58" s="38">
        <v>43601</v>
      </c>
      <c r="N58" s="39" t="s">
        <v>113</v>
      </c>
      <c r="O58" s="14" t="s">
        <v>125</v>
      </c>
      <c r="P58" s="38"/>
      <c r="Q58" s="38"/>
      <c r="R58" s="40"/>
    </row>
    <row r="59" spans="7:18" ht="27">
      <c r="G59" s="48"/>
      <c r="H59" s="81" t="s">
        <v>122</v>
      </c>
      <c r="I59" s="10">
        <v>1960</v>
      </c>
      <c r="J59" s="10"/>
      <c r="K59" s="65">
        <f t="shared" si="4"/>
        <v>84323.89</v>
      </c>
      <c r="L59" s="71">
        <f t="shared" si="3"/>
        <v>2.3243709463593294E-2</v>
      </c>
      <c r="M59" s="38">
        <v>43594</v>
      </c>
      <c r="N59" s="39" t="s">
        <v>113</v>
      </c>
      <c r="O59" s="14" t="s">
        <v>125</v>
      </c>
      <c r="P59" s="38"/>
      <c r="Q59" s="38"/>
      <c r="R59" s="40"/>
    </row>
    <row r="60" spans="7:18" ht="27">
      <c r="G60" s="48"/>
      <c r="H60" s="82" t="s">
        <v>118</v>
      </c>
      <c r="I60" s="28">
        <v>2000</v>
      </c>
      <c r="J60" s="28"/>
      <c r="K60" s="66">
        <f t="shared" si="4"/>
        <v>84323.89</v>
      </c>
      <c r="L60" s="72">
        <f t="shared" si="3"/>
        <v>2.3718070881217648E-2</v>
      </c>
      <c r="M60" s="38"/>
      <c r="N60" s="38"/>
      <c r="O60" s="13"/>
      <c r="P60" s="38">
        <v>43609</v>
      </c>
      <c r="Q60" s="38">
        <f t="shared" ca="1" si="1"/>
        <v>43618.907153587963</v>
      </c>
      <c r="R60" s="40">
        <f ca="1">P60-Q60+1</f>
        <v>-8.9071535879629664</v>
      </c>
    </row>
    <row r="61" spans="7:18">
      <c r="G61" s="47" t="s">
        <v>178</v>
      </c>
      <c r="H61" s="79" t="s">
        <v>95</v>
      </c>
      <c r="I61" s="10">
        <v>2000</v>
      </c>
      <c r="J61" s="10"/>
      <c r="K61" s="65">
        <f>K76</f>
        <v>84323.89</v>
      </c>
      <c r="L61" s="71">
        <f t="shared" si="3"/>
        <v>2.3718070881217648E-2</v>
      </c>
      <c r="M61" s="38">
        <v>43582</v>
      </c>
      <c r="N61" s="39" t="s">
        <v>64</v>
      </c>
      <c r="O61" s="14" t="s">
        <v>112</v>
      </c>
      <c r="P61" s="38"/>
      <c r="Q61" s="38"/>
      <c r="R61" s="40"/>
    </row>
    <row r="62" spans="7:18">
      <c r="G62" s="48"/>
      <c r="H62" s="79" t="s">
        <v>96</v>
      </c>
      <c r="I62" s="10">
        <v>10036</v>
      </c>
      <c r="J62" s="10"/>
      <c r="K62" s="65">
        <f>K61</f>
        <v>84323.89</v>
      </c>
      <c r="L62" s="71">
        <f t="shared" si="3"/>
        <v>0.11901727968195015</v>
      </c>
      <c r="M62" s="38">
        <v>43593</v>
      </c>
      <c r="N62" s="39" t="s">
        <v>64</v>
      </c>
      <c r="O62" s="14" t="s">
        <v>112</v>
      </c>
      <c r="P62" s="38"/>
      <c r="Q62" s="38"/>
      <c r="R62" s="40"/>
    </row>
    <row r="63" spans="7:18">
      <c r="G63" s="20"/>
      <c r="H63" s="83" t="s">
        <v>127</v>
      </c>
      <c r="I63" s="31">
        <v>900</v>
      </c>
      <c r="J63" s="31"/>
      <c r="K63" s="67">
        <f>K62</f>
        <v>84323.89</v>
      </c>
      <c r="L63" s="73">
        <f t="shared" si="3"/>
        <v>1.0673131896547942E-2</v>
      </c>
      <c r="M63" s="38">
        <v>43584</v>
      </c>
      <c r="N63" s="39" t="s">
        <v>113</v>
      </c>
      <c r="O63" s="14" t="s">
        <v>125</v>
      </c>
      <c r="P63" s="38"/>
      <c r="Q63" s="38"/>
      <c r="R63" s="40"/>
    </row>
    <row r="64" spans="7:18">
      <c r="G64" s="20"/>
      <c r="H64" s="83" t="s">
        <v>169</v>
      </c>
      <c r="I64" s="31">
        <v>700</v>
      </c>
      <c r="J64" s="31"/>
      <c r="K64" s="67">
        <f>K63</f>
        <v>84323.89</v>
      </c>
      <c r="L64" s="73">
        <f t="shared" si="3"/>
        <v>8.3013248084261772E-3</v>
      </c>
      <c r="M64" s="38">
        <v>43594</v>
      </c>
      <c r="N64" s="39" t="s">
        <v>113</v>
      </c>
      <c r="O64" s="14" t="s">
        <v>125</v>
      </c>
      <c r="P64" s="38"/>
      <c r="Q64" s="38"/>
      <c r="R64" s="40"/>
    </row>
    <row r="65" spans="7:18">
      <c r="G65" s="49"/>
      <c r="H65" s="83" t="s">
        <v>170</v>
      </c>
      <c r="I65" s="31">
        <v>200</v>
      </c>
      <c r="J65" s="31"/>
      <c r="K65" s="67">
        <f>K64</f>
        <v>84323.89</v>
      </c>
      <c r="L65" s="73">
        <f t="shared" si="3"/>
        <v>2.3718070881217647E-3</v>
      </c>
      <c r="M65" s="38"/>
      <c r="N65" s="39" t="s">
        <v>113</v>
      </c>
      <c r="O65" s="13"/>
      <c r="P65" s="38">
        <v>43610</v>
      </c>
      <c r="Q65" s="38"/>
      <c r="R65" s="40"/>
    </row>
    <row r="66" spans="7:18">
      <c r="G66" s="47" t="s">
        <v>176</v>
      </c>
      <c r="H66" s="39" t="s">
        <v>174</v>
      </c>
      <c r="I66" s="10">
        <v>500</v>
      </c>
      <c r="J66" s="10"/>
      <c r="K66" s="65">
        <f>K53</f>
        <v>84323.89</v>
      </c>
      <c r="L66" s="71">
        <f t="shared" si="0"/>
        <v>5.9295177203044121E-3</v>
      </c>
      <c r="M66" s="38">
        <v>43600</v>
      </c>
      <c r="N66" s="39" t="s">
        <v>113</v>
      </c>
      <c r="O66" s="14" t="s">
        <v>125</v>
      </c>
      <c r="P66" s="38"/>
      <c r="Q66" s="38"/>
      <c r="R66" s="40"/>
    </row>
    <row r="67" spans="7:18">
      <c r="G67" s="20"/>
      <c r="H67" s="39" t="s">
        <v>175</v>
      </c>
      <c r="I67" s="10">
        <v>600</v>
      </c>
      <c r="J67" s="10"/>
      <c r="K67" s="65">
        <f t="shared" si="2"/>
        <v>84323.89</v>
      </c>
      <c r="L67" s="71">
        <f t="shared" si="0"/>
        <v>7.1154212643652947E-3</v>
      </c>
      <c r="M67" s="38">
        <v>43602</v>
      </c>
      <c r="N67" s="39" t="s">
        <v>113</v>
      </c>
      <c r="O67" s="14" t="s">
        <v>125</v>
      </c>
      <c r="P67" s="38"/>
      <c r="Q67" s="38"/>
      <c r="R67" s="40"/>
    </row>
    <row r="68" spans="7:18">
      <c r="G68" s="20"/>
      <c r="H68" s="38" t="s">
        <v>156</v>
      </c>
      <c r="I68" s="10">
        <v>2100</v>
      </c>
      <c r="J68" s="10"/>
      <c r="K68" s="65">
        <f t="shared" si="2"/>
        <v>84323.89</v>
      </c>
      <c r="L68" s="71">
        <f t="shared" si="0"/>
        <v>2.490397442527853E-2</v>
      </c>
      <c r="M68" s="38">
        <v>43601</v>
      </c>
      <c r="N68" s="39" t="s">
        <v>113</v>
      </c>
      <c r="O68" s="14" t="s">
        <v>125</v>
      </c>
      <c r="P68" s="38"/>
      <c r="Q68" s="38"/>
      <c r="R68" s="40"/>
    </row>
    <row r="69" spans="7:18" ht="27">
      <c r="G69" s="20"/>
      <c r="H69" s="30" t="s">
        <v>136</v>
      </c>
      <c r="I69" s="31">
        <v>2000</v>
      </c>
      <c r="J69" s="31"/>
      <c r="K69" s="67">
        <f t="shared" si="2"/>
        <v>84323.89</v>
      </c>
      <c r="L69" s="73">
        <f t="shared" si="0"/>
        <v>2.3718070881217648E-2</v>
      </c>
      <c r="M69" s="38">
        <v>43606</v>
      </c>
      <c r="N69" s="38" t="s">
        <v>185</v>
      </c>
      <c r="O69" s="13" t="s">
        <v>186</v>
      </c>
      <c r="P69" s="38">
        <v>43606</v>
      </c>
      <c r="Q69" s="38"/>
      <c r="R69" s="40"/>
    </row>
    <row r="70" spans="7:18">
      <c r="G70" s="20"/>
      <c r="H70" s="30" t="s">
        <v>137</v>
      </c>
      <c r="I70" s="31">
        <v>4610</v>
      </c>
      <c r="J70" s="31"/>
      <c r="K70" s="67">
        <f t="shared" si="2"/>
        <v>84323.89</v>
      </c>
      <c r="L70" s="73">
        <f t="shared" si="0"/>
        <v>5.4670153381206676E-2</v>
      </c>
      <c r="M70" s="38"/>
      <c r="N70" s="38" t="s">
        <v>185</v>
      </c>
      <c r="O70" s="13" t="s">
        <v>187</v>
      </c>
      <c r="P70" s="38"/>
      <c r="Q70" s="38"/>
      <c r="R70" s="40"/>
    </row>
    <row r="71" spans="7:18">
      <c r="G71" s="20"/>
      <c r="H71" s="30" t="s">
        <v>138</v>
      </c>
      <c r="I71" s="31">
        <v>2348</v>
      </c>
      <c r="J71" s="31"/>
      <c r="K71" s="67">
        <f t="shared" si="2"/>
        <v>84323.89</v>
      </c>
      <c r="L71" s="73">
        <f t="shared" si="0"/>
        <v>2.7845015214549518E-2</v>
      </c>
      <c r="M71" s="38"/>
      <c r="N71" s="38" t="s">
        <v>185</v>
      </c>
      <c r="O71" s="13" t="s">
        <v>187</v>
      </c>
      <c r="P71" s="38"/>
      <c r="Q71" s="38"/>
      <c r="R71" s="40"/>
    </row>
    <row r="72" spans="7:18">
      <c r="G72" s="20"/>
      <c r="H72" s="83" t="s">
        <v>188</v>
      </c>
      <c r="I72" s="31">
        <v>3590</v>
      </c>
      <c r="J72" s="31"/>
      <c r="K72" s="67">
        <f t="shared" si="2"/>
        <v>84323.89</v>
      </c>
      <c r="L72" s="73">
        <f t="shared" ref="L72" si="5">I72/K72</f>
        <v>4.257393723178568E-2</v>
      </c>
      <c r="M72" s="38"/>
      <c r="N72" s="38" t="s">
        <v>185</v>
      </c>
      <c r="O72" s="13" t="s">
        <v>187</v>
      </c>
      <c r="P72" s="38"/>
      <c r="Q72" s="38"/>
      <c r="R72" s="40"/>
    </row>
    <row r="73" spans="7:18">
      <c r="G73" s="52" t="s">
        <v>100</v>
      </c>
      <c r="H73" s="81" t="s">
        <v>94</v>
      </c>
      <c r="I73" s="10">
        <v>100</v>
      </c>
      <c r="J73" s="10"/>
      <c r="K73" s="65">
        <f>K23</f>
        <v>84323.89</v>
      </c>
      <c r="L73" s="71">
        <f>I73/K73</f>
        <v>1.1859035440608824E-3</v>
      </c>
      <c r="M73" s="38">
        <v>43586</v>
      </c>
      <c r="N73" s="39" t="s">
        <v>111</v>
      </c>
      <c r="O73" s="14" t="s">
        <v>110</v>
      </c>
      <c r="P73" s="38"/>
      <c r="Q73" s="38"/>
      <c r="R73" s="40"/>
    </row>
    <row r="74" spans="7:18">
      <c r="G74" s="20"/>
      <c r="H74" s="79" t="s">
        <v>93</v>
      </c>
      <c r="I74" s="10">
        <v>360</v>
      </c>
      <c r="J74" s="10"/>
      <c r="K74" s="65">
        <f>K73</f>
        <v>84323.89</v>
      </c>
      <c r="L74" s="71">
        <f>I74/K74</f>
        <v>4.2692527586191764E-3</v>
      </c>
      <c r="M74" s="38">
        <v>43593</v>
      </c>
      <c r="N74" s="39" t="s">
        <v>113</v>
      </c>
      <c r="O74" s="14" t="s">
        <v>125</v>
      </c>
      <c r="P74" s="38"/>
      <c r="Q74" s="38"/>
      <c r="R74" s="40"/>
    </row>
    <row r="75" spans="7:18">
      <c r="G75" s="20"/>
      <c r="H75" s="81" t="s">
        <v>126</v>
      </c>
      <c r="I75" s="10">
        <v>700</v>
      </c>
      <c r="J75" s="10"/>
      <c r="K75" s="65">
        <f>K74</f>
        <v>84323.89</v>
      </c>
      <c r="L75" s="71">
        <f>I75/K75</f>
        <v>8.3013248084261772E-3</v>
      </c>
      <c r="M75" s="38">
        <v>43594</v>
      </c>
      <c r="N75" s="39" t="s">
        <v>113</v>
      </c>
      <c r="O75" s="14" t="s">
        <v>125</v>
      </c>
      <c r="P75" s="38"/>
      <c r="Q75" s="38"/>
      <c r="R75" s="40"/>
    </row>
    <row r="76" spans="7:18">
      <c r="G76" s="20"/>
      <c r="H76" s="99" t="s">
        <v>99</v>
      </c>
      <c r="I76" s="31">
        <v>600</v>
      </c>
      <c r="J76" s="31"/>
      <c r="K76" s="67">
        <f>K75</f>
        <v>84323.89</v>
      </c>
      <c r="L76" s="73">
        <f>I76/K76</f>
        <v>7.1154212643652947E-3</v>
      </c>
      <c r="M76" s="38">
        <v>43613</v>
      </c>
      <c r="N76" s="39" t="s">
        <v>113</v>
      </c>
      <c r="O76" s="14" t="s">
        <v>125</v>
      </c>
      <c r="P76" s="38">
        <v>43604</v>
      </c>
      <c r="Q76" s="38"/>
      <c r="R76" s="40"/>
    </row>
    <row r="77" spans="7:18">
      <c r="G77" s="21"/>
      <c r="H77" s="99" t="s">
        <v>189</v>
      </c>
      <c r="I77" s="31">
        <v>120</v>
      </c>
      <c r="J77" s="31"/>
      <c r="K77" s="67">
        <f>K76</f>
        <v>84323.89</v>
      </c>
      <c r="L77" s="73">
        <f>I77/K77</f>
        <v>1.4230842528730589E-3</v>
      </c>
      <c r="M77" s="38"/>
      <c r="N77" s="38" t="s">
        <v>184</v>
      </c>
      <c r="O77" s="13"/>
      <c r="P77" s="38"/>
      <c r="Q77" s="38"/>
      <c r="R77" s="40"/>
    </row>
  </sheetData>
  <mergeCells count="6">
    <mergeCell ref="Q43:Q47"/>
    <mergeCell ref="R43:R47"/>
    <mergeCell ref="M43:M47"/>
    <mergeCell ref="N43:N47"/>
    <mergeCell ref="O43:O47"/>
    <mergeCell ref="P43:P47"/>
  </mergeCells>
  <phoneticPr fontId="1" type="noConversion"/>
  <conditionalFormatting sqref="R24:R77">
    <cfRule type="colorScale" priority="1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</vt:lpstr>
      <vt:lpstr>My2</vt:lpstr>
      <vt:lpstr>My2018</vt:lpstr>
      <vt:lpstr>My2019_gp</vt:lpstr>
      <vt:lpstr>My2019</vt:lpstr>
      <vt:lpstr>My2019B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2019-06-02T13:47:26Z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