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3050"/>
  </bookViews>
  <sheets>
    <sheet name="My" sheetId="1" r:id="rId1"/>
    <sheet name="流星花园" sheetId="2" r:id="rId2"/>
  </sheets>
  <calcPr calcId="144525"/>
</workbook>
</file>

<file path=xl/calcChain.xml><?xml version="1.0" encoding="utf-8"?>
<calcChain xmlns="http://schemas.openxmlformats.org/spreadsheetml/2006/main">
  <c r="E16" i="1" l="1"/>
  <c r="F16" i="1"/>
  <c r="E2" i="1"/>
  <c r="H40" i="1"/>
  <c r="F12" i="1"/>
  <c r="F6" i="1"/>
  <c r="F2" i="1"/>
  <c r="J42" i="1" l="1"/>
  <c r="K42" i="1" s="1"/>
  <c r="L42" i="1" s="1"/>
  <c r="L40" i="1" l="1"/>
  <c r="M40" i="1" s="1"/>
  <c r="C9" i="1"/>
  <c r="F9" i="1" s="1"/>
  <c r="F2" i="2" l="1"/>
  <c r="E1" i="2"/>
  <c r="B1" i="2"/>
  <c r="C2" i="2" s="1"/>
  <c r="E35" i="1" l="1"/>
  <c r="E36" i="1"/>
  <c r="E33" i="1"/>
  <c r="E31" i="1"/>
  <c r="E30" i="1"/>
  <c r="E28" i="1"/>
  <c r="E27" i="1"/>
  <c r="E25" i="1"/>
  <c r="E24" i="1"/>
  <c r="E22" i="1"/>
  <c r="E21" i="1"/>
  <c r="E20" i="1"/>
  <c r="E19" i="1"/>
  <c r="E18" i="1"/>
  <c r="F15" i="1"/>
  <c r="E15" i="1"/>
  <c r="F3" i="1"/>
  <c r="E3" i="1"/>
  <c r="E6" i="1"/>
  <c r="F8" i="1"/>
  <c r="E8" i="1"/>
  <c r="F4" i="1"/>
  <c r="E4" i="1"/>
  <c r="C10" i="1" l="1"/>
  <c r="F10" i="1" s="1"/>
  <c r="E9" i="1"/>
  <c r="C11" i="1" l="1"/>
  <c r="E11" i="1" s="1"/>
  <c r="E12" i="1"/>
  <c r="E10" i="1"/>
  <c r="C13" i="1" l="1"/>
  <c r="F13" i="1" s="1"/>
  <c r="F11" i="1"/>
  <c r="E13" i="1" l="1"/>
  <c r="N40" i="1"/>
  <c r="E37" i="1"/>
  <c r="E38" i="1" l="1"/>
</calcChain>
</file>

<file path=xl/sharedStrings.xml><?xml version="1.0" encoding="utf-8"?>
<sst xmlns="http://schemas.openxmlformats.org/spreadsheetml/2006/main" count="74" uniqueCount="64">
  <si>
    <t>收入</t>
  </si>
  <si>
    <t>月度</t>
  </si>
  <si>
    <t>月数</t>
  </si>
  <si>
    <t>税后</t>
  </si>
  <si>
    <t>税前</t>
  </si>
  <si>
    <t>工资</t>
  </si>
  <si>
    <t>公积金</t>
  </si>
  <si>
    <t>TUP2014</t>
  </si>
  <si>
    <t>TUP2015</t>
  </si>
  <si>
    <t>TUP2016</t>
  </si>
  <si>
    <t>奖金</t>
  </si>
  <si>
    <t>年终加班工资</t>
  </si>
  <si>
    <t>房租</t>
  </si>
  <si>
    <t>汇总</t>
  </si>
  <si>
    <t>支出</t>
  </si>
  <si>
    <t>养老</t>
  </si>
  <si>
    <t>医疗</t>
  </si>
  <si>
    <t>失业</t>
  </si>
  <si>
    <t>住房</t>
  </si>
  <si>
    <t>税</t>
  </si>
  <si>
    <t>房贷</t>
  </si>
  <si>
    <t>上学</t>
  </si>
  <si>
    <t>课外</t>
  </si>
  <si>
    <t>保险-花妈</t>
  </si>
  <si>
    <t>保险-花</t>
  </si>
  <si>
    <t>日常开支</t>
  </si>
  <si>
    <t>旅游</t>
  </si>
  <si>
    <t>TUP2017</t>
    <phoneticPr fontId="1" type="noConversion"/>
  </si>
  <si>
    <t>花爸</t>
    <phoneticPr fontId="1" type="noConversion"/>
  </si>
  <si>
    <t>税</t>
    <phoneticPr fontId="1" type="noConversion"/>
  </si>
  <si>
    <t>盈余</t>
    <phoneticPr fontId="1" type="noConversion"/>
  </si>
  <si>
    <t>沙河出售</t>
    <phoneticPr fontId="1" type="noConversion"/>
  </si>
  <si>
    <t>定金</t>
    <phoneticPr fontId="1" type="noConversion"/>
  </si>
  <si>
    <t>理房通</t>
    <phoneticPr fontId="1" type="noConversion"/>
  </si>
  <si>
    <t>户口保证金</t>
    <phoneticPr fontId="1" type="noConversion"/>
  </si>
  <si>
    <t>物业</t>
    <phoneticPr fontId="1" type="noConversion"/>
  </si>
  <si>
    <t>理财金首付</t>
    <phoneticPr fontId="1" type="noConversion"/>
  </si>
  <si>
    <t>公积金</t>
    <phoneticPr fontId="1" type="noConversion"/>
  </si>
  <si>
    <t>流星花园买入</t>
    <phoneticPr fontId="1" type="noConversion"/>
  </si>
  <si>
    <t>首付</t>
    <phoneticPr fontId="1" type="noConversion"/>
  </si>
  <si>
    <t>中介费</t>
    <phoneticPr fontId="1" type="noConversion"/>
  </si>
  <si>
    <t>税</t>
    <phoneticPr fontId="1" type="noConversion"/>
  </si>
  <si>
    <t>房本费</t>
    <phoneticPr fontId="1" type="noConversion"/>
  </si>
  <si>
    <t>2018年物业费</t>
    <phoneticPr fontId="1" type="noConversion"/>
  </si>
  <si>
    <t>1月领契税原件</t>
    <phoneticPr fontId="1" type="noConversion"/>
  </si>
  <si>
    <t>6月领房本原件</t>
    <phoneticPr fontId="1" type="noConversion"/>
  </si>
  <si>
    <t>均价</t>
    <phoneticPr fontId="1" type="noConversion"/>
  </si>
  <si>
    <t>水电维修</t>
    <phoneticPr fontId="1" type="noConversion"/>
  </si>
  <si>
    <t>沙发</t>
    <phoneticPr fontId="1" type="noConversion"/>
  </si>
  <si>
    <t>塑钢</t>
    <phoneticPr fontId="1" type="noConversion"/>
  </si>
  <si>
    <t>家具</t>
    <phoneticPr fontId="1" type="noConversion"/>
  </si>
  <si>
    <t>家电</t>
    <phoneticPr fontId="1" type="noConversion"/>
  </si>
  <si>
    <t>税前分红</t>
    <phoneticPr fontId="1" type="noConversion"/>
  </si>
  <si>
    <t>配股总额</t>
    <phoneticPr fontId="1" type="noConversion"/>
  </si>
  <si>
    <t>平台借用</t>
    <phoneticPr fontId="1" type="noConversion"/>
  </si>
  <si>
    <t>小贝借用</t>
    <phoneticPr fontId="1" type="noConversion"/>
  </si>
  <si>
    <t>小贝借用购股数</t>
    <phoneticPr fontId="1" type="noConversion"/>
  </si>
  <si>
    <t>预计归还小贝</t>
    <phoneticPr fontId="1" type="noConversion"/>
  </si>
  <si>
    <t>预计归还总额</t>
    <phoneticPr fontId="1" type="noConversion"/>
  </si>
  <si>
    <t>分红税后</t>
    <phoneticPr fontId="1" type="noConversion"/>
  </si>
  <si>
    <t>GP</t>
    <phoneticPr fontId="1" type="noConversion"/>
  </si>
  <si>
    <t>GP2017</t>
    <phoneticPr fontId="1" type="noConversion"/>
  </si>
  <si>
    <r>
      <t>还款建行卡4</t>
    </r>
    <r>
      <rPr>
        <sz val="11"/>
        <color theme="1"/>
        <rFont val="宋体"/>
        <family val="3"/>
        <charset val="134"/>
        <scheme val="minor"/>
      </rPr>
      <t>921~5800</t>
    </r>
    <phoneticPr fontId="1" type="noConversion"/>
  </si>
  <si>
    <t>rq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</si>
</sst>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176" fontId="0" fillId="2" borderId="1" xfId="0" applyNumberFormat="1" applyFill="1" applyBorder="1" applyAlignment="1">
      <alignment horizontal="right" vertical="center" wrapText="1"/>
    </xf>
    <xf numFmtId="176" fontId="0" fillId="5" borderId="1" xfId="0" applyNumberForma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I23" sqref="I23"/>
    </sheetView>
  </sheetViews>
  <sheetFormatPr defaultColWidth="9" defaultRowHeight="13.5" x14ac:dyDescent="0.15"/>
  <cols>
    <col min="1" max="1" width="12.875" style="1" customWidth="1"/>
    <col min="2" max="6" width="9" style="1"/>
    <col min="7" max="7" width="13" style="1" bestFit="1" customWidth="1"/>
    <col min="8" max="8" width="11" style="1" bestFit="1" customWidth="1"/>
    <col min="9" max="9" width="13" style="1" bestFit="1" customWidth="1"/>
    <col min="10" max="10" width="15.125" style="1" bestFit="1" customWidth="1"/>
    <col min="11" max="13" width="13" style="1" bestFit="1" customWidth="1"/>
    <col min="14" max="16384" width="9" style="1"/>
  </cols>
  <sheetData>
    <row r="1" spans="1:6" x14ac:dyDescent="0.15">
      <c r="A1" s="2" t="s">
        <v>0</v>
      </c>
      <c r="B1" s="2" t="s">
        <v>1</v>
      </c>
      <c r="C1" s="2" t="s">
        <v>2</v>
      </c>
      <c r="D1" s="2" t="s">
        <v>29</v>
      </c>
      <c r="E1" s="2" t="s">
        <v>3</v>
      </c>
      <c r="F1" s="2" t="s">
        <v>4</v>
      </c>
    </row>
    <row r="2" spans="1:6" x14ac:dyDescent="0.15">
      <c r="A2" s="3" t="s">
        <v>5</v>
      </c>
      <c r="B2" s="3">
        <v>23000</v>
      </c>
      <c r="C2" s="3">
        <v>12</v>
      </c>
      <c r="D2" s="4">
        <v>0</v>
      </c>
      <c r="E2" s="3">
        <f>(B2-SUM(B18:B22))*12</f>
        <v>187572</v>
      </c>
      <c r="F2" s="3">
        <f>B2*C2</f>
        <v>276000</v>
      </c>
    </row>
    <row r="3" spans="1:6" x14ac:dyDescent="0.15">
      <c r="A3" s="3" t="s">
        <v>11</v>
      </c>
      <c r="B3" s="3">
        <v>12000</v>
      </c>
      <c r="C3" s="3">
        <v>1</v>
      </c>
      <c r="D3" s="4">
        <v>0.2</v>
      </c>
      <c r="E3" s="3">
        <f>B3*C3*(1-D3)</f>
        <v>9600</v>
      </c>
      <c r="F3" s="3">
        <f>B3*C3</f>
        <v>12000</v>
      </c>
    </row>
    <row r="4" spans="1:6" x14ac:dyDescent="0.15">
      <c r="A4" s="3" t="s">
        <v>6</v>
      </c>
      <c r="B4" s="3">
        <v>5040</v>
      </c>
      <c r="C4" s="3">
        <v>12</v>
      </c>
      <c r="D4" s="4">
        <v>0</v>
      </c>
      <c r="E4" s="3">
        <f t="shared" ref="E4:E13" si="0">B4*C4*(1-D4)</f>
        <v>60480</v>
      </c>
      <c r="F4" s="3">
        <f t="shared" ref="F4:F13" si="1">B4*C4</f>
        <v>60480</v>
      </c>
    </row>
    <row r="5" spans="1:6" x14ac:dyDescent="0.15">
      <c r="A5" s="18"/>
      <c r="B5" s="3"/>
      <c r="C5" s="3"/>
      <c r="D5" s="4"/>
      <c r="E5" s="3"/>
      <c r="F5" s="3"/>
    </row>
    <row r="6" spans="1:6" x14ac:dyDescent="0.15">
      <c r="A6" s="3" t="s">
        <v>10</v>
      </c>
      <c r="B6" s="3">
        <v>280000</v>
      </c>
      <c r="C6" s="3">
        <v>1</v>
      </c>
      <c r="D6" s="4">
        <v>0.2</v>
      </c>
      <c r="E6" s="3">
        <f>B6*C6*(1-D6)</f>
        <v>224000</v>
      </c>
      <c r="F6" s="3">
        <f>B6*C6</f>
        <v>280000</v>
      </c>
    </row>
    <row r="7" spans="1:6" x14ac:dyDescent="0.15">
      <c r="A7" s="3"/>
      <c r="B7" s="3"/>
      <c r="C7" s="3"/>
      <c r="D7" s="4"/>
      <c r="E7" s="3"/>
      <c r="F7" s="3"/>
    </row>
    <row r="8" spans="1:6" x14ac:dyDescent="0.15">
      <c r="A8" s="3" t="s">
        <v>7</v>
      </c>
      <c r="B8" s="3">
        <v>9000</v>
      </c>
      <c r="C8" s="3">
        <v>2.83</v>
      </c>
      <c r="D8" s="4">
        <v>0.2</v>
      </c>
      <c r="E8" s="3">
        <f t="shared" si="0"/>
        <v>20376</v>
      </c>
      <c r="F8" s="3">
        <f t="shared" si="1"/>
        <v>25470</v>
      </c>
    </row>
    <row r="9" spans="1:6" x14ac:dyDescent="0.15">
      <c r="A9" s="3" t="s">
        <v>8</v>
      </c>
      <c r="B9" s="3">
        <v>12000</v>
      </c>
      <c r="C9" s="3">
        <f t="shared" ref="C9:C11" si="2">C8</f>
        <v>2.83</v>
      </c>
      <c r="D9" s="4">
        <v>0.2</v>
      </c>
      <c r="E9" s="3">
        <f t="shared" si="0"/>
        <v>27168</v>
      </c>
      <c r="F9" s="3">
        <f t="shared" si="1"/>
        <v>33960</v>
      </c>
    </row>
    <row r="10" spans="1:6" x14ac:dyDescent="0.15">
      <c r="A10" s="3" t="s">
        <v>9</v>
      </c>
      <c r="B10" s="3">
        <v>30000</v>
      </c>
      <c r="C10" s="3">
        <f t="shared" si="2"/>
        <v>2.83</v>
      </c>
      <c r="D10" s="4">
        <v>0.2</v>
      </c>
      <c r="E10" s="3">
        <f t="shared" si="0"/>
        <v>67920</v>
      </c>
      <c r="F10" s="3">
        <f t="shared" si="1"/>
        <v>84900</v>
      </c>
    </row>
    <row r="11" spans="1:6" x14ac:dyDescent="0.15">
      <c r="A11" s="3" t="s">
        <v>27</v>
      </c>
      <c r="B11" s="3">
        <v>11000</v>
      </c>
      <c r="C11" s="3">
        <f t="shared" si="2"/>
        <v>2.83</v>
      </c>
      <c r="D11" s="4">
        <v>0.2</v>
      </c>
      <c r="E11" s="3">
        <f t="shared" si="0"/>
        <v>24904</v>
      </c>
      <c r="F11" s="3">
        <f t="shared" si="1"/>
        <v>31130</v>
      </c>
    </row>
    <row r="12" spans="1:6" x14ac:dyDescent="0.15">
      <c r="A12" s="3" t="s">
        <v>60</v>
      </c>
      <c r="B12" s="3">
        <v>70000</v>
      </c>
      <c r="C12" s="3">
        <v>1.02</v>
      </c>
      <c r="D12" s="4">
        <v>0.2</v>
      </c>
      <c r="E12" s="3">
        <f t="shared" si="0"/>
        <v>57120</v>
      </c>
      <c r="F12" s="3">
        <f t="shared" si="1"/>
        <v>71400</v>
      </c>
    </row>
    <row r="13" spans="1:6" x14ac:dyDescent="0.15">
      <c r="A13" s="18" t="s">
        <v>61</v>
      </c>
      <c r="B13" s="3">
        <v>24000</v>
      </c>
      <c r="C13" s="3">
        <f>C12</f>
        <v>1.02</v>
      </c>
      <c r="D13" s="4">
        <v>0.2</v>
      </c>
      <c r="E13" s="3">
        <f t="shared" si="0"/>
        <v>19584</v>
      </c>
      <c r="F13" s="3">
        <f t="shared" si="1"/>
        <v>24480</v>
      </c>
    </row>
    <row r="14" spans="1:6" x14ac:dyDescent="0.15">
      <c r="A14" s="3"/>
      <c r="B14" s="3"/>
      <c r="C14" s="3"/>
      <c r="D14" s="4"/>
      <c r="E14" s="3"/>
      <c r="F14" s="3"/>
    </row>
    <row r="15" spans="1:6" x14ac:dyDescent="0.15">
      <c r="A15" s="3" t="s">
        <v>12</v>
      </c>
      <c r="B15" s="3">
        <v>4300</v>
      </c>
      <c r="C15" s="3">
        <v>12</v>
      </c>
      <c r="D15" s="4">
        <v>0</v>
      </c>
      <c r="E15" s="3">
        <f>B15*C15*(1-D15)</f>
        <v>51600</v>
      </c>
      <c r="F15" s="3">
        <f>B15*C15</f>
        <v>51600</v>
      </c>
    </row>
    <row r="16" spans="1:6" x14ac:dyDescent="0.15">
      <c r="A16" s="5" t="s">
        <v>13</v>
      </c>
      <c r="B16" s="5"/>
      <c r="C16" s="5"/>
      <c r="D16" s="6"/>
      <c r="E16" s="5">
        <f>SUM(E2:E15)</f>
        <v>750324</v>
      </c>
      <c r="F16" s="5">
        <f>SUM(F2:F15)</f>
        <v>951420</v>
      </c>
    </row>
    <row r="17" spans="1:6" x14ac:dyDescent="0.15">
      <c r="A17" s="2" t="s">
        <v>14</v>
      </c>
      <c r="B17" s="2" t="s">
        <v>1</v>
      </c>
      <c r="C17" s="2" t="s">
        <v>2</v>
      </c>
      <c r="D17" s="7"/>
      <c r="E17" s="2"/>
      <c r="F17" s="2"/>
    </row>
    <row r="18" spans="1:6" x14ac:dyDescent="0.15">
      <c r="A18" s="3" t="s">
        <v>15</v>
      </c>
      <c r="B18" s="3">
        <v>1680</v>
      </c>
      <c r="C18" s="3">
        <v>12</v>
      </c>
      <c r="D18" s="4">
        <v>0</v>
      </c>
      <c r="E18" s="3">
        <f>B18*C18*(1-D18)</f>
        <v>20160</v>
      </c>
      <c r="F18" s="3"/>
    </row>
    <row r="19" spans="1:6" x14ac:dyDescent="0.15">
      <c r="A19" s="3" t="s">
        <v>16</v>
      </c>
      <c r="B19" s="3">
        <v>423</v>
      </c>
      <c r="C19" s="3">
        <v>12</v>
      </c>
      <c r="D19" s="4">
        <v>0</v>
      </c>
      <c r="E19" s="3">
        <f>B19*C19*(1-D19)</f>
        <v>5076</v>
      </c>
      <c r="F19" s="3"/>
    </row>
    <row r="20" spans="1:6" x14ac:dyDescent="0.15">
      <c r="A20" s="3" t="s">
        <v>17</v>
      </c>
      <c r="B20" s="3">
        <v>42</v>
      </c>
      <c r="C20" s="3">
        <v>12</v>
      </c>
      <c r="D20" s="4">
        <v>0</v>
      </c>
      <c r="E20" s="3">
        <f>B20*C20*(1-D20)</f>
        <v>504</v>
      </c>
      <c r="F20" s="3"/>
    </row>
    <row r="21" spans="1:6" x14ac:dyDescent="0.15">
      <c r="A21" s="3" t="s">
        <v>18</v>
      </c>
      <c r="B21" s="3">
        <v>2520</v>
      </c>
      <c r="C21" s="3">
        <v>12</v>
      </c>
      <c r="D21" s="4">
        <v>0</v>
      </c>
      <c r="E21" s="3">
        <f>B21*C21*(1-D21)</f>
        <v>30240</v>
      </c>
      <c r="F21" s="3"/>
    </row>
    <row r="22" spans="1:6" x14ac:dyDescent="0.15">
      <c r="A22" s="3" t="s">
        <v>19</v>
      </c>
      <c r="B22" s="3">
        <v>2704</v>
      </c>
      <c r="C22" s="3">
        <v>12</v>
      </c>
      <c r="D22" s="4">
        <v>0</v>
      </c>
      <c r="E22" s="3">
        <f>B22*C22*(1-D22)</f>
        <v>32448</v>
      </c>
      <c r="F22" s="3"/>
    </row>
    <row r="23" spans="1:6" x14ac:dyDescent="0.15">
      <c r="A23" s="3"/>
      <c r="B23" s="3"/>
      <c r="C23" s="3"/>
      <c r="D23" s="4"/>
      <c r="E23" s="3"/>
      <c r="F23" s="3"/>
    </row>
    <row r="24" spans="1:6" x14ac:dyDescent="0.15">
      <c r="A24" s="3" t="s">
        <v>12</v>
      </c>
      <c r="B24" s="3">
        <v>3800</v>
      </c>
      <c r="C24" s="3">
        <v>12</v>
      </c>
      <c r="D24" s="4">
        <v>0</v>
      </c>
      <c r="E24" s="3">
        <f t="shared" ref="E24:E36" si="3">B24*C24*(1-D24)</f>
        <v>45600</v>
      </c>
      <c r="F24" s="3"/>
    </row>
    <row r="25" spans="1:6" x14ac:dyDescent="0.15">
      <c r="A25" s="3" t="s">
        <v>20</v>
      </c>
      <c r="B25" s="3">
        <v>5800</v>
      </c>
      <c r="C25" s="3">
        <v>12</v>
      </c>
      <c r="D25" s="4">
        <v>0</v>
      </c>
      <c r="E25" s="3">
        <f t="shared" si="3"/>
        <v>69600</v>
      </c>
      <c r="F25" s="3"/>
    </row>
    <row r="26" spans="1:6" x14ac:dyDescent="0.15">
      <c r="A26" s="3"/>
      <c r="B26" s="3"/>
      <c r="C26" s="3"/>
      <c r="D26" s="4"/>
      <c r="E26" s="3"/>
      <c r="F26" s="3"/>
    </row>
    <row r="27" spans="1:6" x14ac:dyDescent="0.15">
      <c r="A27" s="3" t="s">
        <v>21</v>
      </c>
      <c r="B27" s="3">
        <v>88000</v>
      </c>
      <c r="C27" s="3">
        <v>1</v>
      </c>
      <c r="D27" s="4">
        <v>0</v>
      </c>
      <c r="E27" s="3">
        <f t="shared" si="3"/>
        <v>88000</v>
      </c>
      <c r="F27" s="3"/>
    </row>
    <row r="28" spans="1:6" x14ac:dyDescent="0.15">
      <c r="A28" s="3" t="s">
        <v>22</v>
      </c>
      <c r="B28" s="3">
        <v>40000</v>
      </c>
      <c r="C28" s="3">
        <v>1</v>
      </c>
      <c r="D28" s="4">
        <v>0</v>
      </c>
      <c r="E28" s="3">
        <f t="shared" si="3"/>
        <v>40000</v>
      </c>
      <c r="F28" s="3"/>
    </row>
    <row r="29" spans="1:6" x14ac:dyDescent="0.15">
      <c r="A29" s="3"/>
      <c r="B29" s="3"/>
      <c r="C29" s="3"/>
      <c r="D29" s="4"/>
      <c r="E29" s="3"/>
      <c r="F29" s="3"/>
    </row>
    <row r="30" spans="1:6" x14ac:dyDescent="0.15">
      <c r="A30" s="3" t="s">
        <v>23</v>
      </c>
      <c r="B30" s="3">
        <v>1500</v>
      </c>
      <c r="C30" s="3">
        <v>12</v>
      </c>
      <c r="D30" s="4">
        <v>0</v>
      </c>
      <c r="E30" s="3">
        <f t="shared" si="3"/>
        <v>18000</v>
      </c>
      <c r="F30" s="3"/>
    </row>
    <row r="31" spans="1:6" x14ac:dyDescent="0.15">
      <c r="A31" s="3" t="s">
        <v>24</v>
      </c>
      <c r="B31" s="3">
        <v>6000</v>
      </c>
      <c r="C31" s="3">
        <v>1</v>
      </c>
      <c r="D31" s="4">
        <v>0</v>
      </c>
      <c r="E31" s="3">
        <f t="shared" si="3"/>
        <v>6000</v>
      </c>
      <c r="F31" s="3"/>
    </row>
    <row r="32" spans="1:6" x14ac:dyDescent="0.15">
      <c r="A32" s="3"/>
      <c r="B32" s="3"/>
      <c r="C32" s="3"/>
      <c r="D32" s="4"/>
      <c r="E32" s="3"/>
      <c r="F32" s="3"/>
    </row>
    <row r="33" spans="1:14" x14ac:dyDescent="0.15">
      <c r="A33" s="3" t="s">
        <v>25</v>
      </c>
      <c r="B33" s="3">
        <v>7000</v>
      </c>
      <c r="C33" s="3">
        <v>12</v>
      </c>
      <c r="D33" s="4">
        <v>0</v>
      </c>
      <c r="E33" s="3">
        <f t="shared" si="3"/>
        <v>84000</v>
      </c>
      <c r="F33" s="3"/>
    </row>
    <row r="34" spans="1:14" x14ac:dyDescent="0.15">
      <c r="A34" s="3"/>
      <c r="B34" s="3"/>
      <c r="C34" s="3"/>
      <c r="D34" s="4"/>
      <c r="E34" s="3"/>
      <c r="F34" s="3"/>
    </row>
    <row r="35" spans="1:14" x14ac:dyDescent="0.15">
      <c r="A35" s="3" t="s">
        <v>28</v>
      </c>
      <c r="B35" s="3">
        <v>3000</v>
      </c>
      <c r="C35" s="3">
        <v>12</v>
      </c>
      <c r="D35" s="4">
        <v>0</v>
      </c>
      <c r="E35" s="3">
        <f t="shared" si="3"/>
        <v>36000</v>
      </c>
      <c r="F35" s="3"/>
    </row>
    <row r="36" spans="1:14" x14ac:dyDescent="0.15">
      <c r="A36" s="3" t="s">
        <v>26</v>
      </c>
      <c r="B36" s="3">
        <v>10000</v>
      </c>
      <c r="C36" s="3">
        <v>1</v>
      </c>
      <c r="D36" s="4">
        <v>0</v>
      </c>
      <c r="E36" s="3">
        <f t="shared" si="3"/>
        <v>10000</v>
      </c>
      <c r="F36" s="3"/>
    </row>
    <row r="37" spans="1:14" x14ac:dyDescent="0.15">
      <c r="A37" s="5" t="s">
        <v>13</v>
      </c>
      <c r="B37" s="5"/>
      <c r="C37" s="5"/>
      <c r="D37" s="6"/>
      <c r="E37" s="5">
        <f>SUM(E18:E36)</f>
        <v>485628</v>
      </c>
      <c r="F37" s="5"/>
    </row>
    <row r="38" spans="1:14" x14ac:dyDescent="0.15">
      <c r="A38" s="8" t="s">
        <v>30</v>
      </c>
      <c r="B38" s="8"/>
      <c r="C38" s="8"/>
      <c r="D38" s="9"/>
      <c r="E38" s="8">
        <f>E16-E37</f>
        <v>264696</v>
      </c>
      <c r="F38" s="8"/>
    </row>
    <row r="39" spans="1:14" x14ac:dyDescent="0.15">
      <c r="H39" s="20" t="s">
        <v>53</v>
      </c>
      <c r="I39" s="3"/>
      <c r="J39" s="3"/>
      <c r="K39" s="3"/>
      <c r="L39" s="20" t="s">
        <v>54</v>
      </c>
      <c r="M39" s="20" t="s">
        <v>58</v>
      </c>
      <c r="N39" s="20" t="s">
        <v>59</v>
      </c>
    </row>
    <row r="40" spans="1:14" x14ac:dyDescent="0.15">
      <c r="H40" s="18">
        <f>B13*7.85</f>
        <v>188400</v>
      </c>
      <c r="I40" s="3"/>
      <c r="J40" s="3"/>
      <c r="K40" s="3"/>
      <c r="L40" s="18">
        <f>H40*0.6</f>
        <v>113040</v>
      </c>
      <c r="M40" s="3">
        <f>L40+L42</f>
        <v>163610</v>
      </c>
      <c r="N40" s="3">
        <f>SUM(F8:F13)*0.8</f>
        <v>217072</v>
      </c>
    </row>
    <row r="41" spans="1:14" x14ac:dyDescent="0.15">
      <c r="H41" s="3"/>
      <c r="I41" s="18" t="s">
        <v>55</v>
      </c>
      <c r="J41" s="18" t="s">
        <v>56</v>
      </c>
      <c r="K41" s="18" t="s">
        <v>52</v>
      </c>
      <c r="L41" s="18" t="s">
        <v>57</v>
      </c>
      <c r="M41" s="19"/>
    </row>
    <row r="42" spans="1:14" x14ac:dyDescent="0.15">
      <c r="H42" s="3"/>
      <c r="I42" s="3">
        <v>39250</v>
      </c>
      <c r="J42" s="3">
        <f>I42/7.85</f>
        <v>5000</v>
      </c>
      <c r="K42" s="3">
        <f>C8*J42</f>
        <v>14150</v>
      </c>
      <c r="L42" s="3">
        <f>I42+K42*0.8</f>
        <v>50570</v>
      </c>
      <c r="M42" s="3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H8" sqref="H8"/>
    </sheetView>
  </sheetViews>
  <sheetFormatPr defaultColWidth="9" defaultRowHeight="13.5" x14ac:dyDescent="0.15"/>
  <cols>
    <col min="1" max="1" width="13" style="1" customWidth="1"/>
    <col min="2" max="2" width="11.625" style="10" bestFit="1" customWidth="1"/>
    <col min="3" max="4" width="13" style="1" customWidth="1"/>
    <col min="5" max="5" width="11.625" style="10" bestFit="1" customWidth="1"/>
    <col min="6" max="6" width="13" style="1" customWidth="1"/>
    <col min="7" max="16384" width="9" style="1"/>
  </cols>
  <sheetData>
    <row r="1" spans="1:6" x14ac:dyDescent="0.15">
      <c r="A1" s="14" t="s">
        <v>31</v>
      </c>
      <c r="B1" s="12">
        <f>SUM(B2:B92 )</f>
        <v>1650000</v>
      </c>
      <c r="C1" s="14" t="s">
        <v>46</v>
      </c>
      <c r="D1" s="15" t="s">
        <v>38</v>
      </c>
      <c r="E1" s="13">
        <f>SUM(E2:E92 )</f>
        <v>2863585.9</v>
      </c>
      <c r="F1" s="15" t="s">
        <v>46</v>
      </c>
    </row>
    <row r="2" spans="1:6" x14ac:dyDescent="0.15">
      <c r="A2" s="16" t="s">
        <v>32</v>
      </c>
      <c r="B2" s="11">
        <v>100000</v>
      </c>
      <c r="C2" s="16">
        <f>B1/30</f>
        <v>55000</v>
      </c>
      <c r="D2" s="17" t="s">
        <v>32</v>
      </c>
      <c r="E2" s="11">
        <v>100000</v>
      </c>
      <c r="F2" s="16">
        <f>SUM(E2:E7)/47.3</f>
        <v>58350.951374207194</v>
      </c>
    </row>
    <row r="3" spans="1:6" x14ac:dyDescent="0.15">
      <c r="A3" s="16" t="s">
        <v>33</v>
      </c>
      <c r="B3" s="11">
        <v>810000</v>
      </c>
      <c r="C3" s="16"/>
      <c r="D3" s="16" t="s">
        <v>33</v>
      </c>
      <c r="E3" s="11">
        <v>850000</v>
      </c>
      <c r="F3" s="16"/>
    </row>
    <row r="4" spans="1:6" x14ac:dyDescent="0.15">
      <c r="A4" s="16" t="s">
        <v>36</v>
      </c>
      <c r="B4" s="11">
        <v>130000</v>
      </c>
      <c r="C4" s="16"/>
      <c r="D4" s="16" t="s">
        <v>39</v>
      </c>
      <c r="E4" s="11">
        <v>500000</v>
      </c>
      <c r="F4" s="16"/>
    </row>
    <row r="5" spans="1:6" x14ac:dyDescent="0.15">
      <c r="A5" s="16" t="s">
        <v>34</v>
      </c>
      <c r="B5" s="11">
        <v>100000</v>
      </c>
      <c r="C5" s="16"/>
      <c r="D5" s="16" t="s">
        <v>34</v>
      </c>
      <c r="E5" s="11">
        <v>100000</v>
      </c>
      <c r="F5" s="16"/>
    </row>
    <row r="6" spans="1:6" x14ac:dyDescent="0.15">
      <c r="A6" s="16" t="s">
        <v>35</v>
      </c>
      <c r="B6" s="11">
        <v>10000</v>
      </c>
      <c r="C6" s="16"/>
      <c r="D6" s="16" t="s">
        <v>35</v>
      </c>
      <c r="E6" s="11">
        <v>10000</v>
      </c>
      <c r="F6" s="16"/>
    </row>
    <row r="7" spans="1:6" x14ac:dyDescent="0.15">
      <c r="A7" s="16" t="s">
        <v>37</v>
      </c>
      <c r="B7" s="11">
        <v>500000</v>
      </c>
      <c r="C7" s="16"/>
      <c r="D7" s="16" t="s">
        <v>37</v>
      </c>
      <c r="E7" s="11">
        <v>1200000</v>
      </c>
      <c r="F7" s="16"/>
    </row>
    <row r="8" spans="1:6" x14ac:dyDescent="0.15">
      <c r="A8" s="16"/>
      <c r="B8" s="11"/>
      <c r="C8" s="16"/>
      <c r="D8" s="16" t="s">
        <v>40</v>
      </c>
      <c r="E8" s="11">
        <v>64080</v>
      </c>
      <c r="F8" s="16"/>
    </row>
    <row r="9" spans="1:6" x14ac:dyDescent="0.15">
      <c r="A9" s="16"/>
      <c r="B9" s="11"/>
      <c r="C9" s="16"/>
      <c r="D9" s="16" t="s">
        <v>41</v>
      </c>
      <c r="E9" s="11">
        <v>15805</v>
      </c>
      <c r="F9" s="16"/>
    </row>
    <row r="10" spans="1:6" x14ac:dyDescent="0.15">
      <c r="A10" s="16"/>
      <c r="B10" s="11"/>
      <c r="C10" s="16"/>
      <c r="D10" s="16" t="s">
        <v>42</v>
      </c>
      <c r="E10" s="11">
        <v>80</v>
      </c>
      <c r="F10" s="16"/>
    </row>
    <row r="11" spans="1:6" x14ac:dyDescent="0.15">
      <c r="A11" s="16"/>
      <c r="B11" s="11"/>
      <c r="C11" s="16"/>
      <c r="D11" s="16" t="s">
        <v>43</v>
      </c>
      <c r="E11" s="11">
        <v>1030.9000000000001</v>
      </c>
      <c r="F11" s="16"/>
    </row>
    <row r="12" spans="1:6" x14ac:dyDescent="0.15">
      <c r="A12" s="16"/>
      <c r="B12" s="11"/>
      <c r="C12" s="16"/>
      <c r="D12" s="16" t="s">
        <v>44</v>
      </c>
      <c r="E12" s="11"/>
      <c r="F12" s="16"/>
    </row>
    <row r="13" spans="1:6" x14ac:dyDescent="0.15">
      <c r="A13" s="16"/>
      <c r="B13" s="11"/>
      <c r="C13" s="16"/>
      <c r="D13" s="16" t="s">
        <v>45</v>
      </c>
      <c r="E13" s="11"/>
      <c r="F13" s="16"/>
    </row>
    <row r="14" spans="1:6" ht="27" x14ac:dyDescent="0.15">
      <c r="A14" s="16"/>
      <c r="B14" s="11"/>
      <c r="C14" s="16"/>
      <c r="D14" s="16" t="s">
        <v>62</v>
      </c>
      <c r="E14" s="11"/>
      <c r="F14" s="16"/>
    </row>
    <row r="15" spans="1:6" x14ac:dyDescent="0.15">
      <c r="A15" s="16"/>
      <c r="B15" s="11"/>
      <c r="C15" s="16"/>
      <c r="D15" s="16" t="s">
        <v>47</v>
      </c>
      <c r="E15" s="11">
        <v>500</v>
      </c>
      <c r="F15" s="16"/>
    </row>
    <row r="16" spans="1:6" x14ac:dyDescent="0.15">
      <c r="A16" s="16"/>
      <c r="B16" s="11"/>
      <c r="C16" s="16"/>
      <c r="D16" s="16" t="s">
        <v>48</v>
      </c>
      <c r="E16" s="11">
        <v>1700</v>
      </c>
      <c r="F16" s="16"/>
    </row>
    <row r="17" spans="1:6" x14ac:dyDescent="0.15">
      <c r="A17" s="16"/>
      <c r="B17" s="11"/>
      <c r="C17" s="16"/>
      <c r="D17" s="16" t="s">
        <v>49</v>
      </c>
      <c r="E17" s="11">
        <v>3890</v>
      </c>
      <c r="F17" s="16"/>
    </row>
    <row r="18" spans="1:6" x14ac:dyDescent="0.15">
      <c r="A18" s="16"/>
      <c r="B18" s="11"/>
      <c r="C18" s="16"/>
      <c r="D18" s="16" t="s">
        <v>50</v>
      </c>
      <c r="E18" s="11">
        <v>5000</v>
      </c>
      <c r="F18" s="16"/>
    </row>
    <row r="19" spans="1:6" x14ac:dyDescent="0.15">
      <c r="A19" s="16"/>
      <c r="B19" s="11"/>
      <c r="C19" s="16"/>
      <c r="D19" s="16" t="s">
        <v>51</v>
      </c>
      <c r="E19" s="11">
        <v>1500</v>
      </c>
      <c r="F19" s="16"/>
    </row>
    <row r="20" spans="1:6" x14ac:dyDescent="0.15">
      <c r="A20" s="16"/>
      <c r="B20" s="11"/>
      <c r="C20" s="16"/>
      <c r="D20" s="16" t="s">
        <v>63</v>
      </c>
      <c r="E20" s="11">
        <v>10000</v>
      </c>
      <c r="F20" s="16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</vt:lpstr>
      <vt:lpstr>流星花园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chunhong lan</cp:lastModifiedBy>
  <dcterms:created xsi:type="dcterms:W3CDTF">2017-06-18T10:40:24Z</dcterms:created>
  <dcterms:modified xsi:type="dcterms:W3CDTF">2018-05-05T15:09:50Z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2052-10.1.0.6390</vt:lpwstr>
  </property>
</Properties>
</file>