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 activeTab="3"/>
  </bookViews>
  <sheets>
    <sheet name="My" sheetId="1" r:id="rId1"/>
    <sheet name="My2" sheetId="3" r:id="rId2"/>
    <sheet name="My2018" sheetId="4" r:id="rId3"/>
    <sheet name="My2019_gp" sheetId="6" r:id="rId4"/>
    <sheet name="My2019" sheetId="5" r:id="rId5"/>
    <sheet name="流星花园" sheetId="2" r:id="rId6"/>
  </sheets>
  <calcPr calcId="124519"/>
</workbook>
</file>

<file path=xl/calcChain.xml><?xml version="1.0" encoding="utf-8"?>
<calcChain xmlns="http://schemas.openxmlformats.org/spreadsheetml/2006/main">
  <c r="L11" i="6"/>
  <c r="L13" s="1"/>
  <c r="M11"/>
  <c r="N11"/>
  <c r="N13" s="1"/>
  <c r="P13" s="1"/>
  <c r="R13" s="1"/>
  <c r="H2"/>
  <c r="F5" s="1"/>
  <c r="F6" s="1"/>
  <c r="M13"/>
  <c r="F26" i="5"/>
  <c r="E26"/>
  <c r="E4"/>
  <c r="B16" i="4"/>
  <c r="C13"/>
  <c r="F38" i="5"/>
  <c r="E38"/>
  <c r="F37"/>
  <c r="E37"/>
  <c r="F35"/>
  <c r="E35"/>
  <c r="F33"/>
  <c r="E33"/>
  <c r="F32"/>
  <c r="E32"/>
  <c r="F30"/>
  <c r="E30"/>
  <c r="F29"/>
  <c r="E29"/>
  <c r="F27"/>
  <c r="E27"/>
  <c r="F25"/>
  <c r="E25"/>
  <c r="F23"/>
  <c r="E23"/>
  <c r="F22"/>
  <c r="E22"/>
  <c r="F21"/>
  <c r="E21"/>
  <c r="F20"/>
  <c r="E20"/>
  <c r="F19"/>
  <c r="E19"/>
  <c r="H16"/>
  <c r="C15"/>
  <c r="F15" s="1"/>
  <c r="B15"/>
  <c r="B14"/>
  <c r="F14" s="1"/>
  <c r="C11"/>
  <c r="C12" s="1"/>
  <c r="F10"/>
  <c r="E10"/>
  <c r="F8"/>
  <c r="E8"/>
  <c r="F6"/>
  <c r="E6"/>
  <c r="F4"/>
  <c r="F2"/>
  <c r="E2"/>
  <c r="P11" i="6" l="1"/>
  <c r="H14" i="5"/>
  <c r="E39"/>
  <c r="E14"/>
  <c r="F39"/>
  <c r="F11"/>
  <c r="E15"/>
  <c r="E12"/>
  <c r="C13"/>
  <c r="F12"/>
  <c r="E11"/>
  <c r="H15"/>
  <c r="H17" s="1"/>
  <c r="C16"/>
  <c r="B17" i="4"/>
  <c r="N16" i="6" l="1"/>
  <c r="N17" s="1"/>
  <c r="R11"/>
  <c r="E16" i="5"/>
  <c r="F16"/>
  <c r="E13"/>
  <c r="F13"/>
  <c r="F30" i="4"/>
  <c r="F28"/>
  <c r="F22"/>
  <c r="F46" s="1"/>
  <c r="F45"/>
  <c r="F44"/>
  <c r="F42"/>
  <c r="F40"/>
  <c r="F39"/>
  <c r="F37"/>
  <c r="F36"/>
  <c r="F34"/>
  <c r="F33"/>
  <c r="F31"/>
  <c r="F29"/>
  <c r="F27"/>
  <c r="F25"/>
  <c r="F24"/>
  <c r="F23"/>
  <c r="F21"/>
  <c r="H18"/>
  <c r="H17"/>
  <c r="H16"/>
  <c r="H19" l="1"/>
  <c r="E17" i="5"/>
  <c r="F17"/>
  <c r="F40" s="1"/>
  <c r="E31" i="4"/>
  <c r="E30"/>
  <c r="E29"/>
  <c r="E28"/>
  <c r="E27"/>
  <c r="F6"/>
  <c r="E6"/>
  <c r="F5"/>
  <c r="E5"/>
  <c r="F16"/>
  <c r="E45"/>
  <c r="E44"/>
  <c r="E42"/>
  <c r="E40"/>
  <c r="E39"/>
  <c r="E37"/>
  <c r="E36"/>
  <c r="E34"/>
  <c r="E33"/>
  <c r="E25"/>
  <c r="E24"/>
  <c r="E23"/>
  <c r="E22"/>
  <c r="E21"/>
  <c r="F2"/>
  <c r="E2"/>
  <c r="C17"/>
  <c r="C18" s="1"/>
  <c r="F18" s="1"/>
  <c r="C14"/>
  <c r="F12"/>
  <c r="E12"/>
  <c r="F10"/>
  <c r="E10"/>
  <c r="F8"/>
  <c r="E8"/>
  <c r="F4"/>
  <c r="E4"/>
  <c r="E16" l="1"/>
  <c r="E13"/>
  <c r="E17"/>
  <c r="F17"/>
  <c r="E46"/>
  <c r="E18"/>
  <c r="E14"/>
  <c r="C15"/>
  <c r="F14"/>
  <c r="F13"/>
  <c r="L16" i="3"/>
  <c r="F15" i="4" l="1"/>
  <c r="F19" s="1"/>
  <c r="F47" s="1"/>
  <c r="E15"/>
  <c r="E19" s="1"/>
  <c r="A3" i="3"/>
  <c r="E3"/>
  <c r="G6" l="1"/>
  <c r="G3" s="1"/>
  <c r="C3" l="1"/>
  <c r="E2" i="1"/>
  <c r="H40"/>
  <c r="F12"/>
  <c r="F6"/>
  <c r="F2"/>
  <c r="J42" l="1"/>
  <c r="K42" s="1"/>
  <c r="L42" s="1"/>
  <c r="L40" l="1"/>
  <c r="M40" s="1"/>
  <c r="C9"/>
  <c r="F9" s="1"/>
  <c r="F2" i="2" l="1"/>
  <c r="E1"/>
  <c r="B1"/>
  <c r="C2" s="1"/>
  <c r="E35" i="1" l="1"/>
  <c r="E36"/>
  <c r="E33"/>
  <c r="E31"/>
  <c r="E30"/>
  <c r="E28"/>
  <c r="E27"/>
  <c r="E25"/>
  <c r="E24"/>
  <c r="E22"/>
  <c r="E21"/>
  <c r="E20"/>
  <c r="E19"/>
  <c r="E18"/>
  <c r="F15"/>
  <c r="E15"/>
  <c r="F3"/>
  <c r="E3"/>
  <c r="E6"/>
  <c r="F8"/>
  <c r="E8"/>
  <c r="F4"/>
  <c r="E4"/>
  <c r="C10" l="1"/>
  <c r="F10" s="1"/>
  <c r="E9"/>
  <c r="C11" l="1"/>
  <c r="E11" s="1"/>
  <c r="E12"/>
  <c r="E10"/>
  <c r="C13" l="1"/>
  <c r="F13" s="1"/>
  <c r="F11"/>
  <c r="F16" s="1"/>
  <c r="E13" l="1"/>
  <c r="E16" s="1"/>
  <c r="N40"/>
  <c r="E37"/>
  <c r="E38" l="1"/>
</calcChain>
</file>

<file path=xl/sharedStrings.xml><?xml version="1.0" encoding="utf-8"?>
<sst xmlns="http://schemas.openxmlformats.org/spreadsheetml/2006/main" count="196" uniqueCount="95">
  <si>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</si>
  <si>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</si>
  <si>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</si>
  <si>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</si>
  <si>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</si>
  <si>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</si>
  <si>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</si>
  <si>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</si>
  <si>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</si>
  <si>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</si>
  <si>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</si>
  <si>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</si>
  <si>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</si>
  <si>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</si>
  <si>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</si>
  <si>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</si>
  <si>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</si>
  <si>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</si>
  <si>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</si>
  <si>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</si>
  <si>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</si>
  <si>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</si>
  <si>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</si>
  <si>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</si>
  <si>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</si>
  <si>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</si>
  <si>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</si>
  <si>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</si>
  <si>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</si>
  <si>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</si>
  <si>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</si>
  <si>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</si>
  <si>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</si>
  <si>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</si>
  <si>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</si>
  <si>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</si>
  <si>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</si>
  <si>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</si>
  <si>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流星花园买入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</si>
  <si>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</si>
  <si>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</si>
  <si>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</si>
  <si>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</si>
  <si>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</si>
  <si>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</si>
  <si>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</si>
  <si>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</si>
  <si>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</si>
  <si>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</si>
  <si>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</si>
  <si>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</si>
  <si>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家电</t>
    <phoneticPr fontId="1" type="noConversion"/>
  </si>
  <si>
    <t>税前分红</t>
    <phoneticPr fontId="1" type="noConversion"/>
  </si>
  <si>
    <t>配股总额</t>
    <phoneticPr fontId="1" type="noConversion"/>
  </si>
  <si>
    <t>平台借用</t>
    <phoneticPr fontId="1" type="noConversion"/>
  </si>
  <si>
    <t>小贝借用</t>
    <phoneticPr fontId="1" type="noConversion"/>
  </si>
  <si>
    <t>小贝借用购股数</t>
    <phoneticPr fontId="1" type="noConversion"/>
  </si>
  <si>
    <t>预计归还小贝</t>
    <phoneticPr fontId="1" type="noConversion"/>
  </si>
  <si>
    <t>预计归还总额</t>
    <phoneticPr fontId="1" type="noConversion"/>
  </si>
  <si>
    <t>分红税后</t>
    <phoneticPr fontId="1" type="noConversion"/>
  </si>
  <si>
    <t>GP</t>
    <phoneticPr fontId="1" type="noConversion"/>
  </si>
  <si>
    <t>GP2017</t>
    <phoneticPr fontId="1" type="noConversion"/>
  </si>
  <si>
    <r>
      <t>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</si>
  <si>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t>美术考级</t>
    <phoneticPr fontId="1" type="noConversion"/>
  </si>
  <si>
    <t>中国银行</t>
    <phoneticPr fontId="1" type="noConversion"/>
  </si>
  <si>
    <t>房贷</t>
    <phoneticPr fontId="1" type="noConversion"/>
  </si>
  <si>
    <t>民生银行</t>
    <phoneticPr fontId="1" type="noConversion"/>
  </si>
  <si>
    <t>支付宝</t>
    <phoneticPr fontId="1" type="noConversion"/>
  </si>
  <si>
    <t>社保</t>
    <phoneticPr fontId="1" type="noConversion"/>
  </si>
  <si>
    <t>余额</t>
    <phoneticPr fontId="1" type="noConversion"/>
  </si>
  <si>
    <t>已经支出</t>
    <phoneticPr fontId="1" type="noConversion"/>
  </si>
  <si>
    <t>将要支出</t>
    <phoneticPr fontId="1" type="noConversion"/>
  </si>
  <si>
    <t>医保</t>
    <phoneticPr fontId="1" type="noConversion"/>
  </si>
  <si>
    <t>朱新庄房租</t>
    <phoneticPr fontId="1" type="noConversion"/>
  </si>
  <si>
    <t>已入帐</t>
    <phoneticPr fontId="1" type="noConversion"/>
  </si>
  <si>
    <t>S</t>
    <phoneticPr fontId="1" type="noConversion"/>
  </si>
  <si>
    <t>GP2018</t>
    <phoneticPr fontId="1" type="noConversion"/>
  </si>
  <si>
    <t>GP2017以前</t>
    <phoneticPr fontId="1" type="noConversion"/>
  </si>
  <si>
    <t>税前</t>
    <phoneticPr fontId="3" type="noConversion"/>
  </si>
  <si>
    <t>税后</t>
    <phoneticPr fontId="3" type="noConversion"/>
  </si>
  <si>
    <t>月数</t>
    <phoneticPr fontId="1" type="noConversion"/>
  </si>
  <si>
    <t>TUP</t>
    <phoneticPr fontId="1" type="noConversion"/>
  </si>
  <si>
    <t>GP_ADJ_2018</t>
    <phoneticPr fontId="1" type="noConversion"/>
  </si>
  <si>
    <t>GP_ADJ_2019</t>
    <phoneticPr fontId="1" type="noConversion"/>
  </si>
  <si>
    <t>Type</t>
    <phoneticPr fontId="1" type="noConversion"/>
  </si>
  <si>
    <t>分红</t>
    <phoneticPr fontId="1" type="noConversion"/>
  </si>
  <si>
    <t>增值</t>
    <phoneticPr fontId="1" type="noConversion"/>
  </si>
  <si>
    <t>税前总收入</t>
    <phoneticPr fontId="1" type="noConversion"/>
  </si>
  <si>
    <t>TOTAL</t>
    <phoneticPr fontId="1" type="noConversion"/>
  </si>
  <si>
    <t>税后总收入</t>
    <phoneticPr fontId="1" type="noConversion"/>
  </si>
  <si>
    <t>GP_REAL_2018</t>
    <phoneticPr fontId="1" type="noConversion"/>
  </si>
  <si>
    <t>GP_REAL_2019</t>
    <phoneticPr fontId="1" type="noConversion"/>
  </si>
  <si>
    <t>每股价值</t>
    <phoneticPr fontId="1" type="noConversion"/>
  </si>
  <si>
    <t>总价值</t>
    <phoneticPr fontId="1" type="noConversion"/>
  </si>
  <si>
    <t>燃气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</si>
</sst>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yyyy&quot;年&quot;m&quot;月&quot;d&quot;日&quot;;@"/>
  </numFmts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176" fontId="0" fillId="5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A14" sqref="A14:XFD14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8" width="11" style="1" bestFit="1" customWidth="1"/>
    <col min="9" max="9" width="13" style="1" bestFit="1" customWidth="1"/>
    <col min="10" max="10" width="15.125" style="1" bestFit="1" customWidth="1"/>
    <col min="11" max="13" width="13" style="1" bestFit="1" customWidth="1"/>
    <col min="14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</row>
    <row r="2" spans="1:6">
      <c r="A2" s="3" t="s">
        <v>5</v>
      </c>
      <c r="B2" s="3">
        <v>23000</v>
      </c>
      <c r="C2" s="3">
        <v>12</v>
      </c>
      <c r="D2" s="4">
        <v>0</v>
      </c>
      <c r="E2" s="3">
        <f>(B2-SUM(B18:B22))*12</f>
        <v>187572</v>
      </c>
      <c r="F2" s="3">
        <f>B2*C2</f>
        <v>276000</v>
      </c>
    </row>
    <row r="3" spans="1:6">
      <c r="A3" s="3" t="s">
        <v>11</v>
      </c>
      <c r="B3" s="3">
        <v>12000</v>
      </c>
      <c r="C3" s="3">
        <v>1</v>
      </c>
      <c r="D3" s="4">
        <v>0.2</v>
      </c>
      <c r="E3" s="3">
        <f>B3*C3*(1-D3)</f>
        <v>9600</v>
      </c>
      <c r="F3" s="3">
        <f>B3*C3</f>
        <v>12000</v>
      </c>
    </row>
    <row r="4" spans="1:6">
      <c r="A4" s="3" t="s">
        <v>6</v>
      </c>
      <c r="B4" s="3">
        <v>5040</v>
      </c>
      <c r="C4" s="3">
        <v>12</v>
      </c>
      <c r="D4" s="4">
        <v>0</v>
      </c>
      <c r="E4" s="3">
        <f t="shared" ref="E4:E13" si="0">B4*C4*(1-D4)</f>
        <v>60480</v>
      </c>
      <c r="F4" s="3">
        <f t="shared" ref="F4:F13" si="1">B4*C4</f>
        <v>60480</v>
      </c>
    </row>
    <row r="5" spans="1:6">
      <c r="A5" s="18"/>
      <c r="B5" s="3"/>
      <c r="C5" s="3"/>
      <c r="D5" s="4"/>
      <c r="E5" s="3"/>
      <c r="F5" s="3"/>
    </row>
    <row r="6" spans="1:6">
      <c r="A6" s="3" t="s">
        <v>10</v>
      </c>
      <c r="B6" s="3">
        <v>280000</v>
      </c>
      <c r="C6" s="3">
        <v>1</v>
      </c>
      <c r="D6" s="4">
        <v>0.2</v>
      </c>
      <c r="E6" s="3">
        <f>B6*C6*(1-D6)</f>
        <v>224000</v>
      </c>
      <c r="F6" s="3">
        <f>B6*C6</f>
        <v>280000</v>
      </c>
    </row>
    <row r="7" spans="1:6">
      <c r="A7" s="3"/>
      <c r="B7" s="3"/>
      <c r="C7" s="3"/>
      <c r="D7" s="4"/>
      <c r="E7" s="3"/>
      <c r="F7" s="3"/>
    </row>
    <row r="8" spans="1:6">
      <c r="A8" s="3" t="s">
        <v>7</v>
      </c>
      <c r="B8" s="3">
        <v>9000</v>
      </c>
      <c r="C8" s="3">
        <v>2.83</v>
      </c>
      <c r="D8" s="4">
        <v>0.2</v>
      </c>
      <c r="E8" s="3">
        <f t="shared" si="0"/>
        <v>20376</v>
      </c>
      <c r="F8" s="3">
        <f t="shared" si="1"/>
        <v>25470</v>
      </c>
    </row>
    <row r="9" spans="1:6">
      <c r="A9" s="3" t="s">
        <v>8</v>
      </c>
      <c r="B9" s="3">
        <v>12000</v>
      </c>
      <c r="C9" s="3">
        <f t="shared" ref="C9:C11" si="2">C8</f>
        <v>2.83</v>
      </c>
      <c r="D9" s="4">
        <v>0.2</v>
      </c>
      <c r="E9" s="3">
        <f t="shared" si="0"/>
        <v>27168</v>
      </c>
      <c r="F9" s="3">
        <f t="shared" si="1"/>
        <v>33960</v>
      </c>
    </row>
    <row r="10" spans="1:6">
      <c r="A10" s="3" t="s">
        <v>9</v>
      </c>
      <c r="B10" s="3">
        <v>30000</v>
      </c>
      <c r="C10" s="3">
        <f t="shared" si="2"/>
        <v>2.83</v>
      </c>
      <c r="D10" s="4">
        <v>0.2</v>
      </c>
      <c r="E10" s="3">
        <f t="shared" si="0"/>
        <v>67920</v>
      </c>
      <c r="F10" s="3">
        <f t="shared" si="1"/>
        <v>84900</v>
      </c>
    </row>
    <row r="11" spans="1:6">
      <c r="A11" s="3" t="s">
        <v>27</v>
      </c>
      <c r="B11" s="3">
        <v>11000</v>
      </c>
      <c r="C11" s="3">
        <f t="shared" si="2"/>
        <v>2.83</v>
      </c>
      <c r="D11" s="4">
        <v>0.2</v>
      </c>
      <c r="E11" s="3">
        <f t="shared" si="0"/>
        <v>24904</v>
      </c>
      <c r="F11" s="3">
        <f t="shared" si="1"/>
        <v>31130</v>
      </c>
    </row>
    <row r="12" spans="1:6">
      <c r="A12" s="3" t="s">
        <v>60</v>
      </c>
      <c r="B12" s="3">
        <v>70000</v>
      </c>
      <c r="C12" s="3">
        <v>1.02</v>
      </c>
      <c r="D12" s="4">
        <v>0.2</v>
      </c>
      <c r="E12" s="3">
        <f t="shared" si="0"/>
        <v>57120</v>
      </c>
      <c r="F12" s="3">
        <f t="shared" si="1"/>
        <v>71400</v>
      </c>
    </row>
    <row r="13" spans="1:6">
      <c r="A13" s="18" t="s">
        <v>61</v>
      </c>
      <c r="B13" s="3">
        <v>24000</v>
      </c>
      <c r="C13" s="3">
        <f>C12</f>
        <v>1.02</v>
      </c>
      <c r="D13" s="4">
        <v>0.2</v>
      </c>
      <c r="E13" s="3">
        <f t="shared" si="0"/>
        <v>19584</v>
      </c>
      <c r="F13" s="3">
        <f t="shared" si="1"/>
        <v>24480</v>
      </c>
    </row>
    <row r="14" spans="1:6">
      <c r="A14" s="3"/>
      <c r="B14" s="3"/>
      <c r="C14" s="3"/>
      <c r="D14" s="4"/>
      <c r="E14" s="3"/>
      <c r="F14" s="3"/>
    </row>
    <row r="15" spans="1:6">
      <c r="A15" s="3" t="s">
        <v>12</v>
      </c>
      <c r="B15" s="3">
        <v>4300</v>
      </c>
      <c r="C15" s="3">
        <v>12</v>
      </c>
      <c r="D15" s="4">
        <v>0</v>
      </c>
      <c r="E15" s="3">
        <f>B15*C15*(1-D15)</f>
        <v>51600</v>
      </c>
      <c r="F15" s="3">
        <f>B15*C15</f>
        <v>51600</v>
      </c>
    </row>
    <row r="16" spans="1:6">
      <c r="A16" s="5" t="s">
        <v>13</v>
      </c>
      <c r="B16" s="5"/>
      <c r="C16" s="5"/>
      <c r="D16" s="6"/>
      <c r="E16" s="5">
        <f>SUM(E2:E15)</f>
        <v>750324</v>
      </c>
      <c r="F16" s="5">
        <f>SUM(F2:F15)</f>
        <v>951420</v>
      </c>
    </row>
    <row r="17" spans="1:6">
      <c r="A17" s="2" t="s">
        <v>14</v>
      </c>
      <c r="B17" s="2" t="s">
        <v>1</v>
      </c>
      <c r="C17" s="2" t="s">
        <v>2</v>
      </c>
      <c r="D17" s="7"/>
      <c r="E17" s="2"/>
      <c r="F17" s="2"/>
    </row>
    <row r="18" spans="1:6">
      <c r="A18" s="3" t="s">
        <v>15</v>
      </c>
      <c r="B18" s="3">
        <v>1680</v>
      </c>
      <c r="C18" s="3">
        <v>12</v>
      </c>
      <c r="D18" s="4">
        <v>0</v>
      </c>
      <c r="E18" s="3">
        <f>B18*C18*(1-D18)</f>
        <v>20160</v>
      </c>
      <c r="F18" s="3"/>
    </row>
    <row r="19" spans="1:6">
      <c r="A19" s="3" t="s">
        <v>16</v>
      </c>
      <c r="B19" s="3">
        <v>423</v>
      </c>
      <c r="C19" s="3">
        <v>12</v>
      </c>
      <c r="D19" s="4">
        <v>0</v>
      </c>
      <c r="E19" s="3">
        <f>B19*C19*(1-D19)</f>
        <v>5076</v>
      </c>
      <c r="F19" s="3"/>
    </row>
    <row r="20" spans="1:6">
      <c r="A20" s="3" t="s">
        <v>17</v>
      </c>
      <c r="B20" s="3">
        <v>42</v>
      </c>
      <c r="C20" s="3">
        <v>12</v>
      </c>
      <c r="D20" s="4">
        <v>0</v>
      </c>
      <c r="E20" s="3">
        <f>B20*C20*(1-D20)</f>
        <v>504</v>
      </c>
      <c r="F20" s="3"/>
    </row>
    <row r="21" spans="1:6">
      <c r="A21" s="3" t="s">
        <v>18</v>
      </c>
      <c r="B21" s="3">
        <v>2520</v>
      </c>
      <c r="C21" s="3">
        <v>12</v>
      </c>
      <c r="D21" s="4">
        <v>0</v>
      </c>
      <c r="E21" s="3">
        <f>B21*C21*(1-D21)</f>
        <v>30240</v>
      </c>
      <c r="F21" s="3"/>
    </row>
    <row r="22" spans="1:6">
      <c r="A22" s="3" t="s">
        <v>19</v>
      </c>
      <c r="B22" s="3">
        <v>2704</v>
      </c>
      <c r="C22" s="3">
        <v>12</v>
      </c>
      <c r="D22" s="4">
        <v>0</v>
      </c>
      <c r="E22" s="3">
        <f>B22*C22*(1-D22)</f>
        <v>32448</v>
      </c>
      <c r="F22" s="3"/>
    </row>
    <row r="23" spans="1:6">
      <c r="A23" s="3"/>
      <c r="B23" s="3"/>
      <c r="C23" s="3"/>
      <c r="D23" s="4"/>
      <c r="E23" s="3"/>
      <c r="F23" s="3"/>
    </row>
    <row r="24" spans="1:6">
      <c r="A24" s="3" t="s">
        <v>12</v>
      </c>
      <c r="B24" s="3">
        <v>3800</v>
      </c>
      <c r="C24" s="3">
        <v>12</v>
      </c>
      <c r="D24" s="4">
        <v>0</v>
      </c>
      <c r="E24" s="3">
        <f t="shared" ref="E24:E36" si="3">B24*C24*(1-D24)</f>
        <v>45600</v>
      </c>
      <c r="F24" s="3"/>
    </row>
    <row r="25" spans="1:6">
      <c r="A25" s="3" t="s">
        <v>20</v>
      </c>
      <c r="B25" s="3">
        <v>5800</v>
      </c>
      <c r="C25" s="3">
        <v>12</v>
      </c>
      <c r="D25" s="4">
        <v>0</v>
      </c>
      <c r="E25" s="3">
        <f t="shared" si="3"/>
        <v>69600</v>
      </c>
      <c r="F25" s="3"/>
    </row>
    <row r="26" spans="1:6">
      <c r="A26" s="3"/>
      <c r="B26" s="3"/>
      <c r="C26" s="3"/>
      <c r="D26" s="4"/>
      <c r="E26" s="3"/>
      <c r="F26" s="3"/>
    </row>
    <row r="27" spans="1:6">
      <c r="A27" s="3" t="s">
        <v>21</v>
      </c>
      <c r="B27" s="3">
        <v>88000</v>
      </c>
      <c r="C27" s="3">
        <v>1</v>
      </c>
      <c r="D27" s="4">
        <v>0</v>
      </c>
      <c r="E27" s="3">
        <f t="shared" si="3"/>
        <v>88000</v>
      </c>
      <c r="F27" s="3"/>
    </row>
    <row r="28" spans="1:6">
      <c r="A28" s="3" t="s">
        <v>22</v>
      </c>
      <c r="B28" s="3">
        <v>40000</v>
      </c>
      <c r="C28" s="3">
        <v>1</v>
      </c>
      <c r="D28" s="4">
        <v>0</v>
      </c>
      <c r="E28" s="3">
        <f t="shared" si="3"/>
        <v>40000</v>
      </c>
      <c r="F28" s="3"/>
    </row>
    <row r="29" spans="1:6">
      <c r="A29" s="3"/>
      <c r="B29" s="3"/>
      <c r="C29" s="3"/>
      <c r="D29" s="4"/>
      <c r="E29" s="3"/>
      <c r="F29" s="3"/>
    </row>
    <row r="30" spans="1:6">
      <c r="A30" s="3" t="s">
        <v>23</v>
      </c>
      <c r="B30" s="3">
        <v>1500</v>
      </c>
      <c r="C30" s="3">
        <v>12</v>
      </c>
      <c r="D30" s="4">
        <v>0</v>
      </c>
      <c r="E30" s="3">
        <f t="shared" si="3"/>
        <v>18000</v>
      </c>
      <c r="F30" s="3"/>
    </row>
    <row r="31" spans="1:6">
      <c r="A31" s="3" t="s">
        <v>24</v>
      </c>
      <c r="B31" s="3">
        <v>6000</v>
      </c>
      <c r="C31" s="3">
        <v>1</v>
      </c>
      <c r="D31" s="4">
        <v>0</v>
      </c>
      <c r="E31" s="3">
        <f t="shared" si="3"/>
        <v>6000</v>
      </c>
      <c r="F31" s="3"/>
    </row>
    <row r="32" spans="1:6">
      <c r="A32" s="3"/>
      <c r="B32" s="3"/>
      <c r="C32" s="3"/>
      <c r="D32" s="4"/>
      <c r="E32" s="3"/>
      <c r="F32" s="3"/>
    </row>
    <row r="33" spans="1:14">
      <c r="A33" s="3" t="s">
        <v>25</v>
      </c>
      <c r="B33" s="3">
        <v>7000</v>
      </c>
      <c r="C33" s="3">
        <v>12</v>
      </c>
      <c r="D33" s="4">
        <v>0</v>
      </c>
      <c r="E33" s="3">
        <f t="shared" si="3"/>
        <v>84000</v>
      </c>
      <c r="F33" s="3"/>
    </row>
    <row r="34" spans="1:14">
      <c r="A34" s="3"/>
      <c r="B34" s="3"/>
      <c r="C34" s="3"/>
      <c r="D34" s="4"/>
      <c r="E34" s="3"/>
      <c r="F34" s="3"/>
    </row>
    <row r="35" spans="1:14">
      <c r="A35" s="3" t="s">
        <v>28</v>
      </c>
      <c r="B35" s="3">
        <v>3000</v>
      </c>
      <c r="C35" s="3">
        <v>12</v>
      </c>
      <c r="D35" s="4">
        <v>0</v>
      </c>
      <c r="E35" s="3">
        <f t="shared" si="3"/>
        <v>36000</v>
      </c>
      <c r="F35" s="3"/>
    </row>
    <row r="36" spans="1:14">
      <c r="A36" s="3" t="s">
        <v>26</v>
      </c>
      <c r="B36" s="3">
        <v>10000</v>
      </c>
      <c r="C36" s="3">
        <v>1</v>
      </c>
      <c r="D36" s="4">
        <v>0</v>
      </c>
      <c r="E36" s="3">
        <f t="shared" si="3"/>
        <v>10000</v>
      </c>
      <c r="F36" s="3"/>
    </row>
    <row r="37" spans="1:14">
      <c r="A37" s="5" t="s">
        <v>13</v>
      </c>
      <c r="B37" s="5"/>
      <c r="C37" s="5"/>
      <c r="D37" s="6"/>
      <c r="E37" s="5">
        <f>SUM(E18:E36)</f>
        <v>485628</v>
      </c>
      <c r="F37" s="5"/>
    </row>
    <row r="38" spans="1:14">
      <c r="A38" s="8" t="s">
        <v>30</v>
      </c>
      <c r="B38" s="8"/>
      <c r="C38" s="8"/>
      <c r="D38" s="9"/>
      <c r="E38" s="8">
        <f>E16-E37</f>
        <v>264696</v>
      </c>
      <c r="F38" s="8"/>
    </row>
    <row r="39" spans="1:14">
      <c r="H39" s="20" t="s">
        <v>53</v>
      </c>
      <c r="I39" s="3"/>
      <c r="J39" s="3"/>
      <c r="K39" s="3"/>
      <c r="L39" s="20" t="s">
        <v>54</v>
      </c>
      <c r="M39" s="20" t="s">
        <v>58</v>
      </c>
      <c r="N39" s="20" t="s">
        <v>59</v>
      </c>
    </row>
    <row r="40" spans="1:14">
      <c r="H40" s="18">
        <f>B13*7.85</f>
        <v>188400</v>
      </c>
      <c r="I40" s="3"/>
      <c r="J40" s="3"/>
      <c r="K40" s="3"/>
      <c r="L40" s="18">
        <f>H40*0.6</f>
        <v>113040</v>
      </c>
      <c r="M40" s="3">
        <f>L40+L42</f>
        <v>163610</v>
      </c>
      <c r="N40" s="3">
        <f>SUM(F8:F13)*0.8</f>
        <v>217072</v>
      </c>
    </row>
    <row r="41" spans="1:14">
      <c r="H41" s="3"/>
      <c r="I41" s="18" t="s">
        <v>55</v>
      </c>
      <c r="J41" s="18" t="s">
        <v>56</v>
      </c>
      <c r="K41" s="18" t="s">
        <v>52</v>
      </c>
      <c r="L41" s="18" t="s">
        <v>57</v>
      </c>
      <c r="M41" s="19"/>
    </row>
    <row r="42" spans="1:14">
      <c r="H42" s="3"/>
      <c r="I42" s="3">
        <v>39250</v>
      </c>
      <c r="J42" s="3">
        <f>I42/7.85</f>
        <v>5000</v>
      </c>
      <c r="K42" s="3">
        <f>C8*J42</f>
        <v>14150</v>
      </c>
      <c r="L42" s="3">
        <f>I42+K42*0.8</f>
        <v>50570</v>
      </c>
      <c r="M42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L17" sqref="L17"/>
    </sheetView>
  </sheetViews>
  <sheetFormatPr defaultRowHeight="13.5"/>
  <cols>
    <col min="1" max="8" width="11" style="1" customWidth="1"/>
    <col min="9" max="16384" width="9" style="1"/>
  </cols>
  <sheetData>
    <row r="1" spans="1:12">
      <c r="A1" s="23">
        <v>43359</v>
      </c>
      <c r="B1" s="23"/>
      <c r="C1" s="23"/>
      <c r="D1" s="23"/>
      <c r="E1" s="23"/>
      <c r="F1" s="23"/>
      <c r="G1" s="23"/>
      <c r="H1" s="23"/>
    </row>
    <row r="2" spans="1:12">
      <c r="A2" s="24" t="s">
        <v>74</v>
      </c>
      <c r="B2" s="25"/>
      <c r="C2" s="26" t="s">
        <v>69</v>
      </c>
      <c r="D2" s="27"/>
      <c r="E2" s="24" t="s">
        <v>70</v>
      </c>
      <c r="F2" s="25"/>
      <c r="G2" s="24" t="s">
        <v>71</v>
      </c>
      <c r="H2" s="25"/>
    </row>
    <row r="3" spans="1:12">
      <c r="A3" s="24">
        <f>SUM(A4:A1000)</f>
        <v>38777.75</v>
      </c>
      <c r="B3" s="25"/>
      <c r="C3" s="26">
        <f>A3-E3-G3</f>
        <v>8559.75</v>
      </c>
      <c r="D3" s="27"/>
      <c r="E3" s="24">
        <f>SUM(E4:E1000)</f>
        <v>23118</v>
      </c>
      <c r="F3" s="25"/>
      <c r="G3" s="24">
        <f>SUM(G4:G1000)</f>
        <v>7100</v>
      </c>
      <c r="H3" s="25"/>
    </row>
    <row r="4" spans="1:12">
      <c r="A4" s="3">
        <v>17777.75</v>
      </c>
      <c r="B4" s="3"/>
      <c r="C4" s="3"/>
      <c r="D4" s="3"/>
      <c r="E4" s="3">
        <v>140</v>
      </c>
      <c r="F4" s="18" t="s">
        <v>63</v>
      </c>
      <c r="G4" s="3"/>
      <c r="H4" s="18"/>
    </row>
    <row r="5" spans="1:12">
      <c r="A5" s="3">
        <v>21000</v>
      </c>
      <c r="B5" s="18" t="s">
        <v>72</v>
      </c>
      <c r="C5" s="3"/>
      <c r="D5" s="3"/>
      <c r="E5" s="3">
        <v>4000</v>
      </c>
      <c r="F5" s="18" t="s">
        <v>66</v>
      </c>
      <c r="G5" s="3">
        <v>1500</v>
      </c>
      <c r="H5" s="18" t="s">
        <v>68</v>
      </c>
    </row>
    <row r="6" spans="1:12">
      <c r="A6" s="3"/>
      <c r="B6" s="18"/>
      <c r="C6" s="3"/>
      <c r="D6" s="3"/>
      <c r="E6" s="3">
        <v>2500</v>
      </c>
      <c r="F6" s="18" t="s">
        <v>66</v>
      </c>
      <c r="G6" s="3">
        <f>3800*3-5800</f>
        <v>5600</v>
      </c>
      <c r="H6" s="18" t="s">
        <v>73</v>
      </c>
    </row>
    <row r="7" spans="1:12">
      <c r="A7" s="3"/>
      <c r="B7" s="3"/>
      <c r="C7" s="3"/>
      <c r="D7" s="3"/>
      <c r="E7" s="3">
        <v>3164</v>
      </c>
      <c r="F7" s="18" t="s">
        <v>64</v>
      </c>
      <c r="G7" s="3"/>
      <c r="H7" s="3"/>
    </row>
    <row r="8" spans="1:12">
      <c r="A8" s="3"/>
      <c r="B8" s="3"/>
      <c r="C8" s="3"/>
      <c r="D8" s="3"/>
      <c r="E8" s="3">
        <v>600</v>
      </c>
      <c r="F8" s="18" t="s">
        <v>64</v>
      </c>
      <c r="G8" s="3"/>
      <c r="H8" s="3"/>
    </row>
    <row r="9" spans="1:12">
      <c r="A9" s="3"/>
      <c r="B9" s="3"/>
      <c r="C9" s="3"/>
      <c r="D9" s="3"/>
      <c r="E9" s="3">
        <v>3300</v>
      </c>
      <c r="F9" s="18" t="s">
        <v>65</v>
      </c>
      <c r="G9" s="3"/>
      <c r="H9" s="3"/>
    </row>
    <row r="10" spans="1:12">
      <c r="A10" s="3"/>
      <c r="B10" s="3"/>
      <c r="C10" s="3"/>
      <c r="D10" s="3"/>
      <c r="E10" s="3">
        <v>3300</v>
      </c>
      <c r="F10" s="18" t="s">
        <v>65</v>
      </c>
      <c r="G10" s="3"/>
      <c r="H10" s="3"/>
    </row>
    <row r="11" spans="1:12">
      <c r="A11" s="3"/>
      <c r="B11" s="3"/>
      <c r="C11" s="3"/>
      <c r="D11" s="3"/>
      <c r="E11" s="3">
        <v>68</v>
      </c>
      <c r="F11" s="21">
        <v>43362</v>
      </c>
      <c r="G11" s="3"/>
      <c r="H11" s="3"/>
    </row>
    <row r="12" spans="1:12">
      <c r="A12" s="3"/>
      <c r="B12" s="3"/>
      <c r="C12" s="3"/>
      <c r="D12" s="3"/>
      <c r="E12" s="3">
        <v>46</v>
      </c>
      <c r="F12" s="21">
        <v>43362</v>
      </c>
      <c r="G12" s="3"/>
      <c r="H12" s="3"/>
    </row>
    <row r="13" spans="1:12">
      <c r="A13" s="3"/>
      <c r="B13" s="3"/>
      <c r="C13" s="3"/>
      <c r="D13" s="3"/>
      <c r="E13" s="3">
        <v>6000</v>
      </c>
      <c r="F13" s="18" t="s">
        <v>67</v>
      </c>
      <c r="G13" s="3"/>
      <c r="H13" s="3"/>
    </row>
    <row r="14" spans="1:12">
      <c r="A14" s="3"/>
      <c r="B14" s="3"/>
      <c r="C14" s="3"/>
      <c r="D14" s="3"/>
      <c r="E14" s="3"/>
      <c r="F14" s="3"/>
      <c r="G14" s="3"/>
      <c r="H14" s="3"/>
    </row>
    <row r="15" spans="1:12">
      <c r="A15" s="3"/>
      <c r="B15" s="3"/>
      <c r="C15" s="3"/>
      <c r="D15" s="3"/>
      <c r="E15" s="3"/>
      <c r="F15" s="3"/>
      <c r="G15" s="3"/>
      <c r="H15" s="3"/>
    </row>
    <row r="16" spans="1:12">
      <c r="A16" s="3"/>
      <c r="B16" s="3"/>
      <c r="C16" s="3"/>
      <c r="D16" s="3"/>
      <c r="E16" s="3"/>
      <c r="F16" s="3"/>
      <c r="G16" s="3"/>
      <c r="H16" s="3"/>
      <c r="I16" s="1">
        <v>3800</v>
      </c>
      <c r="J16" s="1">
        <v>3</v>
      </c>
      <c r="K16" s="1">
        <v>5800</v>
      </c>
      <c r="L16" s="1">
        <f>I16*J16-K16</f>
        <v>5600</v>
      </c>
    </row>
    <row r="17" spans="1:12">
      <c r="A17" s="3"/>
      <c r="B17" s="3"/>
      <c r="C17" s="3"/>
      <c r="D17" s="3"/>
      <c r="E17" s="3"/>
      <c r="F17" s="3"/>
      <c r="G17" s="3"/>
      <c r="H17" s="3"/>
      <c r="L17" s="1" t="s">
        <v>75</v>
      </c>
    </row>
    <row r="18" spans="1:12">
      <c r="A18" s="3"/>
      <c r="B18" s="3"/>
      <c r="C18" s="3"/>
      <c r="D18" s="3"/>
      <c r="E18" s="3"/>
      <c r="F18" s="3"/>
      <c r="G18" s="3"/>
      <c r="H18" s="3"/>
    </row>
    <row r="19" spans="1:12">
      <c r="A19" s="3"/>
      <c r="B19" s="3"/>
      <c r="C19" s="3"/>
      <c r="D19" s="3"/>
      <c r="E19" s="3"/>
      <c r="F19" s="3"/>
      <c r="G19" s="3"/>
      <c r="H19" s="3"/>
    </row>
    <row r="20" spans="1:12">
      <c r="A20" s="3"/>
      <c r="B20" s="3"/>
      <c r="C20" s="3"/>
      <c r="D20" s="3"/>
      <c r="E20" s="3"/>
      <c r="F20" s="3"/>
      <c r="G20" s="3"/>
      <c r="H20" s="3"/>
    </row>
    <row r="21" spans="1:12">
      <c r="A21" s="3"/>
      <c r="B21" s="3"/>
      <c r="C21" s="3"/>
      <c r="D21" s="3"/>
      <c r="E21" s="3"/>
      <c r="F21" s="3"/>
      <c r="G21" s="3"/>
      <c r="H21" s="3"/>
    </row>
    <row r="22" spans="1:12">
      <c r="A22" s="3"/>
      <c r="B22" s="3"/>
      <c r="C22" s="3"/>
      <c r="D22" s="3"/>
      <c r="E22" s="3"/>
      <c r="F22" s="3"/>
      <c r="G22" s="3"/>
      <c r="H22" s="3"/>
    </row>
    <row r="23" spans="1:12">
      <c r="A23" s="3"/>
      <c r="B23" s="3"/>
      <c r="C23" s="3"/>
      <c r="D23" s="3"/>
      <c r="E23" s="3"/>
      <c r="F23" s="3"/>
      <c r="G23" s="3"/>
      <c r="H23" s="3"/>
    </row>
    <row r="24" spans="1:12">
      <c r="A24" s="3"/>
      <c r="B24" s="3"/>
      <c r="C24" s="3"/>
      <c r="D24" s="3"/>
      <c r="E24" s="3"/>
      <c r="F24" s="3"/>
      <c r="G24" s="3"/>
      <c r="H24" s="3"/>
    </row>
    <row r="25" spans="1:12">
      <c r="A25" s="3"/>
      <c r="B25" s="3"/>
      <c r="C25" s="3"/>
      <c r="D25" s="3"/>
      <c r="E25" s="3"/>
      <c r="F25" s="3"/>
      <c r="G25" s="3"/>
      <c r="H25" s="3"/>
    </row>
    <row r="26" spans="1:12">
      <c r="A26" s="3"/>
      <c r="B26" s="3"/>
      <c r="C26" s="3"/>
      <c r="D26" s="3"/>
      <c r="E26" s="3"/>
      <c r="F26" s="3"/>
      <c r="G26" s="3"/>
      <c r="H26" s="3"/>
    </row>
    <row r="27" spans="1:12">
      <c r="A27" s="3"/>
      <c r="B27" s="3"/>
      <c r="C27" s="3"/>
      <c r="D27" s="3"/>
      <c r="E27" s="3"/>
      <c r="F27" s="3"/>
      <c r="G27" s="3"/>
      <c r="H27" s="3"/>
    </row>
    <row r="28" spans="1:12">
      <c r="A28" s="3"/>
      <c r="B28" s="3"/>
      <c r="C28" s="3"/>
      <c r="D28" s="3"/>
      <c r="E28" s="3"/>
      <c r="F28" s="3"/>
      <c r="G28" s="3"/>
      <c r="H28" s="3"/>
    </row>
    <row r="29" spans="1:12">
      <c r="A29" s="3"/>
      <c r="B29" s="3"/>
      <c r="C29" s="3"/>
      <c r="D29" s="3"/>
      <c r="E29" s="3"/>
      <c r="F29" s="3"/>
      <c r="G29" s="3"/>
      <c r="H29" s="3"/>
    </row>
    <row r="30" spans="1:12">
      <c r="A30" s="3"/>
      <c r="B30" s="3"/>
      <c r="C30" s="3"/>
      <c r="D30" s="3"/>
      <c r="E30" s="3"/>
      <c r="F30" s="3"/>
      <c r="G30" s="3"/>
      <c r="H30" s="3"/>
    </row>
    <row r="31" spans="1:12">
      <c r="A31" s="3"/>
      <c r="B31" s="3"/>
      <c r="C31" s="3"/>
      <c r="D31" s="3"/>
      <c r="E31" s="3"/>
      <c r="F31" s="3"/>
      <c r="G31" s="3"/>
      <c r="H31" s="3"/>
    </row>
    <row r="32" spans="1:12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</sheetData>
  <mergeCells count="9">
    <mergeCell ref="A1:H1"/>
    <mergeCell ref="E2:F2"/>
    <mergeCell ref="G2:H2"/>
    <mergeCell ref="E3:F3"/>
    <mergeCell ref="G3:H3"/>
    <mergeCell ref="A3:B3"/>
    <mergeCell ref="C3:D3"/>
    <mergeCell ref="C2:D2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7"/>
  <sheetViews>
    <sheetView topLeftCell="A7" workbookViewId="0">
      <selection activeCell="J33" sqref="J33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29</v>
      </c>
      <c r="E1" s="20" t="s">
        <v>78</v>
      </c>
      <c r="F1" s="20" t="s">
        <v>79</v>
      </c>
    </row>
    <row r="2" spans="1:8">
      <c r="A2" s="3" t="s">
        <v>12</v>
      </c>
      <c r="B2" s="3">
        <v>4300</v>
      </c>
      <c r="C2" s="3">
        <v>12</v>
      </c>
      <c r="D2" s="4">
        <v>0</v>
      </c>
      <c r="E2" s="3">
        <f>B2*C2*(1-D2)</f>
        <v>51600</v>
      </c>
      <c r="F2" s="3">
        <f>B2*C2</f>
        <v>51600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23000</v>
      </c>
      <c r="C4" s="18">
        <v>4</v>
      </c>
      <c r="D4" s="4">
        <v>0</v>
      </c>
      <c r="E4" s="3">
        <f>(B4-SUM(B21:B25))*12</f>
        <v>187572</v>
      </c>
      <c r="F4" s="3">
        <f>B4*C4</f>
        <v>92000</v>
      </c>
    </row>
    <row r="5" spans="1:8">
      <c r="A5" s="3"/>
      <c r="B5" s="3">
        <v>25000</v>
      </c>
      <c r="C5" s="3">
        <v>4</v>
      </c>
      <c r="D5" s="4">
        <v>0</v>
      </c>
      <c r="E5" s="3">
        <f>(B5-SUM(B22:B26))*12</f>
        <v>231732</v>
      </c>
      <c r="F5" s="3">
        <f>B5*C5</f>
        <v>100000</v>
      </c>
    </row>
    <row r="6" spans="1:8">
      <c r="A6" s="3"/>
      <c r="B6" s="3">
        <v>33000</v>
      </c>
      <c r="C6" s="3">
        <v>4</v>
      </c>
      <c r="D6" s="4">
        <v>0</v>
      </c>
      <c r="E6" s="3">
        <f>(B6-SUM(B23:B33))*12</f>
        <v>200424</v>
      </c>
      <c r="F6" s="3">
        <f>B6*C6</f>
        <v>132000</v>
      </c>
    </row>
    <row r="7" spans="1:8">
      <c r="A7" s="3"/>
      <c r="B7" s="3"/>
      <c r="C7" s="3"/>
      <c r="D7" s="4"/>
      <c r="E7" s="3"/>
      <c r="F7" s="3"/>
    </row>
    <row r="8" spans="1:8">
      <c r="A8" s="3" t="s">
        <v>6</v>
      </c>
      <c r="B8" s="3">
        <v>2500</v>
      </c>
      <c r="C8" s="3">
        <v>12</v>
      </c>
      <c r="D8" s="4">
        <v>0</v>
      </c>
      <c r="E8" s="3">
        <f t="shared" ref="E8:E17" si="0">B8*C8*(1-D8)</f>
        <v>30000</v>
      </c>
      <c r="F8" s="3">
        <f t="shared" ref="F8:F17" si="1">B8*C8</f>
        <v>30000</v>
      </c>
    </row>
    <row r="9" spans="1:8">
      <c r="A9" s="18"/>
      <c r="B9" s="3"/>
      <c r="C9" s="3"/>
      <c r="D9" s="4"/>
      <c r="E9" s="3"/>
      <c r="F9" s="3"/>
      <c r="G9" s="22"/>
    </row>
    <row r="10" spans="1:8">
      <c r="A10" s="3" t="s">
        <v>10</v>
      </c>
      <c r="B10" s="3">
        <v>0</v>
      </c>
      <c r="C10" s="3">
        <v>1</v>
      </c>
      <c r="D10" s="4">
        <v>0.2</v>
      </c>
      <c r="E10" s="3">
        <f>B10*C10*(1-D10)</f>
        <v>0</v>
      </c>
      <c r="F10" s="3">
        <f>B10*C10</f>
        <v>0</v>
      </c>
    </row>
    <row r="11" spans="1:8">
      <c r="A11" s="3"/>
      <c r="B11" s="3"/>
      <c r="C11" s="3"/>
      <c r="D11" s="4"/>
      <c r="E11" s="3"/>
      <c r="F11" s="3"/>
    </row>
    <row r="12" spans="1:8">
      <c r="A12" s="3" t="s">
        <v>7</v>
      </c>
      <c r="B12" s="3">
        <v>9000</v>
      </c>
      <c r="C12" s="3">
        <v>2.61</v>
      </c>
      <c r="D12" s="4">
        <v>0.2</v>
      </c>
      <c r="E12" s="3">
        <f t="shared" si="0"/>
        <v>18792</v>
      </c>
      <c r="F12" s="3">
        <f t="shared" si="1"/>
        <v>23490</v>
      </c>
    </row>
    <row r="13" spans="1:8">
      <c r="A13" s="3" t="s">
        <v>8</v>
      </c>
      <c r="B13" s="3">
        <v>12000</v>
      </c>
      <c r="C13" s="3">
        <f>C12</f>
        <v>2.61</v>
      </c>
      <c r="D13" s="4">
        <v>0.2</v>
      </c>
      <c r="E13" s="3">
        <f t="shared" si="0"/>
        <v>25056</v>
      </c>
      <c r="F13" s="3">
        <f t="shared" si="1"/>
        <v>31320</v>
      </c>
    </row>
    <row r="14" spans="1:8">
      <c r="A14" s="3" t="s">
        <v>9</v>
      </c>
      <c r="B14" s="3">
        <v>30000</v>
      </c>
      <c r="C14" s="3">
        <f t="shared" ref="C14:C15" si="2">C13</f>
        <v>2.61</v>
      </c>
      <c r="D14" s="4">
        <v>0.2</v>
      </c>
      <c r="E14" s="3">
        <f t="shared" si="0"/>
        <v>62640</v>
      </c>
      <c r="F14" s="3">
        <f t="shared" si="1"/>
        <v>78300</v>
      </c>
    </row>
    <row r="15" spans="1:8">
      <c r="A15" s="3" t="s">
        <v>27</v>
      </c>
      <c r="B15" s="3">
        <v>11000</v>
      </c>
      <c r="C15" s="3">
        <f t="shared" si="2"/>
        <v>2.61</v>
      </c>
      <c r="D15" s="4">
        <v>0.2</v>
      </c>
      <c r="E15" s="3">
        <f t="shared" si="0"/>
        <v>22968</v>
      </c>
      <c r="F15" s="3">
        <f t="shared" si="1"/>
        <v>28710</v>
      </c>
    </row>
    <row r="16" spans="1:8">
      <c r="A16" s="18" t="s">
        <v>77</v>
      </c>
      <c r="B16" s="3">
        <f>70000*1.23</f>
        <v>86100</v>
      </c>
      <c r="C16" s="3">
        <v>1.02</v>
      </c>
      <c r="D16" s="4">
        <v>0.2</v>
      </c>
      <c r="E16" s="3">
        <f t="shared" si="0"/>
        <v>70257.600000000006</v>
      </c>
      <c r="F16" s="3">
        <f t="shared" si="1"/>
        <v>87822</v>
      </c>
      <c r="G16" s="3">
        <v>7.85</v>
      </c>
      <c r="H16" s="3">
        <f>B16*G16</f>
        <v>675885</v>
      </c>
    </row>
    <row r="17" spans="1:8">
      <c r="A17" s="18" t="s">
        <v>61</v>
      </c>
      <c r="B17" s="3">
        <f>24000*1.23</f>
        <v>29520</v>
      </c>
      <c r="C17" s="3">
        <f>C16</f>
        <v>1.02</v>
      </c>
      <c r="D17" s="4">
        <v>0.2</v>
      </c>
      <c r="E17" s="3">
        <f t="shared" si="0"/>
        <v>24088.320000000003</v>
      </c>
      <c r="F17" s="3">
        <f t="shared" si="1"/>
        <v>30110.400000000001</v>
      </c>
      <c r="G17" s="3">
        <v>7.85</v>
      </c>
      <c r="H17" s="3">
        <f>B17*G17</f>
        <v>231732</v>
      </c>
    </row>
    <row r="18" spans="1:8">
      <c r="A18" s="18" t="s">
        <v>76</v>
      </c>
      <c r="B18" s="3">
        <v>30000</v>
      </c>
      <c r="C18" s="3">
        <f>C17</f>
        <v>1.02</v>
      </c>
      <c r="D18" s="4">
        <v>0.2</v>
      </c>
      <c r="E18" s="3">
        <f t="shared" ref="E18" si="3">B18*C18*(1-D18)</f>
        <v>24480</v>
      </c>
      <c r="F18" s="3">
        <f t="shared" ref="F18" si="4">B18*C18</f>
        <v>30600</v>
      </c>
      <c r="G18" s="3">
        <v>7.85</v>
      </c>
      <c r="H18" s="3">
        <f>B18*G18</f>
        <v>235500</v>
      </c>
    </row>
    <row r="19" spans="1:8">
      <c r="A19" s="5" t="s">
        <v>13</v>
      </c>
      <c r="B19" s="5"/>
      <c r="C19" s="5"/>
      <c r="D19" s="6"/>
      <c r="E19" s="5">
        <f>SUM(E4:E18)</f>
        <v>898009.91999999993</v>
      </c>
      <c r="F19" s="5">
        <f>SUM(F4:F18)</f>
        <v>664352.4</v>
      </c>
      <c r="G19" s="5"/>
      <c r="H19" s="5">
        <f>SUM(H4:H18)</f>
        <v>1143117</v>
      </c>
    </row>
    <row r="20" spans="1:8">
      <c r="A20" s="2" t="s">
        <v>14</v>
      </c>
      <c r="B20" s="2" t="s">
        <v>1</v>
      </c>
      <c r="C20" s="2" t="s">
        <v>2</v>
      </c>
      <c r="D20" s="2" t="s">
        <v>29</v>
      </c>
      <c r="E20" s="20" t="s">
        <v>78</v>
      </c>
      <c r="F20" s="20" t="s">
        <v>79</v>
      </c>
    </row>
    <row r="21" spans="1:8">
      <c r="A21" s="3" t="s">
        <v>15</v>
      </c>
      <c r="B21" s="3">
        <v>1680</v>
      </c>
      <c r="C21" s="3">
        <v>8</v>
      </c>
      <c r="D21" s="4">
        <v>0</v>
      </c>
      <c r="E21" s="3">
        <f>B21*C21*(1-D21)</f>
        <v>13440</v>
      </c>
      <c r="F21" s="3">
        <f>B21*C21</f>
        <v>13440</v>
      </c>
    </row>
    <row r="22" spans="1:8">
      <c r="A22" s="3" t="s">
        <v>16</v>
      </c>
      <c r="B22" s="3">
        <v>423</v>
      </c>
      <c r="C22" s="3">
        <v>8</v>
      </c>
      <c r="D22" s="4">
        <v>0</v>
      </c>
      <c r="E22" s="3">
        <f>B22*C22*(1-D22)</f>
        <v>3384</v>
      </c>
      <c r="F22" s="3">
        <f>B22*C22</f>
        <v>3384</v>
      </c>
    </row>
    <row r="23" spans="1:8">
      <c r="A23" s="3" t="s">
        <v>17</v>
      </c>
      <c r="B23" s="3">
        <v>42</v>
      </c>
      <c r="C23" s="3">
        <v>8</v>
      </c>
      <c r="D23" s="4">
        <v>0</v>
      </c>
      <c r="E23" s="3">
        <f>B23*C23*(1-D23)</f>
        <v>336</v>
      </c>
      <c r="F23" s="3">
        <f>B23*C23</f>
        <v>336</v>
      </c>
    </row>
    <row r="24" spans="1:8">
      <c r="A24" s="3" t="s">
        <v>18</v>
      </c>
      <c r="B24" s="3">
        <v>2520</v>
      </c>
      <c r="C24" s="3">
        <v>8</v>
      </c>
      <c r="D24" s="4">
        <v>0</v>
      </c>
      <c r="E24" s="3">
        <f>B24*C24*(1-D24)</f>
        <v>20160</v>
      </c>
      <c r="F24" s="3">
        <f>B24*C24</f>
        <v>20160</v>
      </c>
    </row>
    <row r="25" spans="1:8">
      <c r="A25" s="3" t="s">
        <v>19</v>
      </c>
      <c r="B25" s="3">
        <v>2704</v>
      </c>
      <c r="C25" s="3">
        <v>8</v>
      </c>
      <c r="D25" s="4">
        <v>0</v>
      </c>
      <c r="E25" s="3">
        <f>B25*C25*(1-D25)</f>
        <v>21632</v>
      </c>
      <c r="F25" s="3">
        <f>B25*C25</f>
        <v>21632</v>
      </c>
    </row>
    <row r="26" spans="1:8">
      <c r="A26" s="3"/>
      <c r="B26" s="3"/>
      <c r="C26" s="3"/>
      <c r="D26" s="4"/>
      <c r="E26" s="3"/>
      <c r="F26" s="3"/>
    </row>
    <row r="27" spans="1:8">
      <c r="A27" s="3" t="s">
        <v>15</v>
      </c>
      <c r="B27" s="3">
        <v>2000</v>
      </c>
      <c r="C27" s="3">
        <v>4</v>
      </c>
      <c r="D27" s="4">
        <v>0</v>
      </c>
      <c r="E27" s="3">
        <f>B27*C27*(1-D27)</f>
        <v>8000</v>
      </c>
      <c r="F27" s="3">
        <f t="shared" ref="F27:F45" si="5">B27*C27</f>
        <v>8000</v>
      </c>
    </row>
    <row r="28" spans="1:8">
      <c r="A28" s="3" t="s">
        <v>16</v>
      </c>
      <c r="B28" s="3">
        <v>503</v>
      </c>
      <c r="C28" s="3">
        <v>4</v>
      </c>
      <c r="D28" s="4">
        <v>0</v>
      </c>
      <c r="E28" s="3">
        <f>B28*C28*(1-D28)</f>
        <v>2012</v>
      </c>
      <c r="F28" s="3">
        <f>B28*C28</f>
        <v>2012</v>
      </c>
    </row>
    <row r="29" spans="1:8">
      <c r="A29" s="3" t="s">
        <v>17</v>
      </c>
      <c r="B29" s="3">
        <v>50</v>
      </c>
      <c r="C29" s="3">
        <v>4</v>
      </c>
      <c r="D29" s="4">
        <v>0</v>
      </c>
      <c r="E29" s="3">
        <f>B29*C29*(1-D29)</f>
        <v>200</v>
      </c>
      <c r="F29" s="3">
        <f>B29*C29</f>
        <v>200</v>
      </c>
    </row>
    <row r="30" spans="1:8">
      <c r="A30" s="3" t="s">
        <v>18</v>
      </c>
      <c r="B30" s="3">
        <v>1250</v>
      </c>
      <c r="C30" s="3">
        <v>4</v>
      </c>
      <c r="D30" s="4">
        <v>0</v>
      </c>
      <c r="E30" s="3">
        <f>B30*C30*(1-D30)</f>
        <v>5000</v>
      </c>
      <c r="F30" s="3">
        <f>B30*C30</f>
        <v>5000</v>
      </c>
    </row>
    <row r="31" spans="1:8">
      <c r="A31" s="3" t="s">
        <v>19</v>
      </c>
      <c r="B31" s="3">
        <v>3429</v>
      </c>
      <c r="C31" s="3">
        <v>4</v>
      </c>
      <c r="D31" s="4">
        <v>0</v>
      </c>
      <c r="E31" s="3">
        <f>B31*C31*(1-D31)</f>
        <v>13716</v>
      </c>
      <c r="F31" s="3">
        <f t="shared" si="5"/>
        <v>13716</v>
      </c>
    </row>
    <row r="32" spans="1:8">
      <c r="A32" s="3"/>
      <c r="B32" s="3"/>
      <c r="C32" s="3"/>
      <c r="D32" s="4"/>
      <c r="E32" s="3"/>
      <c r="F32" s="3"/>
    </row>
    <row r="33" spans="1:6">
      <c r="A33" s="3" t="s">
        <v>12</v>
      </c>
      <c r="B33" s="3">
        <v>3800</v>
      </c>
      <c r="C33" s="3">
        <v>12</v>
      </c>
      <c r="D33" s="4">
        <v>0</v>
      </c>
      <c r="E33" s="3">
        <f t="shared" ref="E33:E45" si="6">B33*C33*(1-D33)</f>
        <v>45600</v>
      </c>
      <c r="F33" s="3">
        <f t="shared" si="5"/>
        <v>45600</v>
      </c>
    </row>
    <row r="34" spans="1:6">
      <c r="A34" s="3" t="s">
        <v>20</v>
      </c>
      <c r="B34" s="3">
        <v>5800</v>
      </c>
      <c r="C34" s="3">
        <v>12</v>
      </c>
      <c r="D34" s="4">
        <v>0</v>
      </c>
      <c r="E34" s="3">
        <f t="shared" si="6"/>
        <v>69600</v>
      </c>
      <c r="F34" s="3">
        <f t="shared" si="5"/>
        <v>69600</v>
      </c>
    </row>
    <row r="35" spans="1:6">
      <c r="A35" s="3"/>
      <c r="B35" s="3"/>
      <c r="C35" s="3"/>
      <c r="D35" s="4"/>
      <c r="E35" s="3"/>
      <c r="F35" s="3"/>
    </row>
    <row r="36" spans="1:6">
      <c r="A36" s="3" t="s">
        <v>21</v>
      </c>
      <c r="B36" s="3">
        <v>88000</v>
      </c>
      <c r="C36" s="3">
        <v>1</v>
      </c>
      <c r="D36" s="4">
        <v>0</v>
      </c>
      <c r="E36" s="3">
        <f t="shared" si="6"/>
        <v>88000</v>
      </c>
      <c r="F36" s="3">
        <f t="shared" si="5"/>
        <v>88000</v>
      </c>
    </row>
    <row r="37" spans="1:6">
      <c r="A37" s="3" t="s">
        <v>22</v>
      </c>
      <c r="B37" s="3">
        <v>40000</v>
      </c>
      <c r="C37" s="3">
        <v>1</v>
      </c>
      <c r="D37" s="4">
        <v>0</v>
      </c>
      <c r="E37" s="3">
        <f t="shared" si="6"/>
        <v>40000</v>
      </c>
      <c r="F37" s="3">
        <f t="shared" si="5"/>
        <v>40000</v>
      </c>
    </row>
    <row r="38" spans="1:6">
      <c r="A38" s="3"/>
      <c r="B38" s="3"/>
      <c r="C38" s="3"/>
      <c r="D38" s="4"/>
      <c r="E38" s="3"/>
      <c r="F38" s="3"/>
    </row>
    <row r="39" spans="1:6">
      <c r="A39" s="3" t="s">
        <v>23</v>
      </c>
      <c r="B39" s="3">
        <v>1500</v>
      </c>
      <c r="C39" s="3">
        <v>12</v>
      </c>
      <c r="D39" s="4">
        <v>0</v>
      </c>
      <c r="E39" s="3">
        <f t="shared" si="6"/>
        <v>18000</v>
      </c>
      <c r="F39" s="3">
        <f t="shared" si="5"/>
        <v>18000</v>
      </c>
    </row>
    <row r="40" spans="1:6">
      <c r="A40" s="3" t="s">
        <v>24</v>
      </c>
      <c r="B40" s="3">
        <v>6000</v>
      </c>
      <c r="C40" s="3">
        <v>1</v>
      </c>
      <c r="D40" s="4">
        <v>0</v>
      </c>
      <c r="E40" s="3">
        <f t="shared" si="6"/>
        <v>6000</v>
      </c>
      <c r="F40" s="3">
        <f t="shared" si="5"/>
        <v>6000</v>
      </c>
    </row>
    <row r="41" spans="1:6">
      <c r="A41" s="3"/>
      <c r="B41" s="3"/>
      <c r="C41" s="3"/>
      <c r="D41" s="4"/>
      <c r="E41" s="3"/>
      <c r="F41" s="3"/>
    </row>
    <row r="42" spans="1:6">
      <c r="A42" s="3" t="s">
        <v>25</v>
      </c>
      <c r="B42" s="3">
        <v>7000</v>
      </c>
      <c r="C42" s="3">
        <v>12</v>
      </c>
      <c r="D42" s="4">
        <v>0</v>
      </c>
      <c r="E42" s="3">
        <f t="shared" si="6"/>
        <v>84000</v>
      </c>
      <c r="F42" s="3">
        <f t="shared" si="5"/>
        <v>84000</v>
      </c>
    </row>
    <row r="43" spans="1:6">
      <c r="A43" s="3"/>
      <c r="B43" s="3"/>
      <c r="C43" s="3"/>
      <c r="D43" s="4"/>
      <c r="E43" s="3"/>
      <c r="F43" s="3"/>
    </row>
    <row r="44" spans="1:6">
      <c r="A44" s="3" t="s">
        <v>28</v>
      </c>
      <c r="B44" s="3">
        <v>3000</v>
      </c>
      <c r="C44" s="3">
        <v>12</v>
      </c>
      <c r="D44" s="4">
        <v>0</v>
      </c>
      <c r="E44" s="3">
        <f t="shared" si="6"/>
        <v>36000</v>
      </c>
      <c r="F44" s="3">
        <f t="shared" si="5"/>
        <v>36000</v>
      </c>
    </row>
    <row r="45" spans="1:6">
      <c r="A45" s="3" t="s">
        <v>26</v>
      </c>
      <c r="B45" s="3">
        <v>10000</v>
      </c>
      <c r="C45" s="3">
        <v>1</v>
      </c>
      <c r="D45" s="4">
        <v>0</v>
      </c>
      <c r="E45" s="3">
        <f t="shared" si="6"/>
        <v>10000</v>
      </c>
      <c r="F45" s="3">
        <f t="shared" si="5"/>
        <v>10000</v>
      </c>
    </row>
    <row r="46" spans="1:6">
      <c r="A46" s="5" t="s">
        <v>13</v>
      </c>
      <c r="B46" s="5"/>
      <c r="C46" s="5"/>
      <c r="D46" s="6"/>
      <c r="E46" s="5">
        <f>SUM(E21:E45)</f>
        <v>485080</v>
      </c>
      <c r="F46" s="5">
        <f>SUM(F21:F45)</f>
        <v>485080</v>
      </c>
    </row>
    <row r="47" spans="1:6">
      <c r="A47" s="8" t="s">
        <v>30</v>
      </c>
      <c r="B47" s="8"/>
      <c r="C47" s="8"/>
      <c r="D47" s="9"/>
      <c r="E47" s="8"/>
      <c r="F47" s="8">
        <f>F19-F46</f>
        <v>179272.40000000002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selection activeCell="D19" sqref="D19"/>
    </sheetView>
  </sheetViews>
  <sheetFormatPr defaultColWidth="9" defaultRowHeight="13.5"/>
  <cols>
    <col min="1" max="3" width="12.875" style="1" customWidth="1"/>
    <col min="4" max="8" width="9" style="1"/>
    <col min="9" max="9" width="13.875" style="1" bestFit="1" customWidth="1"/>
    <col min="10" max="10" width="10.25" style="1" customWidth="1"/>
    <col min="11" max="16384" width="9" style="1"/>
  </cols>
  <sheetData>
    <row r="1" spans="1:18">
      <c r="A1" s="2" t="s">
        <v>84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 t="s">
        <v>88</v>
      </c>
    </row>
    <row r="2" spans="1:18">
      <c r="A2" s="3" t="s">
        <v>81</v>
      </c>
      <c r="B2" s="3">
        <v>9000</v>
      </c>
      <c r="C2" s="3">
        <v>12000</v>
      </c>
      <c r="D2" s="3">
        <v>30000</v>
      </c>
      <c r="E2" s="3">
        <v>11000</v>
      </c>
      <c r="F2" s="3">
        <v>0</v>
      </c>
      <c r="G2" s="3"/>
      <c r="H2" s="3">
        <f>SUM(B2:G2)</f>
        <v>62000</v>
      </c>
    </row>
    <row r="3" spans="1:18">
      <c r="A3" s="3" t="s">
        <v>85</v>
      </c>
      <c r="B3" s="3"/>
      <c r="C3" s="3"/>
      <c r="D3" s="3"/>
      <c r="E3" s="3"/>
      <c r="F3" s="3">
        <v>1.05</v>
      </c>
      <c r="G3" s="3"/>
      <c r="H3" s="3"/>
    </row>
    <row r="4" spans="1:18">
      <c r="A4" s="3" t="s">
        <v>86</v>
      </c>
      <c r="B4" s="3"/>
      <c r="C4" s="3"/>
      <c r="D4" s="3"/>
      <c r="E4" s="3"/>
      <c r="F4" s="3">
        <v>1.56</v>
      </c>
      <c r="G4" s="3"/>
      <c r="H4" s="3"/>
    </row>
    <row r="5" spans="1:18">
      <c r="A5" s="3" t="s">
        <v>87</v>
      </c>
      <c r="B5" s="3"/>
      <c r="C5" s="3"/>
      <c r="D5" s="3"/>
      <c r="E5" s="3"/>
      <c r="F5" s="3">
        <f>(F3+F4)*H2</f>
        <v>161820.00000000003</v>
      </c>
      <c r="G5" s="3"/>
      <c r="H5" s="3"/>
    </row>
    <row r="6" spans="1:18">
      <c r="A6" s="3" t="s">
        <v>89</v>
      </c>
      <c r="B6" s="3"/>
      <c r="C6" s="3"/>
      <c r="D6" s="3"/>
      <c r="E6" s="3"/>
      <c r="F6" s="8">
        <f>F5*0.8</f>
        <v>129456.00000000003</v>
      </c>
      <c r="G6" s="3"/>
      <c r="H6" s="3"/>
    </row>
    <row r="8" spans="1:18">
      <c r="I8" s="2" t="s">
        <v>84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 t="s">
        <v>88</v>
      </c>
      <c r="Q8" s="2" t="s">
        <v>92</v>
      </c>
      <c r="R8" s="2" t="s">
        <v>93</v>
      </c>
    </row>
    <row r="9" spans="1:18">
      <c r="I9" s="3" t="s">
        <v>60</v>
      </c>
      <c r="J9" s="3"/>
      <c r="K9" s="3"/>
      <c r="L9" s="3">
        <v>70000</v>
      </c>
      <c r="M9" s="3">
        <v>24000</v>
      </c>
      <c r="N9" s="3">
        <v>30000</v>
      </c>
      <c r="O9" s="3"/>
      <c r="P9" s="3"/>
      <c r="Q9" s="3"/>
      <c r="R9" s="3"/>
    </row>
    <row r="10" spans="1:18">
      <c r="I10" s="3" t="s">
        <v>82</v>
      </c>
      <c r="J10" s="3"/>
      <c r="K10" s="3"/>
      <c r="L10" s="3">
        <v>1.23</v>
      </c>
      <c r="M10" s="3">
        <v>1.23</v>
      </c>
      <c r="N10" s="3">
        <v>1</v>
      </c>
      <c r="O10" s="3"/>
      <c r="P10" s="3"/>
      <c r="Q10" s="3"/>
      <c r="R10" s="3"/>
    </row>
    <row r="11" spans="1:18">
      <c r="I11" s="3" t="s">
        <v>90</v>
      </c>
      <c r="J11" s="3"/>
      <c r="K11" s="3"/>
      <c r="L11" s="3">
        <f>L9*L10</f>
        <v>86100</v>
      </c>
      <c r="M11" s="3">
        <f>M9*M10</f>
        <v>29520</v>
      </c>
      <c r="N11" s="3">
        <f>N9*N10</f>
        <v>30000</v>
      </c>
      <c r="O11" s="3"/>
      <c r="P11" s="3">
        <f>SUM(J11:O11)</f>
        <v>145620</v>
      </c>
      <c r="Q11" s="3">
        <v>7.85</v>
      </c>
      <c r="R11" s="3">
        <f>P11*Q11</f>
        <v>1143117</v>
      </c>
    </row>
    <row r="12" spans="1:18">
      <c r="I12" s="3" t="s">
        <v>83</v>
      </c>
      <c r="J12" s="3"/>
      <c r="K12" s="3"/>
      <c r="L12" s="3">
        <v>1.2</v>
      </c>
      <c r="M12" s="3">
        <v>1.2</v>
      </c>
      <c r="N12" s="3">
        <v>1.2</v>
      </c>
      <c r="O12" s="3"/>
      <c r="P12" s="3"/>
      <c r="Q12" s="3"/>
      <c r="R12" s="3"/>
    </row>
    <row r="13" spans="1:18">
      <c r="I13" s="3" t="s">
        <v>91</v>
      </c>
      <c r="J13" s="3"/>
      <c r="K13" s="3"/>
      <c r="L13" s="3">
        <f>L11*L12</f>
        <v>103320</v>
      </c>
      <c r="M13" s="3">
        <f>M11*M12</f>
        <v>35424</v>
      </c>
      <c r="N13" s="3">
        <f>N11*N12</f>
        <v>36000</v>
      </c>
      <c r="O13" s="3"/>
      <c r="P13" s="3">
        <f>SUM(J13:O13)</f>
        <v>174744</v>
      </c>
      <c r="Q13" s="3">
        <v>7.85</v>
      </c>
      <c r="R13" s="3">
        <f>P13*Q13</f>
        <v>1371740.4</v>
      </c>
    </row>
    <row r="14" spans="1:18">
      <c r="I14" s="3" t="s">
        <v>85</v>
      </c>
      <c r="J14" s="3"/>
      <c r="K14" s="3"/>
      <c r="L14" s="3"/>
      <c r="M14" s="3"/>
      <c r="N14" s="3">
        <v>1.05</v>
      </c>
      <c r="O14" s="3"/>
      <c r="P14" s="3"/>
      <c r="Q14" s="3"/>
      <c r="R14" s="3"/>
    </row>
    <row r="15" spans="1:18">
      <c r="I15" s="3" t="s">
        <v>86</v>
      </c>
      <c r="J15" s="3"/>
      <c r="K15" s="3"/>
      <c r="L15" s="3"/>
      <c r="M15" s="3"/>
      <c r="N15" s="3">
        <v>0</v>
      </c>
      <c r="O15" s="3"/>
      <c r="P15" s="3"/>
      <c r="Q15" s="3"/>
      <c r="R15" s="3"/>
    </row>
    <row r="16" spans="1:18">
      <c r="I16" s="3" t="s">
        <v>87</v>
      </c>
      <c r="J16" s="3"/>
      <c r="K16" s="3"/>
      <c r="L16" s="3"/>
      <c r="M16" s="3"/>
      <c r="N16" s="3">
        <f>P11*(N14)</f>
        <v>152901</v>
      </c>
      <c r="O16" s="3"/>
      <c r="P16" s="3"/>
      <c r="Q16" s="3"/>
      <c r="R16" s="3"/>
    </row>
    <row r="17" spans="9:18">
      <c r="I17" s="3" t="s">
        <v>89</v>
      </c>
      <c r="J17" s="3"/>
      <c r="K17" s="3"/>
      <c r="L17" s="3"/>
      <c r="M17" s="3"/>
      <c r="N17" s="8">
        <f>N16*0.8</f>
        <v>122320.8</v>
      </c>
      <c r="O17" s="3"/>
      <c r="P17" s="3"/>
      <c r="Q17" s="3"/>
      <c r="R17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J32" sqref="J32"/>
    </sheetView>
  </sheetViews>
  <sheetFormatPr defaultColWidth="9" defaultRowHeight="13.5"/>
  <cols>
    <col min="1" max="1" width="12.875" style="1" customWidth="1"/>
    <col min="2" max="6" width="9" style="1"/>
    <col min="7" max="7" width="9.125" style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80</v>
      </c>
      <c r="D1" s="2" t="s">
        <v>29</v>
      </c>
      <c r="E1" s="20" t="s">
        <v>79</v>
      </c>
      <c r="F1" s="20" t="s">
        <v>78</v>
      </c>
    </row>
    <row r="2" spans="1:8">
      <c r="A2" s="3" t="s">
        <v>12</v>
      </c>
      <c r="B2" s="3">
        <v>4300</v>
      </c>
      <c r="C2" s="3">
        <v>3</v>
      </c>
      <c r="D2" s="4">
        <v>0</v>
      </c>
      <c r="E2" s="3">
        <f>B2*C2*(1-D2)</f>
        <v>12900</v>
      </c>
      <c r="F2" s="3">
        <f>B2*C2</f>
        <v>12900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33000</v>
      </c>
      <c r="C4" s="18">
        <v>12</v>
      </c>
      <c r="D4" s="4">
        <v>0</v>
      </c>
      <c r="E4" s="3">
        <f>B4*C4*(1-D4)</f>
        <v>396000</v>
      </c>
      <c r="F4" s="3">
        <f>B4*C4</f>
        <v>396000</v>
      </c>
    </row>
    <row r="5" spans="1:8">
      <c r="A5" s="3"/>
      <c r="B5" s="3"/>
      <c r="C5" s="3"/>
      <c r="D5" s="4"/>
      <c r="E5" s="3"/>
      <c r="F5" s="3"/>
    </row>
    <row r="6" spans="1:8">
      <c r="A6" s="3" t="s">
        <v>6</v>
      </c>
      <c r="B6" s="3">
        <v>2500</v>
      </c>
      <c r="C6" s="3">
        <v>12</v>
      </c>
      <c r="D6" s="4">
        <v>0</v>
      </c>
      <c r="E6" s="3">
        <f t="shared" ref="E6:E16" si="0">B6*C6*(1-D6)</f>
        <v>30000</v>
      </c>
      <c r="F6" s="3">
        <f t="shared" ref="F6:F16" si="1">B6*C6</f>
        <v>30000</v>
      </c>
    </row>
    <row r="7" spans="1:8">
      <c r="A7" s="18"/>
      <c r="B7" s="3"/>
      <c r="C7" s="3"/>
      <c r="D7" s="4"/>
      <c r="E7" s="3"/>
      <c r="F7" s="3"/>
      <c r="G7" s="22"/>
    </row>
    <row r="8" spans="1:8">
      <c r="A8" s="3" t="s">
        <v>10</v>
      </c>
      <c r="B8" s="3">
        <v>280000</v>
      </c>
      <c r="C8" s="3">
        <v>1</v>
      </c>
      <c r="D8" s="4">
        <v>0.2</v>
      </c>
      <c r="E8" s="3">
        <f>B8*C8*(1-D8)</f>
        <v>224000</v>
      </c>
      <c r="F8" s="3">
        <f>B8*C8</f>
        <v>280000</v>
      </c>
    </row>
    <row r="9" spans="1:8">
      <c r="A9" s="3"/>
      <c r="B9" s="3"/>
      <c r="C9" s="3"/>
      <c r="D9" s="4"/>
      <c r="E9" s="3"/>
      <c r="F9" s="3"/>
    </row>
    <row r="10" spans="1:8">
      <c r="A10" s="3" t="s">
        <v>7</v>
      </c>
      <c r="B10" s="3">
        <v>9000</v>
      </c>
      <c r="C10" s="3">
        <v>2.61</v>
      </c>
      <c r="D10" s="4">
        <v>0.2</v>
      </c>
      <c r="E10" s="3">
        <f t="shared" si="0"/>
        <v>18792</v>
      </c>
      <c r="F10" s="3">
        <f t="shared" si="1"/>
        <v>23490</v>
      </c>
    </row>
    <row r="11" spans="1:8">
      <c r="A11" s="3" t="s">
        <v>8</v>
      </c>
      <c r="B11" s="3">
        <v>12000</v>
      </c>
      <c r="C11" s="3">
        <f t="shared" ref="C11:C13" si="2">C10</f>
        <v>2.61</v>
      </c>
      <c r="D11" s="4">
        <v>0.2</v>
      </c>
      <c r="E11" s="3">
        <f t="shared" si="0"/>
        <v>25056</v>
      </c>
      <c r="F11" s="3">
        <f t="shared" si="1"/>
        <v>31320</v>
      </c>
    </row>
    <row r="12" spans="1:8">
      <c r="A12" s="3" t="s">
        <v>9</v>
      </c>
      <c r="B12" s="3">
        <v>30000</v>
      </c>
      <c r="C12" s="3">
        <f t="shared" si="2"/>
        <v>2.61</v>
      </c>
      <c r="D12" s="4">
        <v>0.2</v>
      </c>
      <c r="E12" s="3">
        <f t="shared" si="0"/>
        <v>62640</v>
      </c>
      <c r="F12" s="3">
        <f t="shared" si="1"/>
        <v>78300</v>
      </c>
    </row>
    <row r="13" spans="1:8">
      <c r="A13" s="3" t="s">
        <v>27</v>
      </c>
      <c r="B13" s="3">
        <v>11000</v>
      </c>
      <c r="C13" s="3">
        <f t="shared" si="2"/>
        <v>2.61</v>
      </c>
      <c r="D13" s="4">
        <v>0.2</v>
      </c>
      <c r="E13" s="3">
        <f t="shared" si="0"/>
        <v>22968</v>
      </c>
      <c r="F13" s="3">
        <f t="shared" si="1"/>
        <v>28710</v>
      </c>
    </row>
    <row r="14" spans="1:8">
      <c r="A14" s="18" t="s">
        <v>77</v>
      </c>
      <c r="B14" s="3">
        <f>70000*1.23</f>
        <v>86100</v>
      </c>
      <c r="C14" s="3">
        <v>1.05</v>
      </c>
      <c r="D14" s="4">
        <v>0.2</v>
      </c>
      <c r="E14" s="3">
        <f t="shared" si="0"/>
        <v>72324</v>
      </c>
      <c r="F14" s="3">
        <f t="shared" si="1"/>
        <v>90405</v>
      </c>
      <c r="G14" s="3">
        <v>7.85</v>
      </c>
      <c r="H14" s="3">
        <f>B14*G14</f>
        <v>675885</v>
      </c>
    </row>
    <row r="15" spans="1:8">
      <c r="A15" s="18" t="s">
        <v>61</v>
      </c>
      <c r="B15" s="3">
        <f>24000*1.23</f>
        <v>29520</v>
      </c>
      <c r="C15" s="3">
        <f>C14</f>
        <v>1.05</v>
      </c>
      <c r="D15" s="4">
        <v>0.2</v>
      </c>
      <c r="E15" s="3">
        <f t="shared" si="0"/>
        <v>24796.800000000003</v>
      </c>
      <c r="F15" s="3">
        <f t="shared" si="1"/>
        <v>30996</v>
      </c>
      <c r="G15" s="3">
        <v>7.85</v>
      </c>
      <c r="H15" s="3">
        <f>B15*G15</f>
        <v>231732</v>
      </c>
    </row>
    <row r="16" spans="1:8">
      <c r="A16" s="18" t="s">
        <v>76</v>
      </c>
      <c r="B16" s="3">
        <v>30000</v>
      </c>
      <c r="C16" s="3">
        <f>C15</f>
        <v>1.05</v>
      </c>
      <c r="D16" s="4">
        <v>0.2</v>
      </c>
      <c r="E16" s="3">
        <f t="shared" si="0"/>
        <v>25200</v>
      </c>
      <c r="F16" s="3">
        <f t="shared" si="1"/>
        <v>31500</v>
      </c>
      <c r="G16" s="3">
        <v>7.85</v>
      </c>
      <c r="H16" s="3">
        <f>B16*G16</f>
        <v>235500</v>
      </c>
    </row>
    <row r="17" spans="1:8">
      <c r="A17" s="5" t="s">
        <v>13</v>
      </c>
      <c r="B17" s="5"/>
      <c r="C17" s="5"/>
      <c r="D17" s="6"/>
      <c r="E17" s="5">
        <f>SUM(E4:E16)</f>
        <v>901776.8</v>
      </c>
      <c r="F17" s="5">
        <f>SUM(F4:F16)</f>
        <v>1020721</v>
      </c>
      <c r="G17" s="5"/>
      <c r="H17" s="5">
        <f>SUM(H4:H16)</f>
        <v>1143117</v>
      </c>
    </row>
    <row r="18" spans="1:8">
      <c r="A18" s="2" t="s">
        <v>14</v>
      </c>
      <c r="B18" s="2" t="s">
        <v>1</v>
      </c>
      <c r="C18" s="2" t="s">
        <v>2</v>
      </c>
      <c r="D18" s="2" t="s">
        <v>29</v>
      </c>
      <c r="E18" s="20" t="s">
        <v>79</v>
      </c>
      <c r="F18" s="20" t="s">
        <v>78</v>
      </c>
    </row>
    <row r="19" spans="1:8">
      <c r="A19" s="3" t="s">
        <v>15</v>
      </c>
      <c r="B19" s="3">
        <v>2000</v>
      </c>
      <c r="C19" s="3">
        <v>12</v>
      </c>
      <c r="D19" s="4">
        <v>0</v>
      </c>
      <c r="E19" s="3">
        <f>B19*C19*(1-D19)</f>
        <v>24000</v>
      </c>
      <c r="F19" s="3">
        <f t="shared" ref="F19:F38" si="3">B19*C19</f>
        <v>24000</v>
      </c>
    </row>
    <row r="20" spans="1:8">
      <c r="A20" s="3" t="s">
        <v>16</v>
      </c>
      <c r="B20" s="3">
        <v>503</v>
      </c>
      <c r="C20" s="3">
        <v>12</v>
      </c>
      <c r="D20" s="4">
        <v>0</v>
      </c>
      <c r="E20" s="3">
        <f>B20*C20*(1-D20)</f>
        <v>6036</v>
      </c>
      <c r="F20" s="3">
        <f>B20*C20</f>
        <v>6036</v>
      </c>
    </row>
    <row r="21" spans="1:8">
      <c r="A21" s="3" t="s">
        <v>17</v>
      </c>
      <c r="B21" s="3">
        <v>50</v>
      </c>
      <c r="C21" s="3">
        <v>12</v>
      </c>
      <c r="D21" s="4">
        <v>0</v>
      </c>
      <c r="E21" s="3">
        <f>B21*C21*(1-D21)</f>
        <v>600</v>
      </c>
      <c r="F21" s="3">
        <f>B21*C21</f>
        <v>600</v>
      </c>
    </row>
    <row r="22" spans="1:8">
      <c r="A22" s="3" t="s">
        <v>18</v>
      </c>
      <c r="B22" s="3">
        <v>1250</v>
      </c>
      <c r="C22" s="3">
        <v>12</v>
      </c>
      <c r="D22" s="4">
        <v>0</v>
      </c>
      <c r="E22" s="3">
        <f>B22*C22*(1-D22)</f>
        <v>15000</v>
      </c>
      <c r="F22" s="3">
        <f>B22*C22</f>
        <v>15000</v>
      </c>
    </row>
    <row r="23" spans="1:8">
      <c r="A23" s="3" t="s">
        <v>19</v>
      </c>
      <c r="B23" s="3">
        <v>3429</v>
      </c>
      <c r="C23" s="3">
        <v>12</v>
      </c>
      <c r="D23" s="4">
        <v>0</v>
      </c>
      <c r="E23" s="3">
        <f>B23*C23*(1-D23)</f>
        <v>41148</v>
      </c>
      <c r="F23" s="3">
        <f t="shared" si="3"/>
        <v>41148</v>
      </c>
    </row>
    <row r="24" spans="1:8">
      <c r="A24" s="3"/>
      <c r="B24" s="3"/>
      <c r="C24" s="3"/>
      <c r="D24" s="4"/>
      <c r="E24" s="3"/>
      <c r="F24" s="3"/>
    </row>
    <row r="25" spans="1:8">
      <c r="A25" s="3" t="s">
        <v>12</v>
      </c>
      <c r="B25" s="3">
        <v>3800</v>
      </c>
      <c r="C25" s="3">
        <v>3</v>
      </c>
      <c r="D25" s="4">
        <v>0</v>
      </c>
      <c r="E25" s="3">
        <f t="shared" ref="E25:E38" si="4">B25*C25*(1-D25)</f>
        <v>11400</v>
      </c>
      <c r="F25" s="3">
        <f t="shared" si="3"/>
        <v>11400</v>
      </c>
    </row>
    <row r="26" spans="1:8">
      <c r="A26" s="3" t="s">
        <v>12</v>
      </c>
      <c r="B26" s="3">
        <v>5000</v>
      </c>
      <c r="C26" s="3">
        <v>5</v>
      </c>
      <c r="D26" s="4">
        <v>0</v>
      </c>
      <c r="E26" s="3">
        <f t="shared" ref="E26" si="5">B26*C26*(1-D26)</f>
        <v>25000</v>
      </c>
      <c r="F26" s="3">
        <f t="shared" ref="F26" si="6">B26*C26</f>
        <v>25000</v>
      </c>
    </row>
    <row r="27" spans="1:8">
      <c r="A27" s="3" t="s">
        <v>20</v>
      </c>
      <c r="B27" s="3">
        <v>5800</v>
      </c>
      <c r="C27" s="3">
        <v>12</v>
      </c>
      <c r="D27" s="4">
        <v>0</v>
      </c>
      <c r="E27" s="3">
        <f t="shared" si="4"/>
        <v>69600</v>
      </c>
      <c r="F27" s="3">
        <f t="shared" si="3"/>
        <v>69600</v>
      </c>
    </row>
    <row r="28" spans="1:8">
      <c r="A28" s="3"/>
      <c r="B28" s="3"/>
      <c r="C28" s="3"/>
      <c r="D28" s="4"/>
      <c r="E28" s="3"/>
      <c r="F28" s="3"/>
    </row>
    <row r="29" spans="1:8">
      <c r="A29" s="3" t="s">
        <v>21</v>
      </c>
      <c r="B29" s="3">
        <v>88000</v>
      </c>
      <c r="C29" s="3">
        <v>1</v>
      </c>
      <c r="D29" s="4">
        <v>0</v>
      </c>
      <c r="E29" s="3">
        <f t="shared" si="4"/>
        <v>88000</v>
      </c>
      <c r="F29" s="3">
        <f t="shared" si="3"/>
        <v>88000</v>
      </c>
    </row>
    <row r="30" spans="1:8">
      <c r="A30" s="3" t="s">
        <v>22</v>
      </c>
      <c r="B30" s="3">
        <v>40000</v>
      </c>
      <c r="C30" s="3">
        <v>1</v>
      </c>
      <c r="D30" s="4">
        <v>0</v>
      </c>
      <c r="E30" s="3">
        <f t="shared" si="4"/>
        <v>40000</v>
      </c>
      <c r="F30" s="3">
        <f t="shared" si="3"/>
        <v>40000</v>
      </c>
    </row>
    <row r="31" spans="1:8">
      <c r="A31" s="3"/>
      <c r="B31" s="3"/>
      <c r="C31" s="3"/>
      <c r="D31" s="4"/>
      <c r="E31" s="3"/>
      <c r="F31" s="3"/>
    </row>
    <row r="32" spans="1:8">
      <c r="A32" s="3" t="s">
        <v>23</v>
      </c>
      <c r="B32" s="3">
        <v>1500</v>
      </c>
      <c r="C32" s="3">
        <v>12</v>
      </c>
      <c r="D32" s="4">
        <v>0</v>
      </c>
      <c r="E32" s="3">
        <f t="shared" si="4"/>
        <v>18000</v>
      </c>
      <c r="F32" s="3">
        <f t="shared" si="3"/>
        <v>18000</v>
      </c>
    </row>
    <row r="33" spans="1:6">
      <c r="A33" s="3" t="s">
        <v>24</v>
      </c>
      <c r="B33" s="3">
        <v>6000</v>
      </c>
      <c r="C33" s="3">
        <v>1</v>
      </c>
      <c r="D33" s="4">
        <v>0</v>
      </c>
      <c r="E33" s="3">
        <f t="shared" si="4"/>
        <v>6000</v>
      </c>
      <c r="F33" s="3">
        <f t="shared" si="3"/>
        <v>6000</v>
      </c>
    </row>
    <row r="34" spans="1:6">
      <c r="A34" s="3"/>
      <c r="B34" s="3"/>
      <c r="C34" s="3"/>
      <c r="D34" s="4"/>
      <c r="E34" s="3"/>
      <c r="F34" s="3"/>
    </row>
    <row r="35" spans="1:6">
      <c r="A35" s="3" t="s">
        <v>25</v>
      </c>
      <c r="B35" s="3">
        <v>7000</v>
      </c>
      <c r="C35" s="3">
        <v>12</v>
      </c>
      <c r="D35" s="4">
        <v>0</v>
      </c>
      <c r="E35" s="3">
        <f t="shared" si="4"/>
        <v>84000</v>
      </c>
      <c r="F35" s="3">
        <f t="shared" si="3"/>
        <v>84000</v>
      </c>
    </row>
    <row r="36" spans="1:6">
      <c r="A36" s="3"/>
      <c r="B36" s="3"/>
      <c r="C36" s="3"/>
      <c r="D36" s="4"/>
      <c r="E36" s="3"/>
      <c r="F36" s="3"/>
    </row>
    <row r="37" spans="1:6">
      <c r="A37" s="3" t="s">
        <v>28</v>
      </c>
      <c r="B37" s="3">
        <v>3000</v>
      </c>
      <c r="C37" s="3">
        <v>12</v>
      </c>
      <c r="D37" s="4">
        <v>0</v>
      </c>
      <c r="E37" s="3">
        <f t="shared" si="4"/>
        <v>36000</v>
      </c>
      <c r="F37" s="3">
        <f t="shared" si="3"/>
        <v>36000</v>
      </c>
    </row>
    <row r="38" spans="1:6">
      <c r="A38" s="3" t="s">
        <v>26</v>
      </c>
      <c r="B38" s="3">
        <v>10000</v>
      </c>
      <c r="C38" s="3">
        <v>1</v>
      </c>
      <c r="D38" s="4">
        <v>0</v>
      </c>
      <c r="E38" s="3">
        <f t="shared" si="4"/>
        <v>10000</v>
      </c>
      <c r="F38" s="3">
        <f t="shared" si="3"/>
        <v>10000</v>
      </c>
    </row>
    <row r="39" spans="1:6">
      <c r="A39" s="5" t="s">
        <v>13</v>
      </c>
      <c r="B39" s="5"/>
      <c r="C39" s="5"/>
      <c r="D39" s="6"/>
      <c r="E39" s="5">
        <f>SUM(E19:E38)</f>
        <v>474784</v>
      </c>
      <c r="F39" s="5">
        <f>SUM(F19:F38)</f>
        <v>474784</v>
      </c>
    </row>
    <row r="40" spans="1:6">
      <c r="A40" s="8" t="s">
        <v>30</v>
      </c>
      <c r="B40" s="8"/>
      <c r="C40" s="8"/>
      <c r="D40" s="9"/>
      <c r="E40" s="8"/>
      <c r="F40" s="8">
        <f>F17-F39</f>
        <v>545937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D32" sqref="D32"/>
    </sheetView>
  </sheetViews>
  <sheetFormatPr defaultColWidth="9" defaultRowHeight="13.5"/>
  <cols>
    <col min="1" max="1" width="13" style="1" customWidth="1"/>
    <col min="2" max="2" width="11.625" style="10" bestFit="1" customWidth="1"/>
    <col min="3" max="4" width="13" style="1" customWidth="1"/>
    <col min="5" max="5" width="11.625" style="10" bestFit="1" customWidth="1"/>
    <col min="6" max="6" width="13" style="1" customWidth="1"/>
    <col min="7" max="16384" width="9" style="1"/>
  </cols>
  <sheetData>
    <row r="1" spans="1:6">
      <c r="A1" s="14" t="s">
        <v>31</v>
      </c>
      <c r="B1" s="12">
        <f>SUM(B2:B92 )</f>
        <v>1650000</v>
      </c>
      <c r="C1" s="14" t="s">
        <v>46</v>
      </c>
      <c r="D1" s="15" t="s">
        <v>38</v>
      </c>
      <c r="E1" s="13">
        <f>SUM(E2:E92 )</f>
        <v>2863585.9</v>
      </c>
      <c r="F1" s="15" t="s">
        <v>46</v>
      </c>
    </row>
    <row r="2" spans="1:6">
      <c r="A2" s="16" t="s">
        <v>32</v>
      </c>
      <c r="B2" s="11">
        <v>100000</v>
      </c>
      <c r="C2" s="16">
        <f>B1/30</f>
        <v>55000</v>
      </c>
      <c r="D2" s="17" t="s">
        <v>32</v>
      </c>
      <c r="E2" s="11">
        <v>100000</v>
      </c>
      <c r="F2" s="16">
        <f>SUM(E2:E7)/47.3</f>
        <v>58350.951374207194</v>
      </c>
    </row>
    <row r="3" spans="1:6">
      <c r="A3" s="16" t="s">
        <v>33</v>
      </c>
      <c r="B3" s="11">
        <v>810000</v>
      </c>
      <c r="C3" s="16"/>
      <c r="D3" s="16" t="s">
        <v>33</v>
      </c>
      <c r="E3" s="11">
        <v>850000</v>
      </c>
      <c r="F3" s="16"/>
    </row>
    <row r="4" spans="1:6">
      <c r="A4" s="16" t="s">
        <v>36</v>
      </c>
      <c r="B4" s="11">
        <v>130000</v>
      </c>
      <c r="C4" s="16"/>
      <c r="D4" s="16" t="s">
        <v>39</v>
      </c>
      <c r="E4" s="11">
        <v>500000</v>
      </c>
      <c r="F4" s="16"/>
    </row>
    <row r="5" spans="1:6">
      <c r="A5" s="16" t="s">
        <v>34</v>
      </c>
      <c r="B5" s="11">
        <v>100000</v>
      </c>
      <c r="C5" s="16"/>
      <c r="D5" s="16" t="s">
        <v>34</v>
      </c>
      <c r="E5" s="11">
        <v>100000</v>
      </c>
      <c r="F5" s="16"/>
    </row>
    <row r="6" spans="1:6">
      <c r="A6" s="16" t="s">
        <v>35</v>
      </c>
      <c r="B6" s="11">
        <v>10000</v>
      </c>
      <c r="C6" s="16"/>
      <c r="D6" s="16" t="s">
        <v>35</v>
      </c>
      <c r="E6" s="11">
        <v>10000</v>
      </c>
      <c r="F6" s="16"/>
    </row>
    <row r="7" spans="1:6">
      <c r="A7" s="16" t="s">
        <v>37</v>
      </c>
      <c r="B7" s="11">
        <v>500000</v>
      </c>
      <c r="C7" s="16"/>
      <c r="D7" s="16" t="s">
        <v>37</v>
      </c>
      <c r="E7" s="11">
        <v>1200000</v>
      </c>
      <c r="F7" s="16"/>
    </row>
    <row r="8" spans="1:6">
      <c r="A8" s="16"/>
      <c r="B8" s="11"/>
      <c r="C8" s="16"/>
      <c r="D8" s="16" t="s">
        <v>40</v>
      </c>
      <c r="E8" s="11">
        <v>64080</v>
      </c>
      <c r="F8" s="16"/>
    </row>
    <row r="9" spans="1:6">
      <c r="A9" s="16"/>
      <c r="B9" s="11"/>
      <c r="C9" s="16"/>
      <c r="D9" s="16" t="s">
        <v>41</v>
      </c>
      <c r="E9" s="11">
        <v>15805</v>
      </c>
      <c r="F9" s="16"/>
    </row>
    <row r="10" spans="1:6">
      <c r="A10" s="16"/>
      <c r="B10" s="11"/>
      <c r="C10" s="16"/>
      <c r="D10" s="16" t="s">
        <v>42</v>
      </c>
      <c r="E10" s="11">
        <v>80</v>
      </c>
      <c r="F10" s="16"/>
    </row>
    <row r="11" spans="1:6">
      <c r="A11" s="16"/>
      <c r="B11" s="11"/>
      <c r="C11" s="16"/>
      <c r="D11" s="16" t="s">
        <v>43</v>
      </c>
      <c r="E11" s="11">
        <v>1030.9000000000001</v>
      </c>
      <c r="F11" s="16"/>
    </row>
    <row r="12" spans="1:6">
      <c r="A12" s="16"/>
      <c r="B12" s="11"/>
      <c r="C12" s="16"/>
      <c r="D12" s="16" t="s">
        <v>44</v>
      </c>
      <c r="E12" s="11"/>
      <c r="F12" s="16"/>
    </row>
    <row r="13" spans="1:6">
      <c r="A13" s="16"/>
      <c r="B13" s="11"/>
      <c r="C13" s="16"/>
      <c r="D13" s="16" t="s">
        <v>45</v>
      </c>
      <c r="E13" s="11"/>
      <c r="F13" s="16"/>
    </row>
    <row r="14" spans="1:6" ht="27">
      <c r="A14" s="16"/>
      <c r="B14" s="11"/>
      <c r="C14" s="16"/>
      <c r="D14" s="16" t="s">
        <v>62</v>
      </c>
      <c r="E14" s="11"/>
      <c r="F14" s="16"/>
    </row>
    <row r="15" spans="1:6">
      <c r="A15" s="16"/>
      <c r="B15" s="11"/>
      <c r="C15" s="16"/>
      <c r="D15" s="16" t="s">
        <v>47</v>
      </c>
      <c r="E15" s="11">
        <v>500</v>
      </c>
      <c r="F15" s="16"/>
    </row>
    <row r="16" spans="1:6">
      <c r="A16" s="16"/>
      <c r="B16" s="11"/>
      <c r="C16" s="16"/>
      <c r="D16" s="16" t="s">
        <v>48</v>
      </c>
      <c r="E16" s="11">
        <v>1700</v>
      </c>
      <c r="F16" s="16"/>
    </row>
    <row r="17" spans="1:6">
      <c r="A17" s="16"/>
      <c r="B17" s="11"/>
      <c r="C17" s="16"/>
      <c r="D17" s="16" t="s">
        <v>49</v>
      </c>
      <c r="E17" s="11">
        <v>3890</v>
      </c>
      <c r="F17" s="16"/>
    </row>
    <row r="18" spans="1:6">
      <c r="A18" s="16"/>
      <c r="B18" s="11"/>
      <c r="C18" s="16"/>
      <c r="D18" s="16" t="s">
        <v>50</v>
      </c>
      <c r="E18" s="11">
        <v>5000</v>
      </c>
      <c r="F18" s="16"/>
    </row>
    <row r="19" spans="1:6">
      <c r="A19" s="16"/>
      <c r="B19" s="11"/>
      <c r="C19" s="16"/>
      <c r="D19" s="16" t="s">
        <v>51</v>
      </c>
      <c r="E19" s="11">
        <v>1500</v>
      </c>
      <c r="F19" s="16"/>
    </row>
    <row r="20" spans="1:6">
      <c r="A20" s="16"/>
      <c r="B20" s="11"/>
      <c r="C20" s="16"/>
      <c r="D20" s="16" t="s">
        <v>94</v>
      </c>
      <c r="E20" s="11">
        <v>10000</v>
      </c>
      <c r="F20" s="16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My</vt:lpstr>
      <vt:lpstr>My2</vt:lpstr>
      <vt:lpstr>My2018</vt:lpstr>
      <vt:lpstr>My2019_gp</vt:lpstr>
      <vt:lpstr>My2019</vt:lpstr>
      <vt:lpstr>流星花园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lanchunhong</cp:lastModifiedBy>
  <dcterms:created xsi:type="dcterms:W3CDTF">2017-06-18T10:40:24Z</dcterms:created>
  <dcterms:modified xsi:type="dcterms:W3CDTF">2019-04-14T01:37:58Z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