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 (LANCIS)\CARPETAS_TRABAJO\tmerino\owa\"/>
    </mc:Choice>
  </mc:AlternateContent>
  <xr:revisionPtr revIDLastSave="0" documentId="13_ncr:1_{4FBC9EBF-11FA-438E-A6BC-4D72DAC5742B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owas" sheetId="1" r:id="rId1"/>
    <sheet name="owa" sheetId="3" r:id="rId2"/>
    <sheet name="owa (2)" sheetId="9" r:id="rId3"/>
    <sheet name="tabla1" sheetId="10" r:id="rId4"/>
    <sheet name="tabla1_ns" sheetId="13" r:id="rId5"/>
  </sheets>
  <externalReferences>
    <externalReference r:id="rId6"/>
  </externalReferences>
  <definedNames>
    <definedName name="_xlnm._FilterDatabase" localSheetId="0" hidden="1">owas!$D$14:$D$18</definedName>
    <definedName name="_xlnm.Extract" localSheetId="0">owas!#REF!</definedName>
    <definedName name="_xlnm.Criteria" localSheetId="0">owas!$E$14:$E$18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9" l="1"/>
  <c r="I68" i="13" l="1"/>
  <c r="H68" i="13"/>
  <c r="G68" i="13"/>
  <c r="F68" i="13"/>
  <c r="E68" i="13"/>
  <c r="D68" i="13"/>
  <c r="C68" i="13"/>
  <c r="R85" i="13"/>
  <c r="R83" i="13" a="1"/>
  <c r="R83" i="13"/>
  <c r="R82" i="13"/>
  <c r="S81" i="13" a="1"/>
  <c r="S81" i="13" s="1"/>
  <c r="S82" i="13" s="1"/>
  <c r="R81" i="13" a="1"/>
  <c r="R81" i="13"/>
  <c r="M83" i="13" a="1"/>
  <c r="M83" i="13" s="1"/>
  <c r="M84" i="13" s="1"/>
  <c r="N83" i="13" a="1"/>
  <c r="N83" i="13"/>
  <c r="N84" i="13" s="1"/>
  <c r="O83" i="13" a="1"/>
  <c r="O83" i="13" s="1"/>
  <c r="O84" i="13" s="1"/>
  <c r="P83" i="13" a="1"/>
  <c r="P83" i="13"/>
  <c r="P84" i="13" s="1"/>
  <c r="Q83" i="13" a="1"/>
  <c r="Q83" i="13" s="1"/>
  <c r="Q84" i="13" s="1"/>
  <c r="S83" i="13" a="1"/>
  <c r="S83" i="13"/>
  <c r="S84" i="13" s="1"/>
  <c r="R84" i="13"/>
  <c r="M81" i="13" a="1"/>
  <c r="M81" i="13"/>
  <c r="M82" i="13" s="1"/>
  <c r="N81" i="13" a="1"/>
  <c r="N81" i="13" s="1"/>
  <c r="N82" i="13" s="1"/>
  <c r="O81" i="13" a="1"/>
  <c r="O81" i="13"/>
  <c r="O82" i="13" s="1"/>
  <c r="P81" i="13" a="1"/>
  <c r="P81" i="13" s="1"/>
  <c r="Q81" i="13" a="1"/>
  <c r="Q81" i="13" s="1"/>
  <c r="M85" i="13"/>
  <c r="N85" i="13"/>
  <c r="O85" i="13"/>
  <c r="P85" i="13"/>
  <c r="Q85" i="13"/>
  <c r="S85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31" i="13"/>
  <c r="H22" i="13"/>
  <c r="H20" i="13" a="1"/>
  <c r="H20" i="13" s="1"/>
  <c r="H21" i="13" s="1"/>
  <c r="H18" i="13" a="1"/>
  <c r="H18" i="13" s="1"/>
  <c r="H19" i="13" s="1"/>
  <c r="E22" i="13"/>
  <c r="F22" i="13"/>
  <c r="G22" i="13"/>
  <c r="I22" i="13"/>
  <c r="C22" i="13"/>
  <c r="D22" i="13"/>
  <c r="C21" i="13"/>
  <c r="D20" i="13" a="1"/>
  <c r="D20" i="13" s="1"/>
  <c r="D21" i="13" s="1"/>
  <c r="E20" i="13" a="1"/>
  <c r="E20" i="13" s="1"/>
  <c r="E21" i="13" s="1"/>
  <c r="F20" i="13" a="1"/>
  <c r="F20" i="13"/>
  <c r="F21" i="13" s="1"/>
  <c r="G20" i="13" a="1"/>
  <c r="G20" i="13" s="1"/>
  <c r="G21" i="13" s="1"/>
  <c r="I20" i="13" a="1"/>
  <c r="I20" i="13" s="1"/>
  <c r="I21" i="13" s="1"/>
  <c r="C20" i="13" a="1"/>
  <c r="C20" i="13" s="1"/>
  <c r="D18" i="13" a="1"/>
  <c r="D18" i="13" s="1"/>
  <c r="D19" i="13" s="1"/>
  <c r="E18" i="13" a="1"/>
  <c r="E18" i="13" s="1"/>
  <c r="E19" i="13" s="1"/>
  <c r="F18" i="13" a="1"/>
  <c r="F18" i="13" s="1"/>
  <c r="F19" i="13" s="1"/>
  <c r="G18" i="13" a="1"/>
  <c r="G18" i="13" s="1"/>
  <c r="G19" i="13" s="1"/>
  <c r="I18" i="13" a="1"/>
  <c r="I18" i="13" s="1"/>
  <c r="I19" i="13" s="1"/>
  <c r="C18" i="13" a="1"/>
  <c r="C18" i="13" s="1"/>
  <c r="C19" i="13" s="1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45" i="13"/>
  <c r="H64" i="13"/>
  <c r="H62" i="13" a="1"/>
  <c r="H62" i="13" s="1"/>
  <c r="H63" i="13" s="1"/>
  <c r="H60" i="13" a="1"/>
  <c r="H60" i="13" s="1"/>
  <c r="H61" i="13" s="1"/>
  <c r="D62" i="13" a="1"/>
  <c r="D62" i="13"/>
  <c r="D63" i="13" s="1"/>
  <c r="E62" i="13" a="1"/>
  <c r="E62" i="13"/>
  <c r="E63" i="13" s="1"/>
  <c r="I62" i="13" a="1"/>
  <c r="I62" i="13"/>
  <c r="I63" i="13" s="1"/>
  <c r="C62" i="13" a="1"/>
  <c r="C62" i="13"/>
  <c r="C63" i="13" s="1"/>
  <c r="D60" i="13" a="1"/>
  <c r="D60" i="13" s="1"/>
  <c r="D61" i="13" s="1"/>
  <c r="E60" i="13" a="1"/>
  <c r="E60" i="13" s="1"/>
  <c r="E61" i="13" s="1"/>
  <c r="I60" i="13" a="1"/>
  <c r="I60" i="13"/>
  <c r="I61" i="13" s="1"/>
  <c r="C60" i="13" a="1"/>
  <c r="C60" i="13" s="1"/>
  <c r="C61" i="13" s="1"/>
  <c r="D64" i="13"/>
  <c r="E64" i="13"/>
  <c r="F64" i="13"/>
  <c r="I64" i="13"/>
  <c r="C64" i="13"/>
  <c r="G59" i="13"/>
  <c r="G58" i="13"/>
  <c r="G57" i="13"/>
  <c r="G56" i="13"/>
  <c r="G55" i="13"/>
  <c r="G54" i="13"/>
  <c r="G53" i="13"/>
  <c r="G52" i="13"/>
  <c r="G51" i="13"/>
  <c r="G50" i="13"/>
  <c r="G62" i="13" s="1" a="1"/>
  <c r="G62" i="13" s="1"/>
  <c r="G63" i="13" s="1"/>
  <c r="G32" i="13"/>
  <c r="G31" i="13"/>
  <c r="G30" i="13"/>
  <c r="G29" i="13"/>
  <c r="G28" i="13"/>
  <c r="G27" i="13"/>
  <c r="G26" i="13"/>
  <c r="G33" i="13"/>
  <c r="G34" i="13"/>
  <c r="G35" i="13"/>
  <c r="D36" i="13" a="1"/>
  <c r="D36" i="13" s="1"/>
  <c r="E36" i="13" a="1"/>
  <c r="E36" i="13" s="1"/>
  <c r="E37" i="13" s="1"/>
  <c r="C40" i="13"/>
  <c r="E40" i="13"/>
  <c r="F40" i="13"/>
  <c r="H40" i="13"/>
  <c r="I40" i="13"/>
  <c r="I7" i="10" a="1"/>
  <c r="I7" i="10" s="1"/>
  <c r="D4" i="13" a="1"/>
  <c r="D4" i="13" s="1"/>
  <c r="D5" i="13" s="1"/>
  <c r="D6" i="13" a="1"/>
  <c r="D6" i="13" s="1"/>
  <c r="D7" i="13" s="1"/>
  <c r="G4" i="13" a="1"/>
  <c r="G4" i="13" s="1"/>
  <c r="G5" i="13" s="1"/>
  <c r="G6" i="13" a="1"/>
  <c r="G6" i="13" s="1"/>
  <c r="G7" i="13" s="1"/>
  <c r="I38" i="13" a="1"/>
  <c r="I38" i="13" s="1"/>
  <c r="I39" i="13" s="1"/>
  <c r="H38" i="13" a="1"/>
  <c r="H38" i="13" s="1"/>
  <c r="H39" i="13" s="1"/>
  <c r="F38" i="13" a="1"/>
  <c r="F38" i="13" s="1"/>
  <c r="F39" i="13" s="1"/>
  <c r="E38" i="13" a="1"/>
  <c r="E38" i="13" s="1"/>
  <c r="E39" i="13" s="1"/>
  <c r="C38" i="13" a="1"/>
  <c r="C38" i="13" s="1"/>
  <c r="C39" i="13" s="1"/>
  <c r="I36" i="13" a="1"/>
  <c r="I36" i="13" s="1"/>
  <c r="I37" i="13" s="1"/>
  <c r="H36" i="13" a="1"/>
  <c r="H36" i="13" s="1"/>
  <c r="H37" i="13" s="1"/>
  <c r="F36" i="13" a="1"/>
  <c r="F36" i="13" s="1"/>
  <c r="F37" i="13" s="1"/>
  <c r="C36" i="13" a="1"/>
  <c r="C36" i="13" s="1"/>
  <c r="C37" i="13" s="1"/>
  <c r="I6" i="13" a="1"/>
  <c r="I6" i="13" s="1"/>
  <c r="I7" i="13" s="1"/>
  <c r="H6" i="13" a="1"/>
  <c r="H6" i="13" s="1"/>
  <c r="H7" i="13" s="1"/>
  <c r="F6" i="13" a="1"/>
  <c r="F6" i="13" s="1"/>
  <c r="F7" i="13" s="1"/>
  <c r="E6" i="13" a="1"/>
  <c r="E6" i="13" s="1"/>
  <c r="E7" i="13" s="1"/>
  <c r="C6" i="13" a="1"/>
  <c r="C6" i="13" s="1"/>
  <c r="C7" i="13" s="1"/>
  <c r="I4" i="13" a="1"/>
  <c r="I4" i="13" s="1"/>
  <c r="I5" i="13" s="1"/>
  <c r="H4" i="13" a="1"/>
  <c r="H4" i="13" s="1"/>
  <c r="H5" i="13" s="1"/>
  <c r="F4" i="13" a="1"/>
  <c r="F4" i="13" s="1"/>
  <c r="F5" i="13" s="1"/>
  <c r="E4" i="13" a="1"/>
  <c r="E4" i="13" s="1"/>
  <c r="E5" i="13" s="1"/>
  <c r="C4" i="13" a="1"/>
  <c r="C4" i="13" s="1"/>
  <c r="C5" i="13" s="1"/>
  <c r="Q82" i="13" l="1"/>
  <c r="G64" i="13"/>
  <c r="G60" i="13" a="1"/>
  <c r="G60" i="13" s="1"/>
  <c r="P82" i="13"/>
  <c r="F62" i="13" a="1"/>
  <c r="F62" i="13" s="1"/>
  <c r="F63" i="13" s="1"/>
  <c r="F60" i="13" a="1"/>
  <c r="F60" i="13" s="1"/>
  <c r="F61" i="13" s="1"/>
  <c r="G61" i="13"/>
  <c r="G38" i="13" a="1"/>
  <c r="G38" i="13" s="1"/>
  <c r="G39" i="13" s="1"/>
  <c r="G40" i="13"/>
  <c r="G36" i="13" a="1"/>
  <c r="G36" i="13" s="1"/>
  <c r="G37" i="13" s="1"/>
  <c r="D40" i="13"/>
  <c r="D37" i="13"/>
  <c r="D38" i="13" a="1"/>
  <c r="D38" i="13" s="1"/>
  <c r="D39" i="13" s="1"/>
  <c r="N9" i="10" a="1"/>
  <c r="N9" i="10" s="1"/>
  <c r="N10" i="10" s="1"/>
  <c r="M9" i="10" a="1"/>
  <c r="M9" i="10" s="1"/>
  <c r="M10" i="10" s="1"/>
  <c r="L9" i="10" a="1"/>
  <c r="L9" i="10" s="1"/>
  <c r="L10" i="10" s="1"/>
  <c r="K9" i="10" a="1"/>
  <c r="K9" i="10" s="1"/>
  <c r="K10" i="10" s="1"/>
  <c r="J9" i="10" a="1"/>
  <c r="J9" i="10" s="1"/>
  <c r="J10" i="10" s="1"/>
  <c r="I9" i="10" a="1"/>
  <c r="I9" i="10" s="1"/>
  <c r="I10" i="10" s="1"/>
  <c r="H9" i="10" a="1"/>
  <c r="H9" i="10" s="1"/>
  <c r="H10" i="10" s="1"/>
  <c r="N7" i="10"/>
  <c r="N8" i="10" s="1"/>
  <c r="N7" i="10" a="1"/>
  <c r="M7" i="10" a="1"/>
  <c r="M7" i="10" s="1"/>
  <c r="M8" i="10" s="1"/>
  <c r="L7" i="10"/>
  <c r="L8" i="10" s="1"/>
  <c r="L7" i="10" a="1"/>
  <c r="K7" i="10" a="1"/>
  <c r="K7" i="10" s="1"/>
  <c r="K8" i="10" s="1"/>
  <c r="J7" i="10"/>
  <c r="J8" i="10" s="1"/>
  <c r="J7" i="10" a="1"/>
  <c r="I8" i="10"/>
  <c r="H7" i="10"/>
  <c r="H8" i="10" s="1"/>
  <c r="H7" i="10" a="1"/>
  <c r="M36" i="9"/>
  <c r="L36" i="9"/>
  <c r="N36" i="9" s="1"/>
  <c r="M35" i="9"/>
  <c r="L35" i="9"/>
  <c r="M34" i="9"/>
  <c r="L34" i="9"/>
  <c r="N34" i="9" s="1"/>
  <c r="M33" i="9"/>
  <c r="L33" i="9"/>
  <c r="N35" i="9"/>
  <c r="L19" i="9"/>
  <c r="M22" i="9"/>
  <c r="L22" i="9"/>
  <c r="N22" i="9" s="1"/>
  <c r="M21" i="9"/>
  <c r="L21" i="9"/>
  <c r="M20" i="9"/>
  <c r="L20" i="9"/>
  <c r="N20" i="9" s="1"/>
  <c r="M19" i="9"/>
  <c r="L11" i="9"/>
  <c r="M11" i="9" s="1"/>
  <c r="N11" i="9" s="1"/>
  <c r="O11" i="9" s="1"/>
  <c r="R3" i="9" s="1"/>
  <c r="M5" i="9"/>
  <c r="M6" i="9"/>
  <c r="M7" i="9"/>
  <c r="M4" i="9"/>
  <c r="L5" i="9"/>
  <c r="L6" i="9"/>
  <c r="N6" i="9" s="1"/>
  <c r="L7" i="9"/>
  <c r="L4" i="9"/>
  <c r="N4" i="9" s="1"/>
  <c r="L43" i="9"/>
  <c r="M43" i="9" s="1"/>
  <c r="N43" i="9" s="1"/>
  <c r="L42" i="9"/>
  <c r="M42" i="9" s="1"/>
  <c r="N42" i="9" s="1"/>
  <c r="L41" i="9"/>
  <c r="M41" i="9" s="1"/>
  <c r="N41" i="9" s="1"/>
  <c r="L40" i="9"/>
  <c r="M40" i="9" s="1"/>
  <c r="N40" i="9" s="1"/>
  <c r="E37" i="9"/>
  <c r="H36" i="9"/>
  <c r="I36" i="9" s="1"/>
  <c r="H35" i="9"/>
  <c r="I35" i="9" s="1"/>
  <c r="H34" i="9"/>
  <c r="I34" i="9" s="1"/>
  <c r="H33" i="9"/>
  <c r="I33" i="9" s="1"/>
  <c r="L29" i="9"/>
  <c r="M29" i="9" s="1"/>
  <c r="N29" i="9" s="1"/>
  <c r="L28" i="9"/>
  <c r="M28" i="9" s="1"/>
  <c r="N28" i="9" s="1"/>
  <c r="L27" i="9"/>
  <c r="M27" i="9" s="1"/>
  <c r="N27" i="9" s="1"/>
  <c r="L26" i="9"/>
  <c r="M26" i="9" s="1"/>
  <c r="N26" i="9" s="1"/>
  <c r="E23" i="9"/>
  <c r="H22" i="9"/>
  <c r="I22" i="9" s="1"/>
  <c r="N21" i="9"/>
  <c r="H21" i="9"/>
  <c r="I21" i="9" s="1"/>
  <c r="H20" i="9"/>
  <c r="I20" i="9" s="1"/>
  <c r="H19" i="9"/>
  <c r="I19" i="9" s="1"/>
  <c r="N13" i="9"/>
  <c r="L12" i="9"/>
  <c r="M12" i="9" s="1"/>
  <c r="N12" i="9" s="1"/>
  <c r="L13" i="9"/>
  <c r="M13" i="9" s="1"/>
  <c r="L14" i="9"/>
  <c r="M14" i="9" s="1"/>
  <c r="N14" i="9" s="1"/>
  <c r="N5" i="9"/>
  <c r="H4" i="9"/>
  <c r="I4" i="9" s="1"/>
  <c r="E8" i="9"/>
  <c r="H7" i="9"/>
  <c r="I7" i="9" s="1"/>
  <c r="H6" i="9"/>
  <c r="I6" i="9" s="1"/>
  <c r="H5" i="9"/>
  <c r="I5" i="9" s="1"/>
  <c r="N19" i="9" l="1"/>
  <c r="O19" i="9" s="1"/>
  <c r="Q4" i="9" s="1"/>
  <c r="N33" i="9"/>
  <c r="O33" i="9" s="1"/>
  <c r="Q5" i="9" s="1"/>
  <c r="O26" i="9"/>
  <c r="R4" i="9" s="1"/>
  <c r="N7" i="9"/>
  <c r="O4" i="9" s="1"/>
  <c r="J20" i="9"/>
  <c r="J21" i="9"/>
  <c r="J22" i="9"/>
  <c r="J19" i="9"/>
  <c r="J33" i="9"/>
  <c r="J34" i="9"/>
  <c r="J35" i="9"/>
  <c r="J36" i="9"/>
  <c r="O40" i="9"/>
  <c r="R5" i="9" s="1"/>
  <c r="J5" i="9"/>
  <c r="J4" i="9"/>
  <c r="J6" i="9"/>
  <c r="J7" i="9"/>
  <c r="J23" i="9" l="1"/>
  <c r="J37" i="9"/>
  <c r="J8" i="9"/>
  <c r="H3" i="3" l="1"/>
  <c r="H4" i="3"/>
  <c r="I4" i="3" s="1"/>
  <c r="H5" i="3"/>
  <c r="I5" i="3" s="1"/>
  <c r="H6" i="3"/>
  <c r="I6" i="3" s="1"/>
  <c r="E7" i="3"/>
  <c r="H14" i="1"/>
  <c r="I14" i="1" s="1"/>
  <c r="K14" i="1" s="1"/>
  <c r="O26" i="1"/>
  <c r="O27" i="1"/>
  <c r="O28" i="1"/>
  <c r="O25" i="1"/>
  <c r="O24" i="1"/>
  <c r="O29" i="1" s="1"/>
  <c r="Q16" i="1"/>
  <c r="Q17" i="1"/>
  <c r="Q18" i="1"/>
  <c r="Q15" i="1"/>
  <c r="Q14" i="1"/>
  <c r="O18" i="1"/>
  <c r="L6" i="1"/>
  <c r="L3" i="1"/>
  <c r="L4" i="1"/>
  <c r="L5" i="1"/>
  <c r="L2" i="1"/>
  <c r="H15" i="1"/>
  <c r="O15" i="1" s="1"/>
  <c r="H34" i="1"/>
  <c r="F39" i="1"/>
  <c r="H38" i="1"/>
  <c r="H37" i="1"/>
  <c r="H36" i="1"/>
  <c r="H35" i="1"/>
  <c r="H24" i="1"/>
  <c r="J26" i="1" s="1"/>
  <c r="F29" i="1"/>
  <c r="H28" i="1"/>
  <c r="H27" i="1"/>
  <c r="H26" i="1"/>
  <c r="H25" i="1"/>
  <c r="H16" i="1"/>
  <c r="O16" i="1" s="1"/>
  <c r="H17" i="1"/>
  <c r="O17" i="1" s="1"/>
  <c r="H18" i="1"/>
  <c r="F19" i="1"/>
  <c r="I24" i="1" l="1"/>
  <c r="K24" i="1" s="1"/>
  <c r="J25" i="1"/>
  <c r="I28" i="1"/>
  <c r="I27" i="1"/>
  <c r="J27" i="1"/>
  <c r="K27" i="1" s="1"/>
  <c r="L27" i="1" s="1"/>
  <c r="I26" i="1"/>
  <c r="K26" i="1" s="1"/>
  <c r="L26" i="1" s="1"/>
  <c r="J6" i="3"/>
  <c r="J5" i="3"/>
  <c r="I3" i="3"/>
  <c r="J3" i="3"/>
  <c r="J4" i="3"/>
  <c r="I15" i="1"/>
  <c r="L7" i="1"/>
  <c r="J28" i="1"/>
  <c r="I36" i="1"/>
  <c r="J15" i="1"/>
  <c r="I16" i="1"/>
  <c r="J16" i="1"/>
  <c r="O14" i="1"/>
  <c r="I17" i="1"/>
  <c r="I18" i="1"/>
  <c r="J17" i="1"/>
  <c r="J18" i="1"/>
  <c r="J19" i="1"/>
  <c r="J36" i="1"/>
  <c r="I34" i="1"/>
  <c r="K34" i="1" s="1"/>
  <c r="L34" i="1" s="1"/>
  <c r="I38" i="1"/>
  <c r="I35" i="1"/>
  <c r="J35" i="1"/>
  <c r="I37" i="1"/>
  <c r="J37" i="1"/>
  <c r="J38" i="1"/>
  <c r="H39" i="1"/>
  <c r="I25" i="1"/>
  <c r="K25" i="1" s="1"/>
  <c r="L24" i="1"/>
  <c r="H29" i="1"/>
  <c r="H19" i="1"/>
  <c r="J7" i="3" l="1"/>
  <c r="M6" i="1"/>
  <c r="M3" i="1"/>
  <c r="M2" i="1"/>
  <c r="M4" i="1"/>
  <c r="M5" i="1"/>
  <c r="L14" i="1"/>
  <c r="P14" i="1"/>
  <c r="S14" i="1" s="1"/>
  <c r="K16" i="1"/>
  <c r="K17" i="1"/>
  <c r="K15" i="1"/>
  <c r="K18" i="1"/>
  <c r="K36" i="1"/>
  <c r="L36" i="1" s="1"/>
  <c r="K35" i="1"/>
  <c r="L35" i="1" s="1"/>
  <c r="K38" i="1"/>
  <c r="L38" i="1" s="1"/>
  <c r="K37" i="1"/>
  <c r="L37" i="1" s="1"/>
  <c r="K28" i="1"/>
  <c r="L28" i="1" s="1"/>
  <c r="L25" i="1"/>
  <c r="R14" i="1" l="1"/>
  <c r="L17" i="1"/>
  <c r="P17" i="1"/>
  <c r="L15" i="1"/>
  <c r="P15" i="1"/>
  <c r="L16" i="1"/>
  <c r="P16" i="1"/>
  <c r="L18" i="1"/>
  <c r="P18" i="1"/>
  <c r="L39" i="1"/>
  <c r="L29" i="1"/>
  <c r="L19" i="1" l="1"/>
  <c r="R15" i="1"/>
  <c r="S15" i="1"/>
  <c r="R18" i="1"/>
  <c r="S18" i="1"/>
  <c r="R16" i="1"/>
  <c r="S16" i="1"/>
  <c r="S17" i="1"/>
  <c r="R17" i="1"/>
  <c r="S19" i="1" l="1"/>
  <c r="T14" i="1" s="1"/>
  <c r="T17" i="1"/>
  <c r="T15" i="1" l="1"/>
  <c r="T19" i="1" s="1"/>
  <c r="T16" i="1"/>
  <c r="T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<sst xmlns="http://schemas.openxmlformats.org/spreadsheetml/2006/main" count="221" uniqueCount="75">
  <si>
    <t>j</t>
  </si>
  <si>
    <t>Valor de criterio</t>
  </si>
  <si>
    <r>
      <t>a</t>
    </r>
    <r>
      <rPr>
        <vertAlign val="subscript"/>
        <sz val="11"/>
        <color theme="1"/>
        <rFont val="Calibri"/>
        <family val="2"/>
        <scheme val="minor"/>
      </rPr>
      <t>ij</t>
    </r>
  </si>
  <si>
    <r>
      <t>r</t>
    </r>
    <r>
      <rPr>
        <vertAlign val="subscript"/>
        <sz val="11"/>
        <color theme="1"/>
        <rFont val="Calibri"/>
        <family val="2"/>
        <scheme val="minor"/>
      </rPr>
      <t>j</t>
    </r>
  </si>
  <si>
    <r>
      <t>w</t>
    </r>
    <r>
      <rPr>
        <vertAlign val="subscript"/>
        <sz val="11"/>
        <color theme="1"/>
        <rFont val="Calibri"/>
        <family val="2"/>
        <scheme val="minor"/>
      </rPr>
      <t>j</t>
    </r>
  </si>
  <si>
    <r>
      <t>z</t>
    </r>
    <r>
      <rPr>
        <vertAlign val="subscript"/>
        <sz val="11"/>
        <color theme="1"/>
        <rFont val="Calibri"/>
        <family val="2"/>
        <scheme val="minor"/>
      </rPr>
      <t>ij</t>
    </r>
  </si>
  <si>
    <r>
      <t>u</t>
    </r>
    <r>
      <rPr>
        <vertAlign val="subscript"/>
        <sz val="11"/>
        <color theme="1"/>
        <rFont val="Calibri"/>
        <family val="2"/>
        <scheme val="minor"/>
      </rPr>
      <t>j</t>
    </r>
  </si>
  <si>
    <t>α</t>
  </si>
  <si>
    <r>
      <t>suma (u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α</t>
    </r>
  </si>
  <si>
    <t>j-1</t>
  </si>
  <si>
    <t>resta j- (j-1)</t>
  </si>
  <si>
    <t>suma</t>
  </si>
  <si>
    <t>Criterio</t>
  </si>
  <si>
    <t>Alternativa</t>
  </si>
  <si>
    <t>i</t>
  </si>
  <si>
    <t>0&lt;a&gt;1</t>
  </si>
  <si>
    <t>0&lt;w&gt;1</t>
  </si>
  <si>
    <t>Pesos de  criterio</t>
  </si>
  <si>
    <t>Multicriterio</t>
  </si>
  <si>
    <t>OWA</t>
  </si>
  <si>
    <t>v</t>
  </si>
  <si>
    <t>z</t>
  </si>
  <si>
    <t>a ordenada</t>
  </si>
  <si>
    <t xml:space="preserve">w ordenado </t>
  </si>
  <si>
    <t>u</t>
  </si>
  <si>
    <t>peso de orden</t>
  </si>
  <si>
    <t>Valor  ordenado</t>
  </si>
  <si>
    <t xml:space="preserve">Valor </t>
  </si>
  <si>
    <t xml:space="preserve">Grado </t>
  </si>
  <si>
    <t xml:space="preserve">Peso </t>
  </si>
  <si>
    <t>Peso  ordenado</t>
  </si>
  <si>
    <r>
      <t>[resta j-(j-1)]*Z</t>
    </r>
    <r>
      <rPr>
        <vertAlign val="subscript"/>
        <sz val="11"/>
        <color theme="1"/>
        <rFont val="Calibri"/>
        <family val="2"/>
        <scheme val="minor"/>
      </rPr>
      <t>ij</t>
    </r>
  </si>
  <si>
    <t>r</t>
  </si>
  <si>
    <t>n</t>
  </si>
  <si>
    <t>ejemplo para obtener los pesos</t>
  </si>
  <si>
    <t>uvz</t>
  </si>
  <si>
    <t>uvz/sum(uv)</t>
  </si>
  <si>
    <t>uv</t>
  </si>
  <si>
    <t>Otra forma de calcular OWA</t>
  </si>
  <si>
    <t xml:space="preserve">punto medio </t>
  </si>
  <si>
    <t>OWA CLP alpha =1</t>
  </si>
  <si>
    <t>este OWA es también el valor máximo (a) de los criterios</t>
  </si>
  <si>
    <t>este OWA es también el menor valor (a) asignado de los criterios</t>
  </si>
  <si>
    <t>v= resta j- (j-1)</t>
  </si>
  <si>
    <t>vk(ai)</t>
  </si>
  <si>
    <t>wk</t>
  </si>
  <si>
    <t xml:space="preserve">zik </t>
  </si>
  <si>
    <t>uik</t>
  </si>
  <si>
    <t>lamdak</t>
  </si>
  <si>
    <t>lamdauk</t>
  </si>
  <si>
    <t>lamdaukz</t>
  </si>
  <si>
    <t>A few</t>
  </si>
  <si>
    <t>Most</t>
  </si>
  <si>
    <t>OR</t>
  </si>
  <si>
    <t>AND</t>
  </si>
  <si>
    <t>Orness</t>
  </si>
  <si>
    <t>ANDness</t>
  </si>
  <si>
    <t>Tradeoff</t>
  </si>
  <si>
    <t>ORness</t>
  </si>
  <si>
    <t>TABLA 4.1. Multicriteria Decision Analysis in Geographic Information Science</t>
  </si>
  <si>
    <t>k</t>
  </si>
  <si>
    <t>n-j</t>
  </si>
  <si>
    <t>n-1</t>
  </si>
  <si>
    <t>lamdak-1/n</t>
  </si>
  <si>
    <t>cuadrado</t>
  </si>
  <si>
    <t>division</t>
  </si>
  <si>
    <t>alfa=1</t>
  </si>
  <si>
    <t>alfa-&gt;0</t>
  </si>
  <si>
    <t>alfa-&gt;inf</t>
  </si>
  <si>
    <t>A few (OR)</t>
  </si>
  <si>
    <t>Most (AND)</t>
  </si>
  <si>
    <t>Half</t>
  </si>
  <si>
    <t>TABLA 1. Application of fuzzy measures in multi-criteria evaluation in GIS</t>
  </si>
  <si>
    <t>NOTA: no importa el número de criterios, en estos 3 escenarios Orness y Tradeoff son constantes</t>
  </si>
  <si>
    <t>infinito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</si>
</sst>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2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/>
    <xf numFmtId="16" fontId="0" fillId="0" borderId="0" xfId="0" applyNumberFormat="1"/>
    <xf numFmtId="2" fontId="0" fillId="2" borderId="0" xfId="0" applyNumberFormat="1" applyFill="1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  <xf numFmtId="2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'owa (2)'!$Q$3:$Q$5</c:f>
              <c:numCache>
                <c:formatCode>0.00</c:formatCode>
                <c:ptCount val="3"/>
                <c:pt idx="0" formatCode="General">
                  <c:v>0</c:v>
                </c:pt>
                <c:pt idx="1">
                  <c:v>0.49999999999999994</c:v>
                </c:pt>
                <c:pt idx="2" formatCode="General">
                  <c:v>1</c:v>
                </c:pt>
              </c:numCache>
            </c:numRef>
          </c:xVal>
          <c:yVal>
            <c:numRef>
              <c:f>'owa (2)'!$R$3:$R$5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BF-4BD2-B3EF-E61C667B3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018200"/>
        <c:axId val="618018528"/>
      </c:scatterChart>
      <c:valAx>
        <c:axId val="618018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ORness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8018528"/>
        <c:crosses val="autoZero"/>
        <c:crossBetween val="midCat"/>
      </c:valAx>
      <c:valAx>
        <c:axId val="6180185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Tradeoff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8018200"/>
        <c:crossesAt val="1"/>
        <c:crossBetween val="midCat"/>
        <c:minorUnit val="0.5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n=4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tabla1!$H$8:$N$8</c:f>
              <c:numCache>
                <c:formatCode>0.00</c:formatCode>
                <c:ptCount val="7"/>
                <c:pt idx="0">
                  <c:v>0</c:v>
                </c:pt>
                <c:pt idx="1">
                  <c:v>0.21666666666666679</c:v>
                </c:pt>
                <c:pt idx="2">
                  <c:v>0.33333333333333326</c:v>
                </c:pt>
                <c:pt idx="3">
                  <c:v>0.5</c:v>
                </c:pt>
                <c:pt idx="4">
                  <c:v>0.66666666666666674</c:v>
                </c:pt>
                <c:pt idx="5">
                  <c:v>0.78333333333333333</c:v>
                </c:pt>
                <c:pt idx="6">
                  <c:v>1</c:v>
                </c:pt>
              </c:numCache>
            </c:numRef>
          </c:xVal>
          <c:yVal>
            <c:numRef>
              <c:f>tabla1!$H$10:$N$10</c:f>
              <c:numCache>
                <c:formatCode>0.00</c:formatCode>
                <c:ptCount val="7"/>
                <c:pt idx="0">
                  <c:v>0</c:v>
                </c:pt>
                <c:pt idx="1">
                  <c:v>0.51695410846035206</c:v>
                </c:pt>
                <c:pt idx="2">
                  <c:v>0.7418011102528389</c:v>
                </c:pt>
                <c:pt idx="3">
                  <c:v>1</c:v>
                </c:pt>
                <c:pt idx="4">
                  <c:v>0.7418011102528389</c:v>
                </c:pt>
                <c:pt idx="5">
                  <c:v>0.51695410846035206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9D-4E83-9CCB-AC8EBF6D6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952608"/>
        <c:axId val="617952936"/>
      </c:scatterChart>
      <c:valAx>
        <c:axId val="617952608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ORness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7952936"/>
        <c:crosses val="autoZero"/>
        <c:crossBetween val="midCat"/>
      </c:valAx>
      <c:valAx>
        <c:axId val="617952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Tradeoff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795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n=4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tabla1!$H$7:$N$7</c:f>
              <c:numCache>
                <c:formatCode>0.00</c:formatCode>
                <c:ptCount val="7"/>
                <c:pt idx="0">
                  <c:v>1</c:v>
                </c:pt>
                <c:pt idx="1">
                  <c:v>0.78333333333333321</c:v>
                </c:pt>
                <c:pt idx="2">
                  <c:v>0.66666666666666674</c:v>
                </c:pt>
                <c:pt idx="3">
                  <c:v>0.5</c:v>
                </c:pt>
                <c:pt idx="4">
                  <c:v>0.33333333333333331</c:v>
                </c:pt>
                <c:pt idx="5">
                  <c:v>0.21666666666666667</c:v>
                </c:pt>
                <c:pt idx="6">
                  <c:v>0</c:v>
                </c:pt>
              </c:numCache>
            </c:numRef>
          </c:xVal>
          <c:yVal>
            <c:numRef>
              <c:f>tabla1!$H$10:$N$10</c:f>
              <c:numCache>
                <c:formatCode>0.00</c:formatCode>
                <c:ptCount val="7"/>
                <c:pt idx="0">
                  <c:v>0</c:v>
                </c:pt>
                <c:pt idx="1">
                  <c:v>0.51695410846035206</c:v>
                </c:pt>
                <c:pt idx="2">
                  <c:v>0.7418011102528389</c:v>
                </c:pt>
                <c:pt idx="3">
                  <c:v>1</c:v>
                </c:pt>
                <c:pt idx="4">
                  <c:v>0.7418011102528389</c:v>
                </c:pt>
                <c:pt idx="5">
                  <c:v>0.51695410846035206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BE-4A27-B0E6-70641FE31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952608"/>
        <c:axId val="617952936"/>
      </c:scatterChart>
      <c:valAx>
        <c:axId val="617952608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ANDness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7952936"/>
        <c:crosses val="autoZero"/>
        <c:crossBetween val="midCat"/>
      </c:valAx>
      <c:valAx>
        <c:axId val="617952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Tradeoff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795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n=2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tabla1_ns!$C$5:$I$5</c:f>
              <c:numCache>
                <c:formatCode>0.00</c:formatCode>
                <c:ptCount val="7"/>
                <c:pt idx="0">
                  <c:v>0</c:v>
                </c:pt>
                <c:pt idx="1">
                  <c:v>0.19999999999999996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</c:numCache>
            </c:numRef>
          </c:xVal>
          <c:yVal>
            <c:numRef>
              <c:f>tabla1_ns!$C$7:$I$7</c:f>
              <c:numCache>
                <c:formatCode>0.00</c:formatCode>
                <c:ptCount val="7"/>
                <c:pt idx="0">
                  <c:v>0</c:v>
                </c:pt>
                <c:pt idx="1">
                  <c:v>0.39999999999999991</c:v>
                </c:pt>
                <c:pt idx="2">
                  <c:v>0.8</c:v>
                </c:pt>
                <c:pt idx="3">
                  <c:v>1</c:v>
                </c:pt>
                <c:pt idx="4">
                  <c:v>0.8</c:v>
                </c:pt>
                <c:pt idx="5">
                  <c:v>0.39999999999999991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D6-414C-9E31-29BAA2D3470D}"/>
            </c:ext>
          </c:extLst>
        </c:ser>
        <c:ser>
          <c:idx val="1"/>
          <c:order val="1"/>
          <c:tx>
            <c:v>n=5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tabla1_ns!$C$19:$I$19</c:f>
              <c:numCache>
                <c:formatCode>0.00</c:formatCode>
                <c:ptCount val="7"/>
                <c:pt idx="0">
                  <c:v>0</c:v>
                </c:pt>
                <c:pt idx="1">
                  <c:v>0.16875000000000007</c:v>
                </c:pt>
                <c:pt idx="2">
                  <c:v>0.26250000000000007</c:v>
                </c:pt>
                <c:pt idx="3">
                  <c:v>0.49999999999999989</c:v>
                </c:pt>
                <c:pt idx="4">
                  <c:v>0.73750000000000004</c:v>
                </c:pt>
                <c:pt idx="5">
                  <c:v>0.82250000000000001</c:v>
                </c:pt>
                <c:pt idx="6">
                  <c:v>1</c:v>
                </c:pt>
              </c:numCache>
            </c:numRef>
          </c:xVal>
          <c:yVal>
            <c:numRef>
              <c:f>tabla1_ns!$C$21:$I$21</c:f>
              <c:numCache>
                <c:formatCode>0.00</c:formatCode>
                <c:ptCount val="7"/>
                <c:pt idx="0">
                  <c:v>0</c:v>
                </c:pt>
                <c:pt idx="1">
                  <c:v>0.47114510496734552</c:v>
                </c:pt>
                <c:pt idx="2">
                  <c:v>0.65539878119774442</c:v>
                </c:pt>
                <c:pt idx="3">
                  <c:v>1</c:v>
                </c:pt>
                <c:pt idx="4">
                  <c:v>0.65539878119774442</c:v>
                </c:pt>
                <c:pt idx="5">
                  <c:v>0.47523814925244423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D6-414C-9E31-29BAA2D3470D}"/>
            </c:ext>
          </c:extLst>
        </c:ser>
        <c:ser>
          <c:idx val="2"/>
          <c:order val="2"/>
          <c:tx>
            <c:v>n=10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tabla1_ns!$C$37:$I$37</c:f>
              <c:numCache>
                <c:formatCode>0.00</c:formatCode>
                <c:ptCount val="7"/>
                <c:pt idx="0">
                  <c:v>0</c:v>
                </c:pt>
                <c:pt idx="1">
                  <c:v>5.5555555555555802E-2</c:v>
                </c:pt>
                <c:pt idx="2">
                  <c:v>0.17222222222222228</c:v>
                </c:pt>
                <c:pt idx="3">
                  <c:v>0.5</c:v>
                </c:pt>
                <c:pt idx="4">
                  <c:v>0.82777777777777772</c:v>
                </c:pt>
                <c:pt idx="5">
                  <c:v>0.94444444444444442</c:v>
                </c:pt>
                <c:pt idx="6">
                  <c:v>1</c:v>
                </c:pt>
              </c:numCache>
            </c:numRef>
          </c:xVal>
          <c:yVal>
            <c:numRef>
              <c:f>tabla1_ns!$C$39:$I$39</c:f>
              <c:numCache>
                <c:formatCode>0.00</c:formatCode>
                <c:ptCount val="7"/>
                <c:pt idx="0">
                  <c:v>0</c:v>
                </c:pt>
                <c:pt idx="1">
                  <c:v>0.36754446796632412</c:v>
                </c:pt>
                <c:pt idx="2">
                  <c:v>0.59448249798011865</c:v>
                </c:pt>
                <c:pt idx="3">
                  <c:v>1</c:v>
                </c:pt>
                <c:pt idx="4">
                  <c:v>0.59448249798011865</c:v>
                </c:pt>
                <c:pt idx="5">
                  <c:v>0.36754446796632412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D6-414C-9E31-29BAA2D3470D}"/>
            </c:ext>
          </c:extLst>
        </c:ser>
        <c:ser>
          <c:idx val="3"/>
          <c:order val="3"/>
          <c:tx>
            <c:v>n=15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tabla1_ns!$C$61:$I$61</c:f>
              <c:numCache>
                <c:formatCode>0.00</c:formatCode>
                <c:ptCount val="7"/>
                <c:pt idx="0">
                  <c:v>0</c:v>
                </c:pt>
                <c:pt idx="1">
                  <c:v>3.5714285714285809E-2</c:v>
                </c:pt>
                <c:pt idx="2">
                  <c:v>0.11071428571428554</c:v>
                </c:pt>
                <c:pt idx="3">
                  <c:v>0.5</c:v>
                </c:pt>
                <c:pt idx="4">
                  <c:v>0.88928571428571423</c:v>
                </c:pt>
                <c:pt idx="5">
                  <c:v>0.9642857142857143</c:v>
                </c:pt>
                <c:pt idx="6">
                  <c:v>1</c:v>
                </c:pt>
              </c:numCache>
            </c:numRef>
          </c:xVal>
          <c:yVal>
            <c:numRef>
              <c:f>tabla1_ns!$C$63:$I$63</c:f>
              <c:numCache>
                <c:formatCode>0.00</c:formatCode>
                <c:ptCount val="7"/>
                <c:pt idx="0">
                  <c:v>0</c:v>
                </c:pt>
                <c:pt idx="1">
                  <c:v>0.35082469899989943</c:v>
                </c:pt>
                <c:pt idx="2">
                  <c:v>0.55922146798452821</c:v>
                </c:pt>
                <c:pt idx="3">
                  <c:v>1</c:v>
                </c:pt>
                <c:pt idx="4">
                  <c:v>0.55922146798452821</c:v>
                </c:pt>
                <c:pt idx="5">
                  <c:v>0.35082469899989932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D6-414C-9E31-29BAA2D3470D}"/>
            </c:ext>
          </c:extLst>
        </c:ser>
        <c:ser>
          <c:idx val="4"/>
          <c:order val="4"/>
          <c:tx>
            <c:v>n=50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tabla1_ns!$M$82:$S$82</c:f>
              <c:numCache>
                <c:formatCode>0.00</c:formatCode>
                <c:ptCount val="7"/>
                <c:pt idx="0">
                  <c:v>0</c:v>
                </c:pt>
                <c:pt idx="1">
                  <c:v>1.0204081632653184E-2</c:v>
                </c:pt>
                <c:pt idx="2">
                  <c:v>3.1632653061224647E-2</c:v>
                </c:pt>
                <c:pt idx="3">
                  <c:v>0.50000000000000011</c:v>
                </c:pt>
                <c:pt idx="4">
                  <c:v>0.96448979591836737</c:v>
                </c:pt>
                <c:pt idx="5">
                  <c:v>0.98979591836734693</c:v>
                </c:pt>
                <c:pt idx="6">
                  <c:v>1</c:v>
                </c:pt>
              </c:numCache>
            </c:numRef>
          </c:xVal>
          <c:yVal>
            <c:numRef>
              <c:f>tabla1_ns!$M$84:$S$84</c:f>
              <c:numCache>
                <c:formatCode>0.00</c:formatCode>
                <c:ptCount val="7"/>
                <c:pt idx="0">
                  <c:v>0</c:v>
                </c:pt>
                <c:pt idx="1">
                  <c:v>0.32994060573950967</c:v>
                </c:pt>
                <c:pt idx="2">
                  <c:v>0.51765877096759572</c:v>
                </c:pt>
                <c:pt idx="3">
                  <c:v>1</c:v>
                </c:pt>
                <c:pt idx="4">
                  <c:v>0.51935417596397937</c:v>
                </c:pt>
                <c:pt idx="5">
                  <c:v>0.32994060573951012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D6-414C-9E31-29BAA2D34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417392"/>
        <c:axId val="913417720"/>
      </c:scatterChart>
      <c:valAx>
        <c:axId val="913417392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/>
                  <a:t>ORness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3417720"/>
        <c:crosses val="autoZero"/>
        <c:crossBetween val="midCat"/>
      </c:valAx>
      <c:valAx>
        <c:axId val="91341772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/>
                  <a:t>Tradeoff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341739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495300</xdr:colOff>
      <xdr:row>6</xdr:row>
      <xdr:rowOff>157162</xdr:rowOff>
    </xdr:from>
    <xdr:to>
      <xdr:col>21</xdr:col>
      <xdr:colOff>495300</xdr:colOff>
      <xdr:row>21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AEC10C-0F59-4B65-A3CD-7C2A9336E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581026</xdr:colOff>
      <xdr:row>11</xdr:row>
      <xdr:rowOff>171449</xdr:rowOff>
    </xdr:from>
    <xdr:to>
      <xdr:col>8</xdr:col>
      <xdr:colOff>96638</xdr:colOff>
      <xdr:row>15</xdr:row>
      <xdr:rowOff>76200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BFD49D2-FBF9-42AB-8422-7BFE2E03B8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3136" t="47011" r="14558" b="37753"/>
        <a:stretch/>
      </xdr:blipFill>
      <xdr:spPr>
        <a:xfrm>
          <a:off x="1343026" y="2457449"/>
          <a:ext cx="4849612" cy="666751"/>
        </a:xfrm>
        <a:prstGeom prst="rect">
          <a:avLst/>
        </a:prstGeom>
      </xdr:spPr>
    </xdr:pic>
    <xdr:clientData/>
  </xdr:twoCellAnchor>
  <xdr:twoCellAnchor editAs="oneCell">
    <xdr:from>
      <xdr:col>1</xdr:col>
      <xdr:colOff>733425</xdr:colOff>
      <xdr:row>8</xdr:row>
      <xdr:rowOff>76782</xdr:rowOff>
    </xdr:from>
    <xdr:to>
      <xdr:col>8</xdr:col>
      <xdr:colOff>85725</xdr:colOff>
      <xdr:row>11</xdr:row>
      <xdr:rowOff>65931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D07B7FA-DF97-46CC-82DF-62C9DBC65A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8994" t="64201" r="14703" b="23818"/>
        <a:stretch/>
      </xdr:blipFill>
      <xdr:spPr>
        <a:xfrm>
          <a:off x="1495425" y="1791282"/>
          <a:ext cx="4686300" cy="5606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552451</xdr:colOff>
      <xdr:row>8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A88526-F884-4BC3-A002-2A5FDCBCF6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363" t="27869" r="36961" b="51556"/>
        <a:stretch/>
      </xdr:blipFill>
      <xdr:spPr>
        <a:xfrm>
          <a:off x="0" y="190500"/>
          <a:ext cx="3600451" cy="1504950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11</xdr:row>
      <xdr:rowOff>185737</xdr:rowOff>
    </xdr:from>
    <xdr:to>
      <xdr:col>8</xdr:col>
      <xdr:colOff>28575</xdr:colOff>
      <xdr:row>26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2E43887-B0F1-4729-8034-C0ADF7D66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295275</xdr:colOff>
      <xdr:row>12</xdr:row>
      <xdr:rowOff>9525</xdr:rowOff>
    </xdr:from>
    <xdr:to>
      <xdr:col>14</xdr:col>
      <xdr:colOff>295275</xdr:colOff>
      <xdr:row>26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4C95410-4105-4E86-9C49-B081FE800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607219</xdr:colOff>
      <xdr:row>0</xdr:row>
      <xdr:rowOff>0</xdr:rowOff>
    </xdr:from>
    <xdr:to>
      <xdr:col>22</xdr:col>
      <xdr:colOff>654843</xdr:colOff>
      <xdr:row>10</xdr:row>
      <xdr:rowOff>55062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954DF4E-E369-4204-ABD0-E9504C1CD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0500" t="23701" r="22300" b="43840"/>
        <a:stretch/>
      </xdr:blipFill>
      <xdr:spPr>
        <a:xfrm>
          <a:off x="11275219" y="0"/>
          <a:ext cx="6143624" cy="19600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340180</xdr:colOff>
      <xdr:row>0</xdr:row>
      <xdr:rowOff>166007</xdr:rowOff>
    </xdr:from>
    <xdr:to>
      <xdr:col>20</xdr:col>
      <xdr:colOff>258536</xdr:colOff>
      <xdr:row>26</xdr:row>
      <xdr:rowOff>149679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BBE52F4-0800-4C79-80A7-29226656D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ns_noncomp"/>
      <sheetName val="Hoja1"/>
    </sheetNames>
    <sheetDataSet>
      <sheetData sheetId="0">
        <row r="15">
          <cell r="B15">
            <v>0</v>
          </cell>
          <cell r="C15">
            <v>0.1</v>
          </cell>
          <cell r="D15">
            <v>0.2</v>
          </cell>
          <cell r="E15">
            <v>0.30000000000000004</v>
          </cell>
          <cell r="F15">
            <v>0.4</v>
          </cell>
          <cell r="G15">
            <v>0.5</v>
          </cell>
          <cell r="H15">
            <v>0.60000000000000009</v>
          </cell>
          <cell r="I15">
            <v>0.70000000000000007</v>
          </cell>
          <cell r="J15">
            <v>0.8</v>
          </cell>
          <cell r="K15">
            <v>0.9</v>
          </cell>
          <cell r="L15">
            <v>1</v>
          </cell>
        </row>
        <row r="16">
          <cell r="A16">
            <v>0</v>
          </cell>
          <cell r="B16">
            <v>0</v>
          </cell>
          <cell r="C16">
            <v>9.9999999999999978E-2</v>
          </cell>
          <cell r="D16">
            <v>0.19999999999999998</v>
          </cell>
          <cell r="E16">
            <v>0.30000000000000004</v>
          </cell>
          <cell r="F16">
            <v>0.4</v>
          </cell>
          <cell r="G16">
            <v>0.49999999999999994</v>
          </cell>
          <cell r="H16">
            <v>0.60000000000000009</v>
          </cell>
          <cell r="I16">
            <v>0.70000000000000007</v>
          </cell>
          <cell r="J16">
            <v>0.8</v>
          </cell>
          <cell r="K16">
            <v>0.9</v>
          </cell>
          <cell r="L16">
            <v>1</v>
          </cell>
        </row>
        <row r="17">
          <cell r="A17">
            <v>0.1</v>
          </cell>
          <cell r="B17">
            <v>9.9999999999999978E-2</v>
          </cell>
          <cell r="C17">
            <v>0.10352649238413773</v>
          </cell>
          <cell r="D17">
            <v>0.20000000953673885</v>
          </cell>
          <cell r="E17">
            <v>0.30000000000430194</v>
          </cell>
          <cell r="F17">
            <v>0.40000000000001823</v>
          </cell>
          <cell r="G17">
            <v>0.50000000000000022</v>
          </cell>
          <cell r="H17">
            <v>0.60000000000000009</v>
          </cell>
          <cell r="I17">
            <v>0.70000000000000007</v>
          </cell>
          <cell r="J17">
            <v>0.8</v>
          </cell>
          <cell r="K17">
            <v>0.9</v>
          </cell>
          <cell r="L17">
            <v>1</v>
          </cell>
        </row>
        <row r="18">
          <cell r="A18">
            <v>0.2</v>
          </cell>
          <cell r="B18">
            <v>0.19999999999999998</v>
          </cell>
          <cell r="C18">
            <v>0.20000000953673885</v>
          </cell>
          <cell r="D18">
            <v>0.20705298476827552</v>
          </cell>
          <cell r="E18">
            <v>0.30000451028565445</v>
          </cell>
          <cell r="F18">
            <v>0.40000001907347771</v>
          </cell>
          <cell r="G18">
            <v>0.5000000002748779</v>
          </cell>
          <cell r="H18">
            <v>0.60000000000860398</v>
          </cell>
          <cell r="I18">
            <v>0.70000000000046003</v>
          </cell>
          <cell r="J18">
            <v>0.80000000000003646</v>
          </cell>
          <cell r="K18">
            <v>0.90000000000000391</v>
          </cell>
          <cell r="L18">
            <v>1.0000000000000004</v>
          </cell>
        </row>
        <row r="19">
          <cell r="A19">
            <v>0.30000000000000004</v>
          </cell>
          <cell r="B19">
            <v>0.30000000000000004</v>
          </cell>
          <cell r="C19">
            <v>0.30000000000430194</v>
          </cell>
          <cell r="D19">
            <v>0.30000451028565445</v>
          </cell>
          <cell r="E19">
            <v>0.3105794771524133</v>
          </cell>
          <cell r="F19">
            <v>0.4000633288976907</v>
          </cell>
          <cell r="G19">
            <v>0.50000091402373648</v>
          </cell>
          <cell r="H19">
            <v>0.60000002861021662</v>
          </cell>
          <cell r="I19">
            <v>0.70000000152943964</v>
          </cell>
          <cell r="J19">
            <v>0.80000000012097217</v>
          </cell>
          <cell r="K19">
            <v>0.90000000001290592</v>
          </cell>
          <cell r="L19">
            <v>1.0000000000017435</v>
          </cell>
        </row>
        <row r="20">
          <cell r="A20">
            <v>0.4</v>
          </cell>
          <cell r="B20">
            <v>0.4</v>
          </cell>
          <cell r="C20">
            <v>0.40000000000001823</v>
          </cell>
          <cell r="D20">
            <v>0.40000001907347771</v>
          </cell>
          <cell r="E20">
            <v>0.4000633288976907</v>
          </cell>
          <cell r="F20">
            <v>0.41410596953655099</v>
          </cell>
          <cell r="G20">
            <v>0.50028666364718499</v>
          </cell>
          <cell r="H20">
            <v>0.600009020571309</v>
          </cell>
          <cell r="I20">
            <v>0.70000048228552569</v>
          </cell>
          <cell r="J20">
            <v>0.80000003814695542</v>
          </cell>
          <cell r="K20">
            <v>0.9000000040696976</v>
          </cell>
          <cell r="L20">
            <v>1.0000000005497558</v>
          </cell>
        </row>
        <row r="21">
          <cell r="A21">
            <v>0.5</v>
          </cell>
          <cell r="B21">
            <v>0.49999999999999994</v>
          </cell>
          <cell r="C21">
            <v>0.50000000000000022</v>
          </cell>
          <cell r="D21">
            <v>0.5000000002748779</v>
          </cell>
          <cell r="E21">
            <v>0.50000091402373648</v>
          </cell>
          <cell r="F21">
            <v>0.50028666364718499</v>
          </cell>
          <cell r="G21">
            <v>0.51763246192068868</v>
          </cell>
          <cell r="H21">
            <v>0.60077298749824082</v>
          </cell>
          <cell r="I21">
            <v>0.70004180814468364</v>
          </cell>
          <cell r="J21">
            <v>0.80000330859245394</v>
          </cell>
          <cell r="K21">
            <v>0.90000035298869252</v>
          </cell>
          <cell r="L21">
            <v>1.0000000476836943</v>
          </cell>
        </row>
        <row r="22">
          <cell r="A22">
            <v>0.60000000000000009</v>
          </cell>
          <cell r="B22">
            <v>0.60000000000000009</v>
          </cell>
          <cell r="C22">
            <v>0.60000000000000009</v>
          </cell>
          <cell r="D22">
            <v>0.60000000000860398</v>
          </cell>
          <cell r="E22">
            <v>0.60000002861021662</v>
          </cell>
          <cell r="F22">
            <v>0.600009020571309</v>
          </cell>
          <cell r="G22">
            <v>0.60077298749824082</v>
          </cell>
          <cell r="H22">
            <v>0.62115895430482659</v>
          </cell>
          <cell r="I22">
            <v>0.70156983418913521</v>
          </cell>
          <cell r="J22">
            <v>0.80012665779538139</v>
          </cell>
          <cell r="K22">
            <v>0.90001353085696345</v>
          </cell>
          <cell r="L22">
            <v>1.000001828047473</v>
          </cell>
        </row>
        <row r="23">
          <cell r="A23">
            <v>0.70000000000000007</v>
          </cell>
          <cell r="B23">
            <v>0.70000000000000007</v>
          </cell>
          <cell r="C23">
            <v>0.70000000000000007</v>
          </cell>
          <cell r="D23">
            <v>0.70000000000046003</v>
          </cell>
          <cell r="E23">
            <v>0.70000000152943964</v>
          </cell>
          <cell r="F23">
            <v>0.70000048228552569</v>
          </cell>
          <cell r="G23">
            <v>0.70004180814468364</v>
          </cell>
          <cell r="H23">
            <v>0.70156983418913521</v>
          </cell>
          <cell r="I23">
            <v>0.72468544668896429</v>
          </cell>
          <cell r="J23">
            <v>0.80268123902326616</v>
          </cell>
          <cell r="K23">
            <v>0.90029442377064872</v>
          </cell>
          <cell r="L23">
            <v>1.000039881019823</v>
          </cell>
        </row>
        <row r="24">
          <cell r="A24">
            <v>0.8</v>
          </cell>
          <cell r="B24">
            <v>0.8</v>
          </cell>
          <cell r="C24">
            <v>0.8</v>
          </cell>
          <cell r="D24">
            <v>0.80000000000003646</v>
          </cell>
          <cell r="E24">
            <v>0.80000000012097217</v>
          </cell>
          <cell r="F24">
            <v>0.80000003814695542</v>
          </cell>
          <cell r="G24">
            <v>0.80000330859245394</v>
          </cell>
          <cell r="H24">
            <v>0.80012665779538139</v>
          </cell>
          <cell r="I24">
            <v>0.80268123902326616</v>
          </cell>
          <cell r="J24">
            <v>0.82821193907310209</v>
          </cell>
          <cell r="K24">
            <v>0.90408624194809217</v>
          </cell>
          <cell r="L24">
            <v>1.00057332729437</v>
          </cell>
        </row>
        <row r="25">
          <cell r="A25">
            <v>0.9</v>
          </cell>
          <cell r="B25">
            <v>0.9</v>
          </cell>
          <cell r="C25">
            <v>0.9</v>
          </cell>
          <cell r="D25">
            <v>0.90000000000000391</v>
          </cell>
          <cell r="E25">
            <v>0.90000000001290592</v>
          </cell>
          <cell r="F25">
            <v>0.9000000040696976</v>
          </cell>
          <cell r="G25">
            <v>0.90000035298869252</v>
          </cell>
          <cell r="H25">
            <v>0.90001353085696345</v>
          </cell>
          <cell r="I25">
            <v>0.90029442377064872</v>
          </cell>
          <cell r="J25">
            <v>0.90408624194809217</v>
          </cell>
          <cell r="K25">
            <v>0.93173843145723978</v>
          </cell>
          <cell r="L25">
            <v>1.0057532579184596</v>
          </cell>
        </row>
        <row r="26">
          <cell r="A26">
            <v>1</v>
          </cell>
          <cell r="B26">
            <v>1</v>
          </cell>
          <cell r="C26">
            <v>1</v>
          </cell>
          <cell r="D26">
            <v>1.0000000000000004</v>
          </cell>
          <cell r="E26">
            <v>1.0000000000017435</v>
          </cell>
          <cell r="F26">
            <v>1.0000000005497558</v>
          </cell>
          <cell r="G26">
            <v>1.0000000476836943</v>
          </cell>
          <cell r="H26">
            <v>1.000001828047473</v>
          </cell>
          <cell r="I26">
            <v>1.000039881019823</v>
          </cell>
          <cell r="J26">
            <v>1.00057332729437</v>
          </cell>
          <cell r="K26">
            <v>1.0057532579184596</v>
          </cell>
          <cell r="L26">
            <v>1.0352649238413776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zoomScale="70" zoomScaleNormal="70" workbookViewId="0">
      <selection activeCell="H16" sqref="H16"/>
    </sheetView>
  </sheetViews>
  <sheetFormatPr baseColWidth="10" defaultRowHeight="15" x14ac:dyDescent="0.25"/>
  <cols>
    <col min="1" max="1" width="31.7109375" bestFit="1" customWidth="1"/>
    <col min="3" max="3" width="15.28515625" bestFit="1" customWidth="1"/>
    <col min="4" max="12" width="13.28515625" customWidth="1"/>
    <col min="13" max="13" width="13.28515625" bestFit="1" customWidth="1"/>
    <col min="14" max="14" width="13.28515625" customWidth="1"/>
    <col min="15" max="15" width="11.85546875" bestFit="1" customWidth="1"/>
    <col min="19" max="20" width="11.85546875" bestFit="1" customWidth="1"/>
  </cols>
  <sheetData>
    <row r="1" spans="1:20" x14ac:dyDescent="0.25">
      <c r="A1" s="3" t="s">
        <v>18</v>
      </c>
      <c r="I1" s="25" t="s">
        <v>34</v>
      </c>
      <c r="J1" s="25"/>
      <c r="K1" t="s">
        <v>32</v>
      </c>
      <c r="L1" t="s">
        <v>33</v>
      </c>
    </row>
    <row r="2" spans="1:20" x14ac:dyDescent="0.25">
      <c r="A2" t="s">
        <v>13</v>
      </c>
      <c r="B2" t="s">
        <v>14</v>
      </c>
      <c r="I2" s="25"/>
      <c r="J2" s="25"/>
      <c r="K2">
        <v>1</v>
      </c>
      <c r="L2">
        <f>K$6-K2+1</f>
        <v>5</v>
      </c>
      <c r="M2" s="6">
        <f>(L2/L$7)</f>
        <v>0.33333333333333331</v>
      </c>
      <c r="N2" s="6"/>
    </row>
    <row r="3" spans="1:20" x14ac:dyDescent="0.25">
      <c r="A3" t="s">
        <v>12</v>
      </c>
      <c r="B3" t="s">
        <v>0</v>
      </c>
      <c r="K3">
        <v>2</v>
      </c>
      <c r="L3">
        <f t="shared" ref="L3:L5" si="0">K$6-K3+1</f>
        <v>4</v>
      </c>
      <c r="M3" s="6">
        <f t="shared" ref="M3:M6" si="1">(L3/L$7)</f>
        <v>0.26666666666666666</v>
      </c>
      <c r="N3" s="6"/>
    </row>
    <row r="4" spans="1:20" x14ac:dyDescent="0.25">
      <c r="A4" t="s">
        <v>1</v>
      </c>
      <c r="B4" t="s">
        <v>15</v>
      </c>
      <c r="K4">
        <v>3</v>
      </c>
      <c r="L4">
        <f t="shared" si="0"/>
        <v>3</v>
      </c>
      <c r="M4" s="6">
        <f t="shared" si="1"/>
        <v>0.2</v>
      </c>
      <c r="N4" s="6"/>
    </row>
    <row r="5" spans="1:20" x14ac:dyDescent="0.25">
      <c r="A5" t="s">
        <v>17</v>
      </c>
      <c r="B5" t="s">
        <v>16</v>
      </c>
      <c r="K5">
        <v>4</v>
      </c>
      <c r="L5">
        <f t="shared" si="0"/>
        <v>2</v>
      </c>
      <c r="M5" s="6">
        <f t="shared" si="1"/>
        <v>0.13333333333333333</v>
      </c>
      <c r="N5" s="6"/>
    </row>
    <row r="6" spans="1:20" x14ac:dyDescent="0.25">
      <c r="A6" s="3" t="s">
        <v>19</v>
      </c>
      <c r="K6">
        <v>5</v>
      </c>
      <c r="L6">
        <f>K$6-K6+1</f>
        <v>1</v>
      </c>
      <c r="M6" s="6">
        <f t="shared" si="1"/>
        <v>6.6666666666666666E-2</v>
      </c>
      <c r="N6" s="6"/>
    </row>
    <row r="7" spans="1:20" x14ac:dyDescent="0.25">
      <c r="A7" t="s">
        <v>25</v>
      </c>
      <c r="B7" t="s">
        <v>20</v>
      </c>
      <c r="L7">
        <f>SUM(L2:L6)</f>
        <v>15</v>
      </c>
    </row>
    <row r="8" spans="1:20" x14ac:dyDescent="0.25">
      <c r="A8" t="s">
        <v>22</v>
      </c>
      <c r="B8" t="s">
        <v>21</v>
      </c>
    </row>
    <row r="9" spans="1:20" x14ac:dyDescent="0.25">
      <c r="A9" t="s">
        <v>23</v>
      </c>
      <c r="B9" t="s">
        <v>24</v>
      </c>
    </row>
    <row r="12" spans="1:20" ht="42.75" customHeight="1" x14ac:dyDescent="0.25">
      <c r="A12" s="1"/>
      <c r="B12" s="1"/>
      <c r="C12" s="1" t="s">
        <v>12</v>
      </c>
      <c r="D12" s="1" t="s">
        <v>27</v>
      </c>
      <c r="E12" s="1" t="s">
        <v>28</v>
      </c>
      <c r="F12" s="1" t="s">
        <v>29</v>
      </c>
      <c r="G12" s="1" t="s">
        <v>26</v>
      </c>
      <c r="H12" s="1" t="s">
        <v>30</v>
      </c>
      <c r="I12" s="1" t="s">
        <v>0</v>
      </c>
      <c r="J12" s="1" t="s">
        <v>9</v>
      </c>
      <c r="K12" s="1" t="s">
        <v>43</v>
      </c>
      <c r="L12" s="1" t="s">
        <v>31</v>
      </c>
      <c r="O12" s="25" t="s">
        <v>38</v>
      </c>
      <c r="P12" s="25"/>
      <c r="Q12" s="25"/>
      <c r="R12" s="25"/>
      <c r="S12" s="25"/>
      <c r="T12" s="25"/>
    </row>
    <row r="13" spans="1:20" ht="18.75" x14ac:dyDescent="0.25">
      <c r="A13" s="2" t="s">
        <v>7</v>
      </c>
      <c r="B13" s="1"/>
      <c r="C13" s="1" t="s">
        <v>0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8</v>
      </c>
      <c r="J13" s="1" t="s">
        <v>8</v>
      </c>
      <c r="O13" s="7" t="s">
        <v>24</v>
      </c>
      <c r="P13" s="7" t="s">
        <v>20</v>
      </c>
      <c r="Q13" s="7" t="s">
        <v>21</v>
      </c>
      <c r="R13" s="7" t="s">
        <v>35</v>
      </c>
      <c r="S13" s="7" t="s">
        <v>37</v>
      </c>
      <c r="T13" s="7" t="s">
        <v>36</v>
      </c>
    </row>
    <row r="14" spans="1:20" x14ac:dyDescent="0.25">
      <c r="A14" s="1">
        <v>1E-4</v>
      </c>
      <c r="B14" s="1"/>
      <c r="C14" s="1">
        <v>1</v>
      </c>
      <c r="D14" s="1">
        <v>0.1</v>
      </c>
      <c r="E14" s="1">
        <v>5</v>
      </c>
      <c r="F14" s="1">
        <v>7.0000000000000007E-2</v>
      </c>
      <c r="G14" s="1">
        <v>0.8</v>
      </c>
      <c r="H14" s="1">
        <f>INDEX(F$14:F$18,MATCH(G14,D$14:D$18,0))</f>
        <v>0.13</v>
      </c>
      <c r="I14" s="4">
        <f>H14^A$14</f>
        <v>0.99979599872823721</v>
      </c>
      <c r="J14" s="4">
        <v>0</v>
      </c>
      <c r="K14" s="4">
        <f>I14-J14</f>
        <v>0.99979599872823721</v>
      </c>
      <c r="L14" s="4">
        <f>K14*G14</f>
        <v>0.79983679898258986</v>
      </c>
      <c r="O14" s="9">
        <f>H14</f>
        <v>0.13</v>
      </c>
      <c r="P14" s="9">
        <f>K14</f>
        <v>0.99979599872823721</v>
      </c>
      <c r="Q14" s="9">
        <f>G14</f>
        <v>0.8</v>
      </c>
      <c r="R14" s="9">
        <f>O14*P14*Q14</f>
        <v>0.10397878386773668</v>
      </c>
      <c r="S14" s="9">
        <f>O14*P14</f>
        <v>0.12997347983467084</v>
      </c>
      <c r="T14" s="9">
        <f>R14/S$19</f>
        <v>0.799642434820935</v>
      </c>
    </row>
    <row r="15" spans="1:20" x14ac:dyDescent="0.25">
      <c r="B15" s="1"/>
      <c r="C15" s="1">
        <v>2</v>
      </c>
      <c r="D15" s="1">
        <v>0</v>
      </c>
      <c r="E15" s="1">
        <v>2</v>
      </c>
      <c r="F15" s="1">
        <v>0.27</v>
      </c>
      <c r="G15" s="1">
        <v>0.6</v>
      </c>
      <c r="H15" s="1">
        <f>INDEX(F$14:F$18,MATCH(G15,D$14:D$18,0))</f>
        <v>0.33</v>
      </c>
      <c r="I15" s="4">
        <f>SUM(H14:H15)^A$14</f>
        <v>0.99992235013595687</v>
      </c>
      <c r="J15" s="4">
        <f>(H14)^A14</f>
        <v>0.99979599872823721</v>
      </c>
      <c r="K15" s="4">
        <f>I15-J15</f>
        <v>1.2635140771966036E-4</v>
      </c>
      <c r="L15" s="4">
        <f>K15*G15</f>
        <v>7.5810844631796207E-5</v>
      </c>
      <c r="O15" s="9">
        <f>H15</f>
        <v>0.33</v>
      </c>
      <c r="P15" s="9">
        <f>K15</f>
        <v>1.2635140771966036E-4</v>
      </c>
      <c r="Q15" s="9">
        <f>G15</f>
        <v>0.6</v>
      </c>
      <c r="R15" s="9">
        <f t="shared" ref="R15:R18" si="2">O15*P15*Q15</f>
        <v>2.5017578728492752E-5</v>
      </c>
      <c r="S15" s="9">
        <f t="shared" ref="S15:S18" si="3">O15*P15</f>
        <v>4.1695964547487921E-5</v>
      </c>
      <c r="T15" s="9">
        <f>R15/S$19</f>
        <v>1.9239614874918453E-4</v>
      </c>
    </row>
    <row r="16" spans="1:20" x14ac:dyDescent="0.25">
      <c r="B16" s="1"/>
      <c r="C16" s="1">
        <v>3</v>
      </c>
      <c r="D16" s="1">
        <v>0.6</v>
      </c>
      <c r="E16" s="1">
        <v>1</v>
      </c>
      <c r="F16" s="1">
        <v>0.33</v>
      </c>
      <c r="G16" s="1">
        <v>0.3</v>
      </c>
      <c r="H16" s="1">
        <f t="shared" ref="H16:H18" si="4">INDEX(F$14:F$18,MATCH(G16,D$14:D$18,0))</f>
        <v>0.2</v>
      </c>
      <c r="I16" s="4">
        <f>SUM(H14:H16)^A$14</f>
        <v>0.99995844931885725</v>
      </c>
      <c r="J16" s="4">
        <f>SUM(H14:H15)^A14</f>
        <v>0.99992235013595687</v>
      </c>
      <c r="K16" s="4">
        <f>I16-J16</f>
        <v>3.6099182900373172E-5</v>
      </c>
      <c r="L16" s="4">
        <f>K16*G16</f>
        <v>1.0829754870111951E-5</v>
      </c>
      <c r="O16" s="9">
        <f t="shared" ref="O16:O18" si="5">H16</f>
        <v>0.2</v>
      </c>
      <c r="P16" s="9">
        <f t="shared" ref="P16:P18" si="6">K16</f>
        <v>3.6099182900373172E-5</v>
      </c>
      <c r="Q16" s="9">
        <f t="shared" ref="Q16:Q18" si="7">G16</f>
        <v>0.3</v>
      </c>
      <c r="R16" s="9">
        <f t="shared" si="2"/>
        <v>2.1659509740223904E-6</v>
      </c>
      <c r="S16" s="9">
        <f t="shared" si="3"/>
        <v>7.2198365800746346E-6</v>
      </c>
      <c r="T16" s="9">
        <f t="shared" ref="T16:T18" si="8">R16/S$19</f>
        <v>1.6657112596865578E-5</v>
      </c>
    </row>
    <row r="17" spans="1:20" x14ac:dyDescent="0.25">
      <c r="A17" s="1"/>
      <c r="B17" s="1"/>
      <c r="C17" s="1">
        <v>4</v>
      </c>
      <c r="D17" s="1">
        <v>0.8</v>
      </c>
      <c r="E17" s="1">
        <v>4</v>
      </c>
      <c r="F17" s="1">
        <v>0.13</v>
      </c>
      <c r="G17" s="1">
        <v>0.1</v>
      </c>
      <c r="H17" s="1">
        <f t="shared" si="4"/>
        <v>7.0000000000000007E-2</v>
      </c>
      <c r="I17" s="4">
        <f>SUM(H14:H17)^A$14</f>
        <v>0.99996852942072512</v>
      </c>
      <c r="J17" s="4">
        <f>SUM(H14:H16)^A14</f>
        <v>0.99995844931885725</v>
      </c>
      <c r="K17" s="4">
        <f>I17-J17</f>
        <v>1.0080101867870894E-5</v>
      </c>
      <c r="L17" s="4">
        <f>K17*G17</f>
        <v>1.0080101867870895E-6</v>
      </c>
      <c r="O17" s="9">
        <f t="shared" si="5"/>
        <v>7.0000000000000007E-2</v>
      </c>
      <c r="P17" s="9">
        <f t="shared" si="6"/>
        <v>1.0080101867870894E-5</v>
      </c>
      <c r="Q17" s="9">
        <f t="shared" si="7"/>
        <v>0.1</v>
      </c>
      <c r="R17" s="9">
        <f t="shared" si="2"/>
        <v>7.056071307509627E-8</v>
      </c>
      <c r="S17" s="9">
        <f t="shared" si="3"/>
        <v>7.0560713075096268E-7</v>
      </c>
      <c r="T17" s="9">
        <f t="shared" si="8"/>
        <v>5.4264281911435993E-7</v>
      </c>
    </row>
    <row r="18" spans="1:20" x14ac:dyDescent="0.25">
      <c r="A18" s="1"/>
      <c r="B18" s="1"/>
      <c r="C18" s="1">
        <v>5</v>
      </c>
      <c r="D18" s="1">
        <v>0.3</v>
      </c>
      <c r="E18" s="1">
        <v>3</v>
      </c>
      <c r="F18" s="1">
        <v>0.2</v>
      </c>
      <c r="G18" s="1">
        <v>0</v>
      </c>
      <c r="H18" s="1">
        <f t="shared" si="4"/>
        <v>0.27</v>
      </c>
      <c r="I18" s="4">
        <f>SUM(H14:H18)^A$14</f>
        <v>1</v>
      </c>
      <c r="J18" s="4">
        <f>SUM(H14:H17)^A14</f>
        <v>0.99996852942072512</v>
      </c>
      <c r="K18" s="4">
        <f>I18-J18</f>
        <v>3.1470579274883725E-5</v>
      </c>
      <c r="L18" s="4">
        <f>K18*G18</f>
        <v>0</v>
      </c>
      <c r="O18" s="9">
        <f t="shared" si="5"/>
        <v>0.27</v>
      </c>
      <c r="P18" s="9">
        <f t="shared" si="6"/>
        <v>3.1470579274883725E-5</v>
      </c>
      <c r="Q18" s="9">
        <f t="shared" si="7"/>
        <v>0</v>
      </c>
      <c r="R18" s="9">
        <f t="shared" si="2"/>
        <v>0</v>
      </c>
      <c r="S18" s="9">
        <f t="shared" si="3"/>
        <v>8.4970564042186067E-6</v>
      </c>
      <c r="T18" s="9">
        <f t="shared" si="8"/>
        <v>0</v>
      </c>
    </row>
    <row r="19" spans="1:20" x14ac:dyDescent="0.25">
      <c r="A19" s="1"/>
      <c r="B19" s="1" t="s">
        <v>11</v>
      </c>
      <c r="C19" s="1"/>
      <c r="D19" s="1"/>
      <c r="E19" s="1"/>
      <c r="F19" s="1">
        <f>SUM(F14:F18)</f>
        <v>1</v>
      </c>
      <c r="G19" s="1"/>
      <c r="H19" s="1">
        <f>SUM(H14:H18)</f>
        <v>1</v>
      </c>
      <c r="I19" s="4"/>
      <c r="J19" s="4">
        <f>SUM(H14:H18)^A14</f>
        <v>1</v>
      </c>
      <c r="K19" s="4"/>
      <c r="L19" s="11">
        <f>SUM(L14:L18)</f>
        <v>0.79992444759227854</v>
      </c>
      <c r="M19" s="12" t="s">
        <v>41</v>
      </c>
      <c r="N19" s="12"/>
      <c r="O19" s="12"/>
      <c r="P19" s="12"/>
      <c r="Q19" s="12"/>
      <c r="R19" s="12"/>
      <c r="S19" s="9">
        <f>SUM(S14:S18)</f>
        <v>0.13003159829933336</v>
      </c>
      <c r="T19" s="10">
        <f>SUM(T14:T18)</f>
        <v>0.79985203072510025</v>
      </c>
    </row>
    <row r="22" spans="1:20" ht="33" x14ac:dyDescent="0.25">
      <c r="B22" s="1"/>
      <c r="C22" s="1" t="s">
        <v>12</v>
      </c>
      <c r="D22" s="1" t="s">
        <v>27</v>
      </c>
      <c r="E22" s="1" t="s">
        <v>28</v>
      </c>
      <c r="F22" s="1" t="s">
        <v>29</v>
      </c>
      <c r="G22" s="1" t="s">
        <v>26</v>
      </c>
      <c r="H22" s="1" t="s">
        <v>30</v>
      </c>
      <c r="I22" s="1" t="s">
        <v>0</v>
      </c>
      <c r="J22" s="1" t="s">
        <v>9</v>
      </c>
      <c r="K22" s="1" t="s">
        <v>10</v>
      </c>
      <c r="L22" s="1" t="s">
        <v>31</v>
      </c>
      <c r="O22" s="1" t="s">
        <v>40</v>
      </c>
    </row>
    <row r="23" spans="1:20" ht="18.75" x14ac:dyDescent="0.25">
      <c r="A23" s="2" t="s">
        <v>7</v>
      </c>
      <c r="B23" s="1"/>
      <c r="C23" s="1" t="s">
        <v>0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8</v>
      </c>
      <c r="J23" s="1" t="s">
        <v>8</v>
      </c>
      <c r="O23" s="7" t="s">
        <v>39</v>
      </c>
    </row>
    <row r="24" spans="1:20" x14ac:dyDescent="0.25">
      <c r="A24" s="1">
        <v>1</v>
      </c>
      <c r="B24" s="1"/>
      <c r="C24" s="1">
        <v>1</v>
      </c>
      <c r="D24" s="1">
        <v>0.1</v>
      </c>
      <c r="E24" s="1">
        <v>5</v>
      </c>
      <c r="F24" s="1">
        <v>7.0000000000000007E-2</v>
      </c>
      <c r="G24" s="1">
        <v>0.8</v>
      </c>
      <c r="H24" s="1">
        <f>INDEX(F$14:F$18,MATCH(G24,D$14:D$18,0))</f>
        <v>0.13</v>
      </c>
      <c r="I24" s="4">
        <f>H24^A$24</f>
        <v>0.13</v>
      </c>
      <c r="J24" s="4">
        <v>0</v>
      </c>
      <c r="K24" s="4">
        <f>I24-J24</f>
        <v>0.13</v>
      </c>
      <c r="L24" s="4">
        <f>K24*G24</f>
        <v>0.10400000000000001</v>
      </c>
      <c r="O24">
        <f>F14*D14</f>
        <v>7.000000000000001E-3</v>
      </c>
    </row>
    <row r="25" spans="1:20" x14ac:dyDescent="0.25">
      <c r="B25" s="1"/>
      <c r="C25" s="1">
        <v>2</v>
      </c>
      <c r="D25" s="1">
        <v>0</v>
      </c>
      <c r="E25" s="1">
        <v>2</v>
      </c>
      <c r="F25" s="1">
        <v>0.27</v>
      </c>
      <c r="G25" s="1">
        <v>0.6</v>
      </c>
      <c r="H25" s="1">
        <f t="shared" ref="H25:H28" si="9">INDEX(F$14:F$18,MATCH(G25,D$14:D$18,0))</f>
        <v>0.33</v>
      </c>
      <c r="I25" s="4">
        <f>SUM(H24:H25)^A$24</f>
        <v>0.46</v>
      </c>
      <c r="J25" s="4">
        <f>(H24)^A24</f>
        <v>0.13</v>
      </c>
      <c r="K25" s="4">
        <f>I25-J25</f>
        <v>0.33</v>
      </c>
      <c r="L25" s="4">
        <f>K25*G25</f>
        <v>0.19800000000000001</v>
      </c>
      <c r="O25">
        <f>F15*D15</f>
        <v>0</v>
      </c>
    </row>
    <row r="26" spans="1:20" x14ac:dyDescent="0.25">
      <c r="B26" s="1"/>
      <c r="C26" s="1">
        <v>3</v>
      </c>
      <c r="D26" s="1">
        <v>0.6</v>
      </c>
      <c r="E26" s="1">
        <v>1</v>
      </c>
      <c r="F26" s="1">
        <v>0.33</v>
      </c>
      <c r="G26" s="1">
        <v>0.3</v>
      </c>
      <c r="H26" s="1">
        <f t="shared" si="9"/>
        <v>0.2</v>
      </c>
      <c r="I26" s="4">
        <f>SUM(H24:H26)^A$24</f>
        <v>0.66</v>
      </c>
      <c r="J26" s="4">
        <f>SUM(H24:H25)^A24</f>
        <v>0.46</v>
      </c>
      <c r="K26" s="4">
        <f>I26-J26</f>
        <v>0.2</v>
      </c>
      <c r="L26" s="4">
        <f>K26*G26</f>
        <v>0.06</v>
      </c>
      <c r="O26">
        <f>F16*D16</f>
        <v>0.19800000000000001</v>
      </c>
    </row>
    <row r="27" spans="1:20" x14ac:dyDescent="0.25">
      <c r="B27" s="1"/>
      <c r="C27" s="1">
        <v>4</v>
      </c>
      <c r="D27" s="1">
        <v>0.8</v>
      </c>
      <c r="E27" s="1">
        <v>4</v>
      </c>
      <c r="F27" s="1">
        <v>0.13</v>
      </c>
      <c r="G27" s="1">
        <v>0.1</v>
      </c>
      <c r="H27" s="1">
        <f t="shared" si="9"/>
        <v>7.0000000000000007E-2</v>
      </c>
      <c r="I27" s="4">
        <f>SUM(H24:H27)^A$24</f>
        <v>0.73</v>
      </c>
      <c r="J27" s="4">
        <f>SUM(H24:H26)^A24</f>
        <v>0.66</v>
      </c>
      <c r="K27" s="4">
        <f>I27-J27</f>
        <v>6.9999999999999951E-2</v>
      </c>
      <c r="L27" s="4">
        <f>K27*G27</f>
        <v>6.9999999999999958E-3</v>
      </c>
      <c r="O27">
        <f>F17*D17</f>
        <v>0.10400000000000001</v>
      </c>
    </row>
    <row r="28" spans="1:20" x14ac:dyDescent="0.25">
      <c r="B28" s="1"/>
      <c r="C28" s="1">
        <v>5</v>
      </c>
      <c r="D28" s="1">
        <v>0.3</v>
      </c>
      <c r="E28" s="1">
        <v>3</v>
      </c>
      <c r="F28" s="1">
        <v>0.2</v>
      </c>
      <c r="G28" s="1">
        <v>0</v>
      </c>
      <c r="H28" s="1">
        <f t="shared" si="9"/>
        <v>0.27</v>
      </c>
      <c r="I28" s="4">
        <f>SUM(H24:H28)^A$24</f>
        <v>1</v>
      </c>
      <c r="J28" s="4">
        <f>SUM(H24:H27)^A24</f>
        <v>0.73</v>
      </c>
      <c r="K28" s="4">
        <f>I28-J28</f>
        <v>0.27</v>
      </c>
      <c r="L28" s="4">
        <f>K28*G28</f>
        <v>0</v>
      </c>
      <c r="O28">
        <f>F18*D18</f>
        <v>0.06</v>
      </c>
    </row>
    <row r="29" spans="1:20" x14ac:dyDescent="0.25">
      <c r="B29" s="1" t="s">
        <v>11</v>
      </c>
      <c r="C29" s="1"/>
      <c r="D29" s="1"/>
      <c r="E29" s="1"/>
      <c r="F29" s="1">
        <f>SUM(F24:F28)</f>
        <v>1</v>
      </c>
      <c r="G29" s="1"/>
      <c r="H29" s="1">
        <f>SUM(H24:H28)</f>
        <v>1</v>
      </c>
      <c r="I29" s="4"/>
      <c r="J29" s="4"/>
      <c r="K29" s="4"/>
      <c r="L29" s="11">
        <f>SUM(L24:L28)</f>
        <v>0.36900000000000005</v>
      </c>
      <c r="O29" s="3">
        <f>SUM(O24:O28)</f>
        <v>0.36900000000000005</v>
      </c>
    </row>
    <row r="32" spans="1:20" ht="33" x14ac:dyDescent="0.25">
      <c r="B32" s="1"/>
      <c r="C32" s="1" t="s">
        <v>12</v>
      </c>
      <c r="D32" s="1" t="s">
        <v>27</v>
      </c>
      <c r="E32" s="1" t="s">
        <v>28</v>
      </c>
      <c r="F32" s="1" t="s">
        <v>29</v>
      </c>
      <c r="G32" s="1" t="s">
        <v>26</v>
      </c>
      <c r="H32" s="1" t="s">
        <v>30</v>
      </c>
      <c r="I32" s="1" t="s">
        <v>0</v>
      </c>
      <c r="J32" s="1" t="s">
        <v>9</v>
      </c>
      <c r="K32" s="1" t="s">
        <v>10</v>
      </c>
      <c r="L32" s="1" t="s">
        <v>31</v>
      </c>
      <c r="Q32" s="13"/>
    </row>
    <row r="33" spans="1:14" ht="18.75" x14ac:dyDescent="0.25">
      <c r="A33" s="2" t="s">
        <v>7</v>
      </c>
      <c r="B33" s="1"/>
      <c r="C33" s="1" t="s">
        <v>0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8</v>
      </c>
      <c r="J33" s="1" t="s">
        <v>8</v>
      </c>
    </row>
    <row r="34" spans="1:14" x14ac:dyDescent="0.25">
      <c r="A34" s="1">
        <v>1000</v>
      </c>
      <c r="B34" s="1"/>
      <c r="C34" s="1">
        <v>1</v>
      </c>
      <c r="D34" s="1">
        <v>0.1</v>
      </c>
      <c r="E34" s="1">
        <v>5</v>
      </c>
      <c r="F34" s="1">
        <v>7.0000000000000007E-2</v>
      </c>
      <c r="G34" s="1">
        <v>0.8</v>
      </c>
      <c r="H34" s="1">
        <f>INDEX(F$14:F$18,MATCH(G34,D$14:D$18,0))</f>
        <v>0.13</v>
      </c>
      <c r="I34" s="4">
        <f>H34^A$34</f>
        <v>0</v>
      </c>
      <c r="J34" s="4">
        <v>0</v>
      </c>
      <c r="K34" s="4">
        <f>I34-J34</f>
        <v>0</v>
      </c>
      <c r="L34" s="4">
        <f>K34*G34</f>
        <v>0</v>
      </c>
    </row>
    <row r="35" spans="1:14" x14ac:dyDescent="0.25">
      <c r="B35" s="1"/>
      <c r="C35" s="1">
        <v>2</v>
      </c>
      <c r="D35" s="1">
        <v>0</v>
      </c>
      <c r="E35" s="1">
        <v>2</v>
      </c>
      <c r="F35" s="1">
        <v>0.27</v>
      </c>
      <c r="G35" s="1">
        <v>0.6</v>
      </c>
      <c r="H35" s="5">
        <f>INDEX(F$14:F$18,MATCH(G35,D$14:D$18,0))</f>
        <v>0.33</v>
      </c>
      <c r="I35" s="4">
        <f>SUM(H34:H35)^A$34</f>
        <v>0</v>
      </c>
      <c r="J35" s="4">
        <f>(H34)^A34</f>
        <v>0</v>
      </c>
      <c r="K35" s="4">
        <f>I35-J35</f>
        <v>0</v>
      </c>
      <c r="L35" s="4">
        <f>K35*G35</f>
        <v>0</v>
      </c>
    </row>
    <row r="36" spans="1:14" x14ac:dyDescent="0.25">
      <c r="B36" s="1"/>
      <c r="C36" s="1">
        <v>3</v>
      </c>
      <c r="D36" s="1">
        <v>0.6</v>
      </c>
      <c r="E36" s="1">
        <v>1</v>
      </c>
      <c r="F36" s="1">
        <v>0.33</v>
      </c>
      <c r="G36" s="1">
        <v>0.3</v>
      </c>
      <c r="H36" s="1">
        <f>INDEX(F$14:F$18,MATCH(G36,D$14:D$18,0))</f>
        <v>0.2</v>
      </c>
      <c r="I36" s="4">
        <f>SUM(H34:H36)^A$34</f>
        <v>3.4989323190460122E-181</v>
      </c>
      <c r="J36" s="4">
        <f>SUM(H34:H35)^A34</f>
        <v>0</v>
      </c>
      <c r="K36" s="4">
        <f>I36-J36</f>
        <v>3.4989323190460122E-181</v>
      </c>
      <c r="L36" s="4">
        <f>K36*G36</f>
        <v>1.0496796957138037E-181</v>
      </c>
    </row>
    <row r="37" spans="1:14" x14ac:dyDescent="0.25">
      <c r="B37" s="1"/>
      <c r="C37" s="1">
        <v>4</v>
      </c>
      <c r="D37" s="1">
        <v>0.8</v>
      </c>
      <c r="E37" s="1">
        <v>4</v>
      </c>
      <c r="F37" s="1">
        <v>0.13</v>
      </c>
      <c r="G37" s="1">
        <v>0.1</v>
      </c>
      <c r="H37" s="1">
        <f>INDEX(F$14:F$18,MATCH(G37,D$14:D$18,0))</f>
        <v>7.0000000000000007E-2</v>
      </c>
      <c r="I37" s="4">
        <f>SUM(H34:H37)^A$34</f>
        <v>2.1031009543374613E-137</v>
      </c>
      <c r="J37" s="4">
        <f>SUM(H34:H36)^A34</f>
        <v>3.4989323190460122E-181</v>
      </c>
      <c r="K37" s="4">
        <f>I37-J37</f>
        <v>2.1031009543374613E-137</v>
      </c>
      <c r="L37" s="4">
        <f>K37*G37</f>
        <v>2.1031009543374615E-138</v>
      </c>
    </row>
    <row r="38" spans="1:14" x14ac:dyDescent="0.25">
      <c r="B38" s="1"/>
      <c r="C38" s="1">
        <v>5</v>
      </c>
      <c r="D38" s="1">
        <v>0.3</v>
      </c>
      <c r="E38" s="1">
        <v>3</v>
      </c>
      <c r="F38" s="1">
        <v>0.2</v>
      </c>
      <c r="G38" s="1">
        <v>0</v>
      </c>
      <c r="H38" s="1">
        <f>INDEX(F$14:F$18,MATCH(G38,D$14:D$18,0))</f>
        <v>0.27</v>
      </c>
      <c r="I38" s="4">
        <f>SUM(H34:H38)^A$34</f>
        <v>1</v>
      </c>
      <c r="J38" s="4">
        <f>SUM(H34:H37)^A34</f>
        <v>2.1031009543374613E-137</v>
      </c>
      <c r="K38" s="4">
        <f>I38-J38</f>
        <v>1</v>
      </c>
      <c r="L38" s="4">
        <f>K38*G38</f>
        <v>0</v>
      </c>
    </row>
    <row r="39" spans="1:14" x14ac:dyDescent="0.25">
      <c r="B39" s="1" t="s">
        <v>11</v>
      </c>
      <c r="C39" s="1"/>
      <c r="D39" s="1"/>
      <c r="E39" s="1"/>
      <c r="F39" s="1">
        <f>SUM(F34:F38)</f>
        <v>1</v>
      </c>
      <c r="G39" s="1"/>
      <c r="H39" s="1">
        <f>SUM(H34:H38)</f>
        <v>1</v>
      </c>
      <c r="I39" s="4"/>
      <c r="J39" s="4"/>
      <c r="K39" s="4"/>
      <c r="L39" s="11">
        <f>SUM(L34:L38)</f>
        <v>2.1031009543374615E-138</v>
      </c>
      <c r="M39" s="3" t="s">
        <v>42</v>
      </c>
      <c r="N39" s="3"/>
    </row>
  </sheetData>
  <sortState xmlns:xlrd2="http://schemas.microsoft.com/office/spreadsheetml/2017/richdata2" ref="G14:G18">
    <sortCondition descending="1" ref="G14"/>
  </sortState>
  <mergeCells count="2">
    <mergeCell ref="I1:J2"/>
    <mergeCell ref="O12:T1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7"/>
  <sheetViews>
    <sheetView workbookViewId="0">
      <selection activeCell="E6" sqref="E6"/>
    </sheetView>
  </sheetViews>
  <sheetFormatPr baseColWidth="10" defaultRowHeight="15" x14ac:dyDescent="0.25"/>
  <sheetData>
    <row r="1" spans="2:13" ht="30" x14ac:dyDescent="0.25">
      <c r="B1" s="8" t="s">
        <v>12</v>
      </c>
      <c r="C1" s="8" t="s">
        <v>27</v>
      </c>
      <c r="D1" s="8" t="s">
        <v>28</v>
      </c>
      <c r="E1" s="8" t="s">
        <v>29</v>
      </c>
      <c r="F1" s="8" t="s">
        <v>26</v>
      </c>
      <c r="L1" t="s">
        <v>53</v>
      </c>
      <c r="M1" t="s">
        <v>54</v>
      </c>
    </row>
    <row r="2" spans="2:13" x14ac:dyDescent="0.25">
      <c r="B2" s="7" t="s">
        <v>32</v>
      </c>
      <c r="C2" s="7" t="s">
        <v>44</v>
      </c>
      <c r="D2" s="7" t="s">
        <v>45</v>
      </c>
      <c r="E2" s="7" t="s">
        <v>46</v>
      </c>
      <c r="F2" s="7" t="s">
        <v>47</v>
      </c>
      <c r="G2" s="7" t="s">
        <v>48</v>
      </c>
      <c r="H2" s="7" t="s">
        <v>49</v>
      </c>
      <c r="I2" s="7" t="s">
        <v>50</v>
      </c>
      <c r="L2" s="7" t="s">
        <v>51</v>
      </c>
      <c r="M2" s="7" t="s">
        <v>52</v>
      </c>
    </row>
    <row r="3" spans="2:13" x14ac:dyDescent="0.25">
      <c r="B3" s="7">
        <v>1</v>
      </c>
      <c r="C3" s="7">
        <v>0.6</v>
      </c>
      <c r="D3" s="7">
        <v>0.1</v>
      </c>
      <c r="E3" s="7">
        <v>0.9</v>
      </c>
      <c r="F3" s="8">
        <v>0.1</v>
      </c>
      <c r="G3" s="7">
        <v>0</v>
      </c>
      <c r="H3" s="6">
        <f>G3*F3</f>
        <v>0</v>
      </c>
      <c r="I3" s="6">
        <f>H3*E3</f>
        <v>0</v>
      </c>
      <c r="J3" s="6">
        <f>I3/SUM($H$3:$H$6)</f>
        <v>0</v>
      </c>
      <c r="L3">
        <v>1</v>
      </c>
      <c r="M3">
        <v>0</v>
      </c>
    </row>
    <row r="4" spans="2:13" x14ac:dyDescent="0.25">
      <c r="B4" s="7">
        <v>2</v>
      </c>
      <c r="C4" s="7">
        <v>0.3</v>
      </c>
      <c r="D4" s="7">
        <v>0.5</v>
      </c>
      <c r="E4" s="7">
        <v>0.6</v>
      </c>
      <c r="F4" s="8">
        <v>0.1</v>
      </c>
      <c r="G4" s="7">
        <v>0</v>
      </c>
      <c r="H4" s="6">
        <f t="shared" ref="H4:H6" si="0">G4*F4</f>
        <v>0</v>
      </c>
      <c r="I4" s="6">
        <f t="shared" ref="I4:I6" si="1">H4*E4</f>
        <v>0</v>
      </c>
      <c r="J4" s="6">
        <f t="shared" ref="J4:J6" si="2">I4/SUM($H$3:$H$6)</f>
        <v>0</v>
      </c>
      <c r="L4">
        <v>0</v>
      </c>
      <c r="M4">
        <v>0</v>
      </c>
    </row>
    <row r="5" spans="2:13" x14ac:dyDescent="0.25">
      <c r="B5" s="7">
        <v>3</v>
      </c>
      <c r="C5" s="7">
        <v>0.2</v>
      </c>
      <c r="D5" s="7">
        <v>0.3</v>
      </c>
      <c r="E5" s="7">
        <v>0.3</v>
      </c>
      <c r="F5" s="8">
        <v>0.5</v>
      </c>
      <c r="G5" s="7">
        <v>0</v>
      </c>
      <c r="H5" s="6">
        <f t="shared" si="0"/>
        <v>0</v>
      </c>
      <c r="I5" s="6">
        <f t="shared" si="1"/>
        <v>0</v>
      </c>
      <c r="J5" s="6">
        <f t="shared" si="2"/>
        <v>0</v>
      </c>
      <c r="L5">
        <v>0</v>
      </c>
      <c r="M5">
        <v>0</v>
      </c>
    </row>
    <row r="6" spans="2:13" x14ac:dyDescent="0.25">
      <c r="B6" s="7">
        <v>4</v>
      </c>
      <c r="C6" s="7">
        <v>0.9</v>
      </c>
      <c r="D6" s="7">
        <v>0.1</v>
      </c>
      <c r="E6" s="7">
        <v>0.2</v>
      </c>
      <c r="F6" s="8">
        <v>0.3</v>
      </c>
      <c r="G6" s="7">
        <v>1</v>
      </c>
      <c r="H6" s="6">
        <f t="shared" si="0"/>
        <v>0.3</v>
      </c>
      <c r="I6" s="6">
        <f t="shared" si="1"/>
        <v>0.06</v>
      </c>
      <c r="J6" s="6">
        <f t="shared" si="2"/>
        <v>0.2</v>
      </c>
      <c r="L6">
        <v>0</v>
      </c>
      <c r="M6">
        <v>1</v>
      </c>
    </row>
    <row r="7" spans="2:13" x14ac:dyDescent="0.25">
      <c r="B7" s="8"/>
      <c r="C7" s="8"/>
      <c r="D7" s="8"/>
      <c r="E7" s="8">
        <f>SUM(E3:E6)</f>
        <v>2</v>
      </c>
      <c r="F7" s="8"/>
      <c r="J7" s="14">
        <f>SUM(J3:J6)</f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2D1C-DF92-47AB-A2F6-1EF2A0BFB819}">
  <dimension ref="A1:R43"/>
  <sheetViews>
    <sheetView zoomScale="70" zoomScaleNormal="70" workbookViewId="0">
      <selection activeCell="A32" sqref="A32"/>
    </sheetView>
  </sheetViews>
  <sheetFormatPr baseColWidth="10" defaultRowHeight="15" x14ac:dyDescent="0.25"/>
  <cols>
    <col min="1" max="1" width="11.42578125" style="24"/>
  </cols>
  <sheetData>
    <row r="1" spans="1:18" x14ac:dyDescent="0.25">
      <c r="A1" s="26" t="s">
        <v>73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8" ht="30" x14ac:dyDescent="0.25">
      <c r="B2" s="15" t="s">
        <v>12</v>
      </c>
      <c r="C2" s="15" t="s">
        <v>27</v>
      </c>
      <c r="D2" s="15" t="s">
        <v>28</v>
      </c>
      <c r="E2" s="15" t="s">
        <v>29</v>
      </c>
      <c r="F2" s="15" t="s">
        <v>26</v>
      </c>
      <c r="Q2" t="s">
        <v>55</v>
      </c>
      <c r="R2" t="s">
        <v>57</v>
      </c>
    </row>
    <row r="3" spans="1:18" x14ac:dyDescent="0.25">
      <c r="A3" s="24" t="s">
        <v>67</v>
      </c>
      <c r="B3" s="7" t="s">
        <v>60</v>
      </c>
      <c r="C3" s="7" t="s">
        <v>44</v>
      </c>
      <c r="D3" s="7" t="s">
        <v>45</v>
      </c>
      <c r="E3" s="7" t="s">
        <v>46</v>
      </c>
      <c r="F3" s="7" t="s">
        <v>47</v>
      </c>
      <c r="G3" s="7" t="s">
        <v>48</v>
      </c>
      <c r="H3" s="7" t="s">
        <v>49</v>
      </c>
      <c r="I3" s="7" t="s">
        <v>50</v>
      </c>
      <c r="K3" s="7" t="s">
        <v>33</v>
      </c>
      <c r="L3" s="7" t="s">
        <v>61</v>
      </c>
      <c r="M3" s="7" t="s">
        <v>62</v>
      </c>
      <c r="O3" s="22" t="s">
        <v>55</v>
      </c>
      <c r="Q3">
        <f>O4</f>
        <v>0</v>
      </c>
      <c r="R3">
        <f>O11</f>
        <v>0</v>
      </c>
    </row>
    <row r="4" spans="1:18" x14ac:dyDescent="0.25">
      <c r="B4" s="7">
        <v>1</v>
      </c>
      <c r="C4" s="7">
        <v>0.6</v>
      </c>
      <c r="D4" s="7">
        <v>0.1</v>
      </c>
      <c r="E4" s="7">
        <v>0.9</v>
      </c>
      <c r="F4" s="15">
        <v>0.1</v>
      </c>
      <c r="G4" s="7">
        <v>0</v>
      </c>
      <c r="H4" s="9">
        <f>G4*F4</f>
        <v>0</v>
      </c>
      <c r="I4" s="9">
        <f>H4*E4</f>
        <v>0</v>
      </c>
      <c r="J4" s="9">
        <f>I4/SUM($H$4:$H$7)</f>
        <v>0</v>
      </c>
      <c r="K4">
        <v>4</v>
      </c>
      <c r="L4">
        <f>$K$4-B4</f>
        <v>3</v>
      </c>
      <c r="M4">
        <f>$K$4-1</f>
        <v>3</v>
      </c>
      <c r="N4" s="20">
        <f>L4/M4*G4</f>
        <v>0</v>
      </c>
      <c r="O4" s="22">
        <f>SUM(N4:N7)</f>
        <v>0</v>
      </c>
      <c r="Q4" s="20">
        <f>O19</f>
        <v>0.49999999999999994</v>
      </c>
      <c r="R4">
        <f>O26</f>
        <v>1</v>
      </c>
    </row>
    <row r="5" spans="1:18" x14ac:dyDescent="0.25">
      <c r="B5" s="7">
        <v>2</v>
      </c>
      <c r="C5" s="7">
        <v>0.3</v>
      </c>
      <c r="D5" s="7">
        <v>0.5</v>
      </c>
      <c r="E5" s="7">
        <v>0.6</v>
      </c>
      <c r="F5" s="15">
        <v>0.1</v>
      </c>
      <c r="G5" s="7">
        <v>0</v>
      </c>
      <c r="H5" s="9">
        <f t="shared" ref="H5:H7" si="0">G5*F5</f>
        <v>0</v>
      </c>
      <c r="I5" s="9">
        <f t="shared" ref="I5:I7" si="1">H5*E5</f>
        <v>0</v>
      </c>
      <c r="J5" s="9">
        <f t="shared" ref="J5:J7" si="2">I5/SUM($H$4:$H$7)</f>
        <v>0</v>
      </c>
      <c r="L5">
        <f>$K$4-B5</f>
        <v>2</v>
      </c>
      <c r="M5">
        <f t="shared" ref="M5:M7" si="3">$K$4-1</f>
        <v>3</v>
      </c>
      <c r="N5" s="20">
        <f t="shared" ref="N5:N6" si="4">L5/M5*G5</f>
        <v>0</v>
      </c>
      <c r="Q5">
        <f>O33</f>
        <v>1</v>
      </c>
      <c r="R5">
        <f>O40</f>
        <v>0</v>
      </c>
    </row>
    <row r="6" spans="1:18" x14ac:dyDescent="0.25">
      <c r="B6" s="7">
        <v>3</v>
      </c>
      <c r="C6" s="7">
        <v>0.2</v>
      </c>
      <c r="D6" s="7">
        <v>0.3</v>
      </c>
      <c r="E6" s="7">
        <v>0.3</v>
      </c>
      <c r="F6" s="15">
        <v>0.5</v>
      </c>
      <c r="G6" s="7">
        <v>0</v>
      </c>
      <c r="H6" s="9">
        <f t="shared" si="0"/>
        <v>0</v>
      </c>
      <c r="I6" s="9">
        <f t="shared" si="1"/>
        <v>0</v>
      </c>
      <c r="J6" s="9">
        <f t="shared" si="2"/>
        <v>0</v>
      </c>
      <c r="L6">
        <f>$K$4-B6</f>
        <v>1</v>
      </c>
      <c r="M6">
        <f t="shared" si="3"/>
        <v>3</v>
      </c>
      <c r="N6" s="20">
        <f t="shared" si="4"/>
        <v>0</v>
      </c>
    </row>
    <row r="7" spans="1:18" x14ac:dyDescent="0.25">
      <c r="B7" s="7">
        <v>4</v>
      </c>
      <c r="C7" s="7">
        <v>0.9</v>
      </c>
      <c r="D7" s="7">
        <v>0.1</v>
      </c>
      <c r="E7" s="7">
        <v>0.2</v>
      </c>
      <c r="F7" s="15">
        <v>0.3</v>
      </c>
      <c r="G7" s="7">
        <v>1</v>
      </c>
      <c r="H7" s="9">
        <f t="shared" si="0"/>
        <v>0.3</v>
      </c>
      <c r="I7" s="9">
        <f t="shared" si="1"/>
        <v>0.06</v>
      </c>
      <c r="J7" s="9">
        <f t="shared" si="2"/>
        <v>0.2</v>
      </c>
      <c r="L7">
        <f>$K$4-B7</f>
        <v>0</v>
      </c>
      <c r="M7">
        <f t="shared" si="3"/>
        <v>3</v>
      </c>
      <c r="N7" s="20">
        <f>L7/M7*G7</f>
        <v>0</v>
      </c>
    </row>
    <row r="8" spans="1:18" x14ac:dyDescent="0.25">
      <c r="B8" s="15"/>
      <c r="C8" s="15"/>
      <c r="D8" s="15"/>
      <c r="E8" s="15">
        <f>SUM(E4:E7)</f>
        <v>2</v>
      </c>
      <c r="F8" s="15"/>
      <c r="J8" s="14">
        <f>SUM(J4:J7)</f>
        <v>0.2</v>
      </c>
    </row>
    <row r="10" spans="1:18" x14ac:dyDescent="0.25">
      <c r="L10" t="s">
        <v>63</v>
      </c>
      <c r="M10" t="s">
        <v>64</v>
      </c>
      <c r="N10" t="s">
        <v>65</v>
      </c>
      <c r="O10" s="3" t="s">
        <v>57</v>
      </c>
    </row>
    <row r="11" spans="1:18" x14ac:dyDescent="0.25">
      <c r="L11">
        <f>G4-(1/$K$4)</f>
        <v>-0.25</v>
      </c>
      <c r="M11">
        <f>L11^2</f>
        <v>6.25E-2</v>
      </c>
      <c r="N11">
        <f>M11/($K$4-1)</f>
        <v>2.0833333333333332E-2</v>
      </c>
      <c r="O11" s="3">
        <f>1-SQRT(K4*(SUM(N11:N14)))</f>
        <v>0</v>
      </c>
    </row>
    <row r="12" spans="1:18" x14ac:dyDescent="0.25">
      <c r="L12">
        <f t="shared" ref="L12:L14" si="5">G5-(1/$K$4)</f>
        <v>-0.25</v>
      </c>
      <c r="M12">
        <f t="shared" ref="M12:M14" si="6">L12^2</f>
        <v>6.25E-2</v>
      </c>
      <c r="N12">
        <f t="shared" ref="N12:N14" si="7">M12/($K$4-1)</f>
        <v>2.0833333333333332E-2</v>
      </c>
    </row>
    <row r="13" spans="1:18" x14ac:dyDescent="0.25">
      <c r="L13">
        <f t="shared" si="5"/>
        <v>-0.25</v>
      </c>
      <c r="M13">
        <f t="shared" si="6"/>
        <v>6.25E-2</v>
      </c>
      <c r="N13">
        <f t="shared" si="7"/>
        <v>2.0833333333333332E-2</v>
      </c>
    </row>
    <row r="14" spans="1:18" x14ac:dyDescent="0.25">
      <c r="L14">
        <f t="shared" si="5"/>
        <v>0.75</v>
      </c>
      <c r="M14">
        <f t="shared" si="6"/>
        <v>0.5625</v>
      </c>
      <c r="N14">
        <f t="shared" si="7"/>
        <v>0.1875</v>
      </c>
    </row>
    <row r="17" spans="1:15" x14ac:dyDescent="0.25">
      <c r="B17" s="3" t="s">
        <v>59</v>
      </c>
    </row>
    <row r="18" spans="1:15" x14ac:dyDescent="0.25">
      <c r="A18" s="24" t="s">
        <v>66</v>
      </c>
      <c r="B18" s="7" t="s">
        <v>60</v>
      </c>
      <c r="C18" s="7" t="s">
        <v>44</v>
      </c>
      <c r="D18" s="7" t="s">
        <v>45</v>
      </c>
      <c r="E18" s="7" t="s">
        <v>46</v>
      </c>
      <c r="F18" s="7" t="s">
        <v>47</v>
      </c>
      <c r="G18" s="7" t="s">
        <v>48</v>
      </c>
      <c r="H18" s="7" t="s">
        <v>49</v>
      </c>
      <c r="I18" s="7" t="s">
        <v>50</v>
      </c>
      <c r="K18" s="7" t="s">
        <v>33</v>
      </c>
      <c r="L18" s="7" t="s">
        <v>61</v>
      </c>
      <c r="M18" s="7" t="s">
        <v>62</v>
      </c>
      <c r="O18" s="22" t="s">
        <v>55</v>
      </c>
    </row>
    <row r="19" spans="1:15" x14ac:dyDescent="0.25">
      <c r="B19" s="7">
        <v>1</v>
      </c>
      <c r="C19" s="7">
        <v>0.6</v>
      </c>
      <c r="D19" s="7">
        <v>0.1</v>
      </c>
      <c r="E19" s="7">
        <v>0.9</v>
      </c>
      <c r="F19" s="15">
        <v>0.1</v>
      </c>
      <c r="G19" s="7">
        <v>0.25</v>
      </c>
      <c r="H19" s="9">
        <f>G19*F19</f>
        <v>2.5000000000000001E-2</v>
      </c>
      <c r="I19" s="9">
        <f>H19*E19</f>
        <v>2.2500000000000003E-2</v>
      </c>
      <c r="J19" s="9">
        <f>I19/SUM($H$4:$H$7)</f>
        <v>7.5000000000000011E-2</v>
      </c>
      <c r="K19">
        <v>4</v>
      </c>
      <c r="L19">
        <f>$K$4-B19</f>
        <v>3</v>
      </c>
      <c r="M19">
        <f>$K$4-1</f>
        <v>3</v>
      </c>
      <c r="N19" s="20">
        <f t="shared" ref="N19:N21" si="8">L19/M19*G19</f>
        <v>0.25</v>
      </c>
      <c r="O19" s="23">
        <f>SUM(N19:N22)</f>
        <v>0.49999999999999994</v>
      </c>
    </row>
    <row r="20" spans="1:15" x14ac:dyDescent="0.25">
      <c r="B20" s="7">
        <v>2</v>
      </c>
      <c r="C20" s="7">
        <v>0.3</v>
      </c>
      <c r="D20" s="7">
        <v>0.5</v>
      </c>
      <c r="E20" s="7">
        <v>0.6</v>
      </c>
      <c r="F20" s="15">
        <v>0.1</v>
      </c>
      <c r="G20" s="7">
        <v>0.25</v>
      </c>
      <c r="H20" s="9">
        <f t="shared" ref="H20:H22" si="9">G20*F20</f>
        <v>2.5000000000000001E-2</v>
      </c>
      <c r="I20" s="9">
        <f t="shared" ref="I20:I22" si="10">H20*E20</f>
        <v>1.4999999999999999E-2</v>
      </c>
      <c r="J20" s="9">
        <f t="shared" ref="J20:J22" si="11">I20/SUM($H$4:$H$7)</f>
        <v>0.05</v>
      </c>
      <c r="L20">
        <f>$K$4-B20</f>
        <v>2</v>
      </c>
      <c r="M20">
        <f t="shared" ref="M20:M22" si="12">$K$4-1</f>
        <v>3</v>
      </c>
      <c r="N20" s="20">
        <f t="shared" si="8"/>
        <v>0.16666666666666666</v>
      </c>
    </row>
    <row r="21" spans="1:15" x14ac:dyDescent="0.25">
      <c r="B21" s="7">
        <v>3</v>
      </c>
      <c r="C21" s="7">
        <v>0.2</v>
      </c>
      <c r="D21" s="7">
        <v>0.3</v>
      </c>
      <c r="E21" s="7">
        <v>0.3</v>
      </c>
      <c r="F21" s="15">
        <v>0.5</v>
      </c>
      <c r="G21" s="7">
        <v>0.25</v>
      </c>
      <c r="H21" s="9">
        <f t="shared" si="9"/>
        <v>0.125</v>
      </c>
      <c r="I21" s="9">
        <f t="shared" si="10"/>
        <v>3.7499999999999999E-2</v>
      </c>
      <c r="J21" s="9">
        <f t="shared" si="11"/>
        <v>0.125</v>
      </c>
      <c r="L21">
        <f>$K$4-B21</f>
        <v>1</v>
      </c>
      <c r="M21">
        <f t="shared" si="12"/>
        <v>3</v>
      </c>
      <c r="N21" s="20">
        <f t="shared" si="8"/>
        <v>8.3333333333333329E-2</v>
      </c>
    </row>
    <row r="22" spans="1:15" x14ac:dyDescent="0.25">
      <c r="B22" s="7">
        <v>4</v>
      </c>
      <c r="C22" s="7">
        <v>0.9</v>
      </c>
      <c r="D22" s="7">
        <v>0.1</v>
      </c>
      <c r="E22" s="7">
        <v>0.2</v>
      </c>
      <c r="F22" s="15">
        <v>0.3</v>
      </c>
      <c r="G22" s="7">
        <v>0.25</v>
      </c>
      <c r="H22" s="9">
        <f t="shared" si="9"/>
        <v>7.4999999999999997E-2</v>
      </c>
      <c r="I22" s="9">
        <f t="shared" si="10"/>
        <v>1.4999999999999999E-2</v>
      </c>
      <c r="J22" s="9">
        <f t="shared" si="11"/>
        <v>0.05</v>
      </c>
      <c r="L22">
        <f>$K$4-B22</f>
        <v>0</v>
      </c>
      <c r="M22">
        <f t="shared" si="12"/>
        <v>3</v>
      </c>
      <c r="N22" s="20">
        <f>L22/M22*G22</f>
        <v>0</v>
      </c>
    </row>
    <row r="23" spans="1:15" x14ac:dyDescent="0.25">
      <c r="C23" s="15"/>
      <c r="D23" s="15"/>
      <c r="E23" s="15">
        <f>SUM(E19:E22)</f>
        <v>2</v>
      </c>
      <c r="F23" s="15"/>
      <c r="J23" s="14">
        <f>SUM(J19:J22)</f>
        <v>0.3</v>
      </c>
    </row>
    <row r="25" spans="1:15" x14ac:dyDescent="0.25">
      <c r="L25" t="s">
        <v>63</v>
      </c>
      <c r="M25" t="s">
        <v>64</v>
      </c>
      <c r="N25" t="s">
        <v>65</v>
      </c>
      <c r="O25" s="3" t="s">
        <v>57</v>
      </c>
    </row>
    <row r="26" spans="1:15" x14ac:dyDescent="0.25">
      <c r="L26">
        <f>G19-(1/$K$4)</f>
        <v>0</v>
      </c>
      <c r="M26">
        <f>L26^2</f>
        <v>0</v>
      </c>
      <c r="N26">
        <f>M26/($K$4-1)</f>
        <v>0</v>
      </c>
      <c r="O26" s="3">
        <f>1-SQRT(K19*(SUM(N26:N29)))</f>
        <v>1</v>
      </c>
    </row>
    <row r="27" spans="1:15" x14ac:dyDescent="0.25">
      <c r="L27">
        <f t="shared" ref="L27:L29" si="13">G20-(1/$K$4)</f>
        <v>0</v>
      </c>
      <c r="M27">
        <f t="shared" ref="M27:M29" si="14">L27^2</f>
        <v>0</v>
      </c>
      <c r="N27">
        <f t="shared" ref="N27:N29" si="15">M27/($K$4-1)</f>
        <v>0</v>
      </c>
    </row>
    <row r="28" spans="1:15" x14ac:dyDescent="0.25">
      <c r="L28">
        <f t="shared" si="13"/>
        <v>0</v>
      </c>
      <c r="M28">
        <f t="shared" si="14"/>
        <v>0</v>
      </c>
      <c r="N28">
        <f t="shared" si="15"/>
        <v>0</v>
      </c>
    </row>
    <row r="29" spans="1:15" x14ac:dyDescent="0.25">
      <c r="L29">
        <f t="shared" si="13"/>
        <v>0</v>
      </c>
      <c r="M29">
        <f t="shared" si="14"/>
        <v>0</v>
      </c>
      <c r="N29">
        <f t="shared" si="15"/>
        <v>0</v>
      </c>
    </row>
    <row r="32" spans="1:15" x14ac:dyDescent="0.25">
      <c r="A32" s="24" t="s">
        <v>68</v>
      </c>
      <c r="B32" s="7" t="s">
        <v>60</v>
      </c>
      <c r="C32" s="7" t="s">
        <v>44</v>
      </c>
      <c r="D32" s="7" t="s">
        <v>45</v>
      </c>
      <c r="E32" s="7" t="s">
        <v>46</v>
      </c>
      <c r="F32" s="7" t="s">
        <v>47</v>
      </c>
      <c r="G32" s="7" t="s">
        <v>48</v>
      </c>
      <c r="H32" s="7" t="s">
        <v>49</v>
      </c>
      <c r="I32" s="7" t="s">
        <v>50</v>
      </c>
      <c r="K32" s="7" t="s">
        <v>33</v>
      </c>
      <c r="L32" s="7" t="s">
        <v>61</v>
      </c>
      <c r="M32" s="7" t="s">
        <v>62</v>
      </c>
      <c r="O32" s="22" t="s">
        <v>55</v>
      </c>
    </row>
    <row r="33" spans="2:15" x14ac:dyDescent="0.25">
      <c r="B33" s="7">
        <v>1</v>
      </c>
      <c r="C33" s="7">
        <v>0.6</v>
      </c>
      <c r="D33" s="7">
        <v>0.1</v>
      </c>
      <c r="E33" s="7">
        <v>0.9</v>
      </c>
      <c r="F33" s="15">
        <v>0.1</v>
      </c>
      <c r="G33" s="7">
        <v>1</v>
      </c>
      <c r="H33" s="9">
        <f>G33*F33</f>
        <v>0.1</v>
      </c>
      <c r="I33" s="9">
        <f>H33*E33</f>
        <v>9.0000000000000011E-2</v>
      </c>
      <c r="J33" s="9">
        <f>I33/SUM($H$4:$H$7)</f>
        <v>0.30000000000000004</v>
      </c>
      <c r="K33">
        <v>4</v>
      </c>
      <c r="L33">
        <f>$K$4-B33</f>
        <v>3</v>
      </c>
      <c r="M33">
        <f>$K$4-1</f>
        <v>3</v>
      </c>
      <c r="N33" s="20">
        <f t="shared" ref="N33:N35" si="16">L33/M33*G33</f>
        <v>1</v>
      </c>
      <c r="O33" s="22">
        <f>SUM(N33:N36)</f>
        <v>1</v>
      </c>
    </row>
    <row r="34" spans="2:15" x14ac:dyDescent="0.25">
      <c r="B34" s="7">
        <v>2</v>
      </c>
      <c r="C34" s="7">
        <v>0.3</v>
      </c>
      <c r="D34" s="7">
        <v>0.5</v>
      </c>
      <c r="E34" s="7">
        <v>0.6</v>
      </c>
      <c r="F34" s="15">
        <v>0.1</v>
      </c>
      <c r="G34" s="7">
        <v>0</v>
      </c>
      <c r="H34" s="9">
        <f t="shared" ref="H34:H36" si="17">G34*F34</f>
        <v>0</v>
      </c>
      <c r="I34" s="9">
        <f t="shared" ref="I34:I36" si="18">H34*E34</f>
        <v>0</v>
      </c>
      <c r="J34" s="9">
        <f t="shared" ref="J34:J36" si="19">I34/SUM($H$4:$H$7)</f>
        <v>0</v>
      </c>
      <c r="L34">
        <f>$K$4-B34</f>
        <v>2</v>
      </c>
      <c r="M34">
        <f t="shared" ref="M34:M36" si="20">$K$4-1</f>
        <v>3</v>
      </c>
      <c r="N34" s="20">
        <f t="shared" si="16"/>
        <v>0</v>
      </c>
    </row>
    <row r="35" spans="2:15" x14ac:dyDescent="0.25">
      <c r="B35" s="7">
        <v>3</v>
      </c>
      <c r="C35" s="7">
        <v>0.2</v>
      </c>
      <c r="D35" s="7">
        <v>0.3</v>
      </c>
      <c r="E35" s="7">
        <v>0.3</v>
      </c>
      <c r="F35" s="15">
        <v>0.5</v>
      </c>
      <c r="G35" s="7">
        <v>0</v>
      </c>
      <c r="H35" s="9">
        <f t="shared" si="17"/>
        <v>0</v>
      </c>
      <c r="I35" s="9">
        <f t="shared" si="18"/>
        <v>0</v>
      </c>
      <c r="J35" s="9">
        <f t="shared" si="19"/>
        <v>0</v>
      </c>
      <c r="L35">
        <f>$K$4-B35</f>
        <v>1</v>
      </c>
      <c r="M35">
        <f t="shared" si="20"/>
        <v>3</v>
      </c>
      <c r="N35" s="20">
        <f t="shared" si="16"/>
        <v>0</v>
      </c>
    </row>
    <row r="36" spans="2:15" x14ac:dyDescent="0.25">
      <c r="B36" s="7">
        <v>4</v>
      </c>
      <c r="C36" s="7">
        <v>0.9</v>
      </c>
      <c r="D36" s="7">
        <v>0.1</v>
      </c>
      <c r="E36" s="7">
        <v>0.2</v>
      </c>
      <c r="F36" s="15">
        <v>0.3</v>
      </c>
      <c r="G36" s="7">
        <v>0</v>
      </c>
      <c r="H36" s="9">
        <f t="shared" si="17"/>
        <v>0</v>
      </c>
      <c r="I36" s="9">
        <f t="shared" si="18"/>
        <v>0</v>
      </c>
      <c r="J36" s="9">
        <f t="shared" si="19"/>
        <v>0</v>
      </c>
      <c r="L36">
        <f>$K$4-B36</f>
        <v>0</v>
      </c>
      <c r="M36">
        <f t="shared" si="20"/>
        <v>3</v>
      </c>
      <c r="N36" s="20">
        <f>L36/M36*G36</f>
        <v>0</v>
      </c>
    </row>
    <row r="37" spans="2:15" x14ac:dyDescent="0.25">
      <c r="C37" s="15"/>
      <c r="D37" s="15"/>
      <c r="E37" s="15">
        <f>SUM(E33:E36)</f>
        <v>2</v>
      </c>
      <c r="F37" s="15"/>
      <c r="J37" s="14">
        <f>SUM(J33:J36)</f>
        <v>0.30000000000000004</v>
      </c>
    </row>
    <row r="39" spans="2:15" x14ac:dyDescent="0.25">
      <c r="L39" t="s">
        <v>63</v>
      </c>
      <c r="M39" t="s">
        <v>64</v>
      </c>
      <c r="N39" t="s">
        <v>65</v>
      </c>
      <c r="O39" s="3" t="s">
        <v>57</v>
      </c>
    </row>
    <row r="40" spans="2:15" x14ac:dyDescent="0.25">
      <c r="L40">
        <f>G33-(1/$K$4)</f>
        <v>0.75</v>
      </c>
      <c r="M40">
        <f>L40^2</f>
        <v>0.5625</v>
      </c>
      <c r="N40">
        <f>M40/($K$4-1)</f>
        <v>0.1875</v>
      </c>
      <c r="O40" s="3">
        <f>1-SQRT(K33*(SUM(N40:N43)))</f>
        <v>0</v>
      </c>
    </row>
    <row r="41" spans="2:15" x14ac:dyDescent="0.25">
      <c r="L41">
        <f t="shared" ref="L41:L43" si="21">G34-(1/$K$4)</f>
        <v>-0.25</v>
      </c>
      <c r="M41">
        <f t="shared" ref="M41:M43" si="22">L41^2</f>
        <v>6.25E-2</v>
      </c>
      <c r="N41">
        <f t="shared" ref="N41:N43" si="23">M41/($K$4-1)</f>
        <v>2.0833333333333332E-2</v>
      </c>
    </row>
    <row r="42" spans="2:15" x14ac:dyDescent="0.25">
      <c r="L42">
        <f t="shared" si="21"/>
        <v>-0.25</v>
      </c>
      <c r="M42">
        <f t="shared" si="22"/>
        <v>6.25E-2</v>
      </c>
      <c r="N42">
        <f t="shared" si="23"/>
        <v>2.0833333333333332E-2</v>
      </c>
    </row>
    <row r="43" spans="2:15" x14ac:dyDescent="0.25">
      <c r="L43">
        <f t="shared" si="21"/>
        <v>-0.25</v>
      </c>
      <c r="M43">
        <f t="shared" si="22"/>
        <v>6.25E-2</v>
      </c>
      <c r="N43">
        <f t="shared" si="23"/>
        <v>2.0833333333333332E-2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2765-E8E7-4443-BA72-D86223960953}">
  <dimension ref="F1:O24"/>
  <sheetViews>
    <sheetView zoomScale="80" zoomScaleNormal="80" workbookViewId="0">
      <selection activeCell="R31" sqref="R31"/>
    </sheetView>
  </sheetViews>
  <sheetFormatPr baseColWidth="10" defaultRowHeight="15" x14ac:dyDescent="0.25"/>
  <cols>
    <col min="8" max="8" width="12.140625" bestFit="1" customWidth="1"/>
  </cols>
  <sheetData>
    <row r="1" spans="6:15" x14ac:dyDescent="0.25">
      <c r="G1" s="3" t="s">
        <v>72</v>
      </c>
    </row>
    <row r="2" spans="6:15" x14ac:dyDescent="0.25">
      <c r="F2" s="7" t="s">
        <v>33</v>
      </c>
      <c r="G2" s="15" t="s">
        <v>12</v>
      </c>
      <c r="H2" s="15" t="s">
        <v>70</v>
      </c>
      <c r="I2" s="15"/>
      <c r="J2" s="15"/>
      <c r="K2" s="15" t="s">
        <v>71</v>
      </c>
      <c r="N2" t="s">
        <v>69</v>
      </c>
    </row>
    <row r="3" spans="6:15" x14ac:dyDescent="0.25">
      <c r="F3" s="7">
        <v>4</v>
      </c>
      <c r="G3" s="7">
        <v>1</v>
      </c>
      <c r="H3" s="17">
        <v>1</v>
      </c>
      <c r="I3" s="17">
        <v>0.6</v>
      </c>
      <c r="J3" s="17">
        <v>0.4</v>
      </c>
      <c r="K3" s="17">
        <v>0.25</v>
      </c>
      <c r="L3" s="17">
        <v>0.1</v>
      </c>
      <c r="M3" s="17">
        <v>0.05</v>
      </c>
      <c r="N3" s="17">
        <v>0</v>
      </c>
      <c r="O3" s="6"/>
    </row>
    <row r="4" spans="6:15" x14ac:dyDescent="0.25">
      <c r="G4" s="7">
        <v>2</v>
      </c>
      <c r="H4" s="17">
        <v>0</v>
      </c>
      <c r="I4" s="17">
        <v>0.2</v>
      </c>
      <c r="J4" s="17">
        <v>0.3</v>
      </c>
      <c r="K4" s="17">
        <v>0.25</v>
      </c>
      <c r="L4" s="17">
        <v>0.2</v>
      </c>
      <c r="M4" s="17">
        <v>0.15</v>
      </c>
      <c r="N4" s="17">
        <v>0</v>
      </c>
      <c r="O4" s="6"/>
    </row>
    <row r="5" spans="6:15" x14ac:dyDescent="0.25">
      <c r="G5" s="7">
        <v>3</v>
      </c>
      <c r="H5" s="17">
        <v>0</v>
      </c>
      <c r="I5" s="17">
        <v>0.15</v>
      </c>
      <c r="J5" s="17">
        <v>0.2</v>
      </c>
      <c r="K5" s="17">
        <v>0.25</v>
      </c>
      <c r="L5" s="17">
        <v>0.3</v>
      </c>
      <c r="M5" s="17">
        <v>0.2</v>
      </c>
      <c r="N5" s="17">
        <v>0</v>
      </c>
      <c r="O5" s="6"/>
    </row>
    <row r="6" spans="6:15" x14ac:dyDescent="0.25">
      <c r="G6" s="7">
        <v>4</v>
      </c>
      <c r="H6" s="17">
        <v>0</v>
      </c>
      <c r="I6" s="17">
        <v>0.05</v>
      </c>
      <c r="J6" s="17">
        <v>0.1</v>
      </c>
      <c r="K6" s="17">
        <v>0.25</v>
      </c>
      <c r="L6" s="17">
        <v>0.4</v>
      </c>
      <c r="M6" s="17">
        <v>0.6</v>
      </c>
      <c r="N6" s="17">
        <v>1</v>
      </c>
      <c r="O6" s="6"/>
    </row>
    <row r="7" spans="6:15" x14ac:dyDescent="0.25">
      <c r="G7" s="18" t="s">
        <v>56</v>
      </c>
      <c r="H7" s="19" cm="1">
        <f t="array" ref="H7">(1/($F$3-1))*(SUM(($F$3-$G$3:$G$6)*H3:H6))</f>
        <v>1</v>
      </c>
      <c r="I7" s="19" cm="1">
        <f t="array" ref="I7">(1/($F$3-1))*(SUM(($F$3-$G$3:$G$6)*I3:I6))</f>
        <v>0.78333333333333321</v>
      </c>
      <c r="J7" s="19" cm="1">
        <f t="array" ref="J7">(1/($F$3-1))*(SUM(($F$3-$G$3:$G$6)*J3:J6))</f>
        <v>0.66666666666666674</v>
      </c>
      <c r="K7" s="19" cm="1">
        <f t="array" ref="K7">(1/($F$3-1))*(SUM(($F$3-$G$3:$G$6)*K3:K6))</f>
        <v>0.5</v>
      </c>
      <c r="L7" s="19" cm="1">
        <f t="array" ref="L7">(1/($F$3-1))*(SUM(($F$3-$G$3:$G$6)*L3:L6))</f>
        <v>0.33333333333333331</v>
      </c>
      <c r="M7" s="19" cm="1">
        <f t="array" ref="M7">(1/($F$3-1))*(SUM(($F$3-$G$3:$G$6)*M3:M6))</f>
        <v>0.21666666666666667</v>
      </c>
      <c r="N7" s="19" cm="1">
        <f t="array" ref="N7">(1/($F$3-1))*(SUM(($F$3-$G$3:$G$6)*N3:N6))</f>
        <v>0</v>
      </c>
    </row>
    <row r="8" spans="6:15" x14ac:dyDescent="0.25">
      <c r="G8" s="18" t="s">
        <v>58</v>
      </c>
      <c r="H8" s="19">
        <f>1-H7</f>
        <v>0</v>
      </c>
      <c r="I8" s="19">
        <f t="shared" ref="I8:N8" si="0">1-I7</f>
        <v>0.21666666666666679</v>
      </c>
      <c r="J8" s="19">
        <f t="shared" si="0"/>
        <v>0.33333333333333326</v>
      </c>
      <c r="K8" s="19">
        <f t="shared" si="0"/>
        <v>0.5</v>
      </c>
      <c r="L8" s="19">
        <f t="shared" si="0"/>
        <v>0.66666666666666674</v>
      </c>
      <c r="M8" s="19">
        <f t="shared" si="0"/>
        <v>0.78333333333333333</v>
      </c>
      <c r="N8" s="19">
        <f t="shared" si="0"/>
        <v>1</v>
      </c>
    </row>
    <row r="9" spans="6:15" x14ac:dyDescent="0.25">
      <c r="H9" s="20" cm="1">
        <f t="array" ref="H9">SUM((H3:H6-(1/$F$3))^2)</f>
        <v>0.75</v>
      </c>
      <c r="I9" s="20" cm="1">
        <f t="array" ref="I9">SUM((I3:I6-(1/$F$3))^2)</f>
        <v>0.17499999999999999</v>
      </c>
      <c r="J9" s="20" cm="1">
        <f t="array" ref="J9">SUM((J3:J6-(1/$F$3))^2)</f>
        <v>0.05</v>
      </c>
      <c r="K9" s="20" cm="1">
        <f t="array" ref="K9">SUM((K3:K6-(1/$F$3))^2)</f>
        <v>0</v>
      </c>
      <c r="L9" s="20" cm="1">
        <f t="array" ref="L9">SUM((L3:L6-(1/$F$3))^2)</f>
        <v>0.05</v>
      </c>
      <c r="M9" s="20" cm="1">
        <f t="array" ref="M9">SUM((M3:M6-(1/$F$3))^2)</f>
        <v>0.17499999999999999</v>
      </c>
      <c r="N9" s="20" cm="1">
        <f t="array" ref="N9">SUM((N3:N6-(1/$F$3))^2)</f>
        <v>0.75</v>
      </c>
    </row>
    <row r="10" spans="6:15" x14ac:dyDescent="0.25">
      <c r="G10" s="18" t="s">
        <v>57</v>
      </c>
      <c r="H10" s="19">
        <f t="shared" ref="H10:N10" si="1">1-SQRT(($F$3*H9)/($F$3-1))</f>
        <v>0</v>
      </c>
      <c r="I10" s="19">
        <f t="shared" si="1"/>
        <v>0.51695410846035206</v>
      </c>
      <c r="J10" s="19">
        <f t="shared" si="1"/>
        <v>0.7418011102528389</v>
      </c>
      <c r="K10" s="19">
        <f t="shared" si="1"/>
        <v>1</v>
      </c>
      <c r="L10" s="19">
        <f t="shared" si="1"/>
        <v>0.7418011102528389</v>
      </c>
      <c r="M10" s="19">
        <f t="shared" si="1"/>
        <v>0.51695410846035206</v>
      </c>
      <c r="N10" s="19">
        <f t="shared" si="1"/>
        <v>0</v>
      </c>
    </row>
    <row r="11" spans="6:15" x14ac:dyDescent="0.25">
      <c r="H11" s="16"/>
      <c r="I11" s="7"/>
      <c r="J11" s="16"/>
      <c r="K11" s="16"/>
      <c r="L11" s="16"/>
      <c r="M11" s="7"/>
      <c r="N11" s="7"/>
    </row>
    <row r="12" spans="6:15" x14ac:dyDescent="0.25">
      <c r="H12" s="16"/>
      <c r="I12" s="7"/>
      <c r="J12" s="16"/>
      <c r="K12" s="16"/>
      <c r="L12" s="16"/>
      <c r="M12" s="7"/>
      <c r="N12" s="7"/>
    </row>
    <row r="13" spans="6:15" x14ac:dyDescent="0.25">
      <c r="H13" s="7"/>
      <c r="I13" s="7"/>
      <c r="J13" s="16"/>
      <c r="K13" s="16"/>
      <c r="L13" s="16"/>
      <c r="M13" s="7"/>
      <c r="N13" s="7"/>
    </row>
    <row r="14" spans="6:15" x14ac:dyDescent="0.25">
      <c r="H14" s="7"/>
      <c r="I14" s="7"/>
      <c r="J14" s="7"/>
      <c r="K14" s="7"/>
      <c r="L14" s="7"/>
      <c r="M14" s="7"/>
      <c r="N14" s="7"/>
    </row>
    <row r="15" spans="6:15" x14ac:dyDescent="0.25">
      <c r="H15" s="16"/>
      <c r="I15" s="7"/>
      <c r="J15" s="7"/>
      <c r="K15" s="7"/>
      <c r="L15" s="7"/>
      <c r="M15" s="7"/>
      <c r="N15" s="7"/>
    </row>
    <row r="16" spans="6:15" x14ac:dyDescent="0.25">
      <c r="H16" s="16"/>
      <c r="I16" s="7"/>
      <c r="J16" s="7"/>
      <c r="K16" s="7"/>
      <c r="L16" s="7"/>
      <c r="M16" s="7"/>
      <c r="N16" s="7"/>
    </row>
    <row r="17" spans="8:14" x14ac:dyDescent="0.25">
      <c r="H17" s="16"/>
      <c r="I17" s="7"/>
      <c r="J17" s="7"/>
      <c r="K17" s="7"/>
      <c r="L17" s="7"/>
      <c r="M17" s="7"/>
      <c r="N17" s="7"/>
    </row>
    <row r="18" spans="8:14" x14ac:dyDescent="0.25">
      <c r="H18" s="16"/>
      <c r="I18" s="7"/>
      <c r="J18" s="7"/>
      <c r="K18" s="7"/>
      <c r="L18" s="7"/>
      <c r="M18" s="7"/>
      <c r="N18" s="7"/>
    </row>
    <row r="19" spans="8:14" x14ac:dyDescent="0.25">
      <c r="H19" s="7"/>
      <c r="I19" s="7"/>
      <c r="J19" s="7"/>
      <c r="K19" s="7"/>
      <c r="L19" s="7"/>
      <c r="M19" s="7"/>
      <c r="N19" s="7"/>
    </row>
    <row r="20" spans="8:14" x14ac:dyDescent="0.25">
      <c r="H20" s="7"/>
      <c r="I20" s="7"/>
      <c r="J20" s="7"/>
      <c r="K20" s="7"/>
      <c r="L20" s="7"/>
      <c r="M20" s="7"/>
      <c r="N20" s="7"/>
    </row>
    <row r="21" spans="8:14" x14ac:dyDescent="0.25">
      <c r="H21" s="16"/>
      <c r="I21" s="7"/>
      <c r="J21" s="7"/>
      <c r="K21" s="7"/>
      <c r="L21" s="7"/>
      <c r="M21" s="7"/>
      <c r="N21" s="7"/>
    </row>
    <row r="22" spans="8:14" x14ac:dyDescent="0.25">
      <c r="H22" s="16"/>
      <c r="I22" s="7"/>
      <c r="J22" s="7"/>
      <c r="K22" s="7"/>
      <c r="L22" s="7"/>
      <c r="M22" s="7"/>
      <c r="N22" s="7"/>
    </row>
    <row r="23" spans="8:14" x14ac:dyDescent="0.25">
      <c r="H23" s="16"/>
      <c r="I23" s="7"/>
      <c r="J23" s="7"/>
      <c r="K23" s="7"/>
      <c r="L23" s="7"/>
      <c r="M23" s="7"/>
      <c r="N23" s="7"/>
    </row>
    <row r="24" spans="8:14" x14ac:dyDescent="0.25">
      <c r="H24" s="16"/>
      <c r="I24" s="7"/>
      <c r="J24" s="7"/>
      <c r="K24" s="7"/>
      <c r="L24" s="7"/>
      <c r="M24" s="7"/>
      <c r="N24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CD72-9615-438B-81BE-FDC9A85C88F0}">
  <dimension ref="A1:S85"/>
  <sheetViews>
    <sheetView tabSelected="1" zoomScale="80" zoomScaleNormal="80" workbookViewId="0">
      <selection activeCell="C2" sqref="C2"/>
    </sheetView>
  </sheetViews>
  <sheetFormatPr baseColWidth="10" defaultRowHeight="15" x14ac:dyDescent="0.25"/>
  <cols>
    <col min="8" max="8" width="13.5703125" bestFit="1" customWidth="1"/>
  </cols>
  <sheetData>
    <row r="1" spans="1:9" x14ac:dyDescent="0.25">
      <c r="A1" s="7" t="s">
        <v>33</v>
      </c>
      <c r="B1" s="15" t="s">
        <v>12</v>
      </c>
      <c r="C1" t="s">
        <v>69</v>
      </c>
      <c r="D1" s="15"/>
      <c r="E1" s="15"/>
      <c r="F1" s="15" t="s">
        <v>71</v>
      </c>
      <c r="I1" s="15" t="s">
        <v>70</v>
      </c>
    </row>
    <row r="2" spans="1:9" x14ac:dyDescent="0.25">
      <c r="A2" s="7">
        <v>2</v>
      </c>
      <c r="B2" s="7">
        <v>1</v>
      </c>
      <c r="C2" s="17">
        <v>1</v>
      </c>
      <c r="D2" s="17">
        <v>0.8</v>
      </c>
      <c r="E2" s="17">
        <v>0.6</v>
      </c>
      <c r="F2" s="17">
        <v>0.5</v>
      </c>
      <c r="G2" s="17">
        <v>0.4</v>
      </c>
      <c r="H2" s="17">
        <v>0.2</v>
      </c>
      <c r="I2" s="17">
        <v>0</v>
      </c>
    </row>
    <row r="3" spans="1:9" x14ac:dyDescent="0.25">
      <c r="B3" s="7">
        <v>2</v>
      </c>
      <c r="C3" s="17">
        <v>0</v>
      </c>
      <c r="D3" s="17">
        <v>0.2</v>
      </c>
      <c r="E3" s="17">
        <v>0.4</v>
      </c>
      <c r="F3" s="17">
        <v>0.5</v>
      </c>
      <c r="G3" s="17">
        <v>0.6</v>
      </c>
      <c r="H3" s="17">
        <v>0.8</v>
      </c>
      <c r="I3" s="17">
        <v>1</v>
      </c>
    </row>
    <row r="4" spans="1:9" x14ac:dyDescent="0.25">
      <c r="B4" s="18" t="s">
        <v>56</v>
      </c>
      <c r="C4" s="19" cm="1">
        <f t="array" ref="C4">(1/($A$2-1))*(SUM(($A$2-$B$2:$B$3)*C2:C3))</f>
        <v>1</v>
      </c>
      <c r="D4" s="19" cm="1">
        <f t="array" ref="D4">(1/($A$2-1))*(SUM(($A$2-$B$2:$B$3)*D2:D3))</f>
        <v>0.8</v>
      </c>
      <c r="E4" s="19" cm="1">
        <f t="array" ref="E4">(1/($A$2-1))*(SUM(($A$2-$B$2:$B$3)*E2:E3))</f>
        <v>0.6</v>
      </c>
      <c r="F4" s="19" cm="1">
        <f t="array" ref="F4">(1/($A$2-1))*(SUM(($A$2-$B$2:$B$3)*F2:F3))</f>
        <v>0.5</v>
      </c>
      <c r="G4" s="19" cm="1">
        <f t="array" ref="G4">(1/($A$2-1))*(SUM(($A$2-$B$2:$B$3)*G2:G3))</f>
        <v>0.4</v>
      </c>
      <c r="H4" s="19" cm="1">
        <f t="array" ref="H4">(1/($A$2-1))*(SUM(($A$2-$B$2:$B$3)*H2:H3))</f>
        <v>0.2</v>
      </c>
      <c r="I4" s="21" cm="1">
        <f t="array" ref="I4">(1/($A$2-1))*(SUM(($A$2-$B$2:$B$3)*I2:I3))</f>
        <v>0</v>
      </c>
    </row>
    <row r="5" spans="1:9" x14ac:dyDescent="0.25">
      <c r="B5" s="18" t="s">
        <v>58</v>
      </c>
      <c r="C5" s="19">
        <f>1-C4</f>
        <v>0</v>
      </c>
      <c r="D5" s="19">
        <f>1-D4</f>
        <v>0.19999999999999996</v>
      </c>
      <c r="E5" s="19">
        <f>1-E4</f>
        <v>0.4</v>
      </c>
      <c r="F5" s="19">
        <f>1-F4</f>
        <v>0.5</v>
      </c>
      <c r="G5" s="19">
        <f t="shared" ref="G5" si="0">1-G4</f>
        <v>0.6</v>
      </c>
      <c r="H5" s="19">
        <f>1-H4</f>
        <v>0.8</v>
      </c>
      <c r="I5" s="19">
        <f>1-I4</f>
        <v>1</v>
      </c>
    </row>
    <row r="6" spans="1:9" x14ac:dyDescent="0.25">
      <c r="C6" s="20" cm="1">
        <f t="array" ref="C6">SUM((C2:C3-(1/$A$2))^2)</f>
        <v>0.5</v>
      </c>
      <c r="D6" s="20" cm="1">
        <f t="array" ref="D6">SUM((D2:D3-(1/$A$2))^2)</f>
        <v>0.18000000000000002</v>
      </c>
      <c r="E6" s="20" cm="1">
        <f t="array" ref="E6">SUM((E2:E3-(1/$A$2))^2)</f>
        <v>1.999999999999999E-2</v>
      </c>
      <c r="F6" s="20" cm="1">
        <f t="array" ref="F6">SUM((F2:F3-(1/$A$2))^2)</f>
        <v>0</v>
      </c>
      <c r="G6" s="20" cm="1">
        <f t="array" ref="G6">SUM((G2:G3-(1/$A$2))^2)</f>
        <v>1.999999999999999E-2</v>
      </c>
      <c r="H6" s="20" cm="1">
        <f t="array" ref="H6">SUM((H2:H3-(1/$A$2))^2)</f>
        <v>0.18000000000000002</v>
      </c>
      <c r="I6" s="20" cm="1">
        <f t="array" ref="I6">SUM((I2:I3-(1/$A$2))^2)</f>
        <v>0.5</v>
      </c>
    </row>
    <row r="7" spans="1:9" x14ac:dyDescent="0.25">
      <c r="B7" s="18" t="s">
        <v>57</v>
      </c>
      <c r="C7" s="19">
        <f>1-SQRT(($A$2*C6)/($A$2-1))</f>
        <v>0</v>
      </c>
      <c r="D7" s="19">
        <f>1-SQRT(($A$2*D6)/($A$2-1))</f>
        <v>0.39999999999999991</v>
      </c>
      <c r="E7" s="19">
        <f>1-SQRT(($A$2*E6)/($A$2-1))</f>
        <v>0.8</v>
      </c>
      <c r="F7" s="19">
        <f>1-SQRT(($A$2*F6)/($A$2-1))</f>
        <v>1</v>
      </c>
      <c r="G7" s="19">
        <f t="shared" ref="G7" si="1">1-SQRT(($A$2*G6)/($A$2-1))</f>
        <v>0.8</v>
      </c>
      <c r="H7" s="19">
        <f>1-SQRT(($A$2*H6)/($A$2-1))</f>
        <v>0.39999999999999991</v>
      </c>
      <c r="I7" s="21">
        <f>1-SQRT(($A$2*I6)/($A$2-1))</f>
        <v>0</v>
      </c>
    </row>
    <row r="10" spans="1:9" x14ac:dyDescent="0.25">
      <c r="C10" s="7"/>
      <c r="D10" s="7"/>
      <c r="E10" s="16"/>
      <c r="F10" s="16"/>
      <c r="G10" s="16"/>
      <c r="H10" s="7"/>
      <c r="I10" s="7"/>
    </row>
    <row r="11" spans="1:9" x14ac:dyDescent="0.25">
      <c r="B11" s="3" t="s">
        <v>72</v>
      </c>
    </row>
    <row r="12" spans="1:9" x14ac:dyDescent="0.25">
      <c r="A12" s="7" t="s">
        <v>33</v>
      </c>
      <c r="B12" s="15" t="s">
        <v>12</v>
      </c>
      <c r="C12" t="s">
        <v>69</v>
      </c>
      <c r="E12" s="15"/>
      <c r="F12" s="15" t="s">
        <v>71</v>
      </c>
      <c r="I12" s="15" t="s">
        <v>70</v>
      </c>
    </row>
    <row r="13" spans="1:9" x14ac:dyDescent="0.25">
      <c r="A13" s="7">
        <v>5</v>
      </c>
      <c r="B13" s="7">
        <v>1</v>
      </c>
      <c r="C13" s="17">
        <v>1</v>
      </c>
      <c r="D13" s="17">
        <v>0.6</v>
      </c>
      <c r="E13" s="17">
        <v>0.4</v>
      </c>
      <c r="F13" s="17">
        <v>0.2</v>
      </c>
      <c r="G13" s="17">
        <v>0.05</v>
      </c>
      <c r="H13" s="17">
        <v>0.03</v>
      </c>
      <c r="I13" s="17">
        <v>0</v>
      </c>
    </row>
    <row r="14" spans="1:9" x14ac:dyDescent="0.25">
      <c r="B14" s="7">
        <v>2</v>
      </c>
      <c r="C14" s="17">
        <v>0</v>
      </c>
      <c r="D14" s="17">
        <v>0.2</v>
      </c>
      <c r="E14" s="17">
        <v>0.3</v>
      </c>
      <c r="F14" s="17">
        <v>0.2</v>
      </c>
      <c r="G14" s="17">
        <v>0.05</v>
      </c>
      <c r="H14" s="17">
        <v>0.03</v>
      </c>
      <c r="I14" s="17">
        <v>0</v>
      </c>
    </row>
    <row r="15" spans="1:9" x14ac:dyDescent="0.25">
      <c r="B15" s="7">
        <v>3</v>
      </c>
      <c r="C15" s="17">
        <v>0</v>
      </c>
      <c r="D15" s="17">
        <v>0.15</v>
      </c>
      <c r="E15" s="17">
        <v>0.2</v>
      </c>
      <c r="F15" s="17">
        <v>0.2</v>
      </c>
      <c r="G15" s="17">
        <v>0.2</v>
      </c>
      <c r="H15" s="17">
        <v>0.15</v>
      </c>
      <c r="I15" s="17">
        <v>0</v>
      </c>
    </row>
    <row r="16" spans="1:9" x14ac:dyDescent="0.25">
      <c r="B16" s="7">
        <v>4</v>
      </c>
      <c r="C16" s="17">
        <v>0</v>
      </c>
      <c r="D16" s="17">
        <v>2.5000000000000001E-2</v>
      </c>
      <c r="E16" s="17">
        <v>0.05</v>
      </c>
      <c r="F16" s="17">
        <v>0.2</v>
      </c>
      <c r="G16" s="17">
        <v>0.3</v>
      </c>
      <c r="H16" s="17">
        <v>0.2</v>
      </c>
      <c r="I16" s="17">
        <v>0</v>
      </c>
    </row>
    <row r="17" spans="1:19" x14ac:dyDescent="0.25">
      <c r="B17" s="7">
        <v>5</v>
      </c>
      <c r="C17" s="17">
        <v>0</v>
      </c>
      <c r="D17" s="17">
        <v>2.5000000000000001E-2</v>
      </c>
      <c r="E17" s="17">
        <v>0.05</v>
      </c>
      <c r="F17" s="17">
        <v>0.2</v>
      </c>
      <c r="G17" s="17">
        <v>0.4</v>
      </c>
      <c r="H17" s="17">
        <v>0.6</v>
      </c>
      <c r="I17" s="17">
        <v>1</v>
      </c>
    </row>
    <row r="18" spans="1:19" x14ac:dyDescent="0.25">
      <c r="B18" s="18" t="s">
        <v>56</v>
      </c>
      <c r="C18" s="19" cm="1">
        <f t="array" ref="C18">(1/($A$13-1))*(SUM(($A$13-$B$13:$B$17)*C13:C17))</f>
        <v>1</v>
      </c>
      <c r="D18" s="19" cm="1">
        <f t="array" ref="D18">(1/($A$13-1))*(SUM(($A$13-$B$13:$B$17)*D13:D17))</f>
        <v>0.83124999999999993</v>
      </c>
      <c r="E18" s="19" cm="1">
        <f t="array" ref="E18">(1/($A$13-1))*(SUM(($A$13-$B$13:$B$17)*E13:E17))</f>
        <v>0.73749999999999993</v>
      </c>
      <c r="F18" s="19" cm="1">
        <f t="array" ref="F18">(1/($A$13-1))*(SUM(($A$13-$B$13:$B$17)*F13:F17))</f>
        <v>0.50000000000000011</v>
      </c>
      <c r="G18" s="19" cm="1">
        <f t="array" ref="G18">(1/($A$13-1))*(SUM(($A$13-$B$13:$B$17)*G13:G17))</f>
        <v>0.26250000000000001</v>
      </c>
      <c r="H18" s="19" cm="1">
        <f t="array" ref="H18">(1/($A$13-1))*(SUM(($A$13-$B$13:$B$17)*H13:H17))</f>
        <v>0.17749999999999999</v>
      </c>
      <c r="I18" s="19" cm="1">
        <f t="array" ref="I18">(1/($A$13-1))*(SUM(($A$13-$B$13:$B$17)*I13:I17))</f>
        <v>0</v>
      </c>
    </row>
    <row r="19" spans="1:19" x14ac:dyDescent="0.25">
      <c r="B19" s="18" t="s">
        <v>58</v>
      </c>
      <c r="C19" s="19">
        <f>1-C18</f>
        <v>0</v>
      </c>
      <c r="D19" s="19">
        <f>1-D18</f>
        <v>0.16875000000000007</v>
      </c>
      <c r="E19" s="19">
        <f>1-E18</f>
        <v>0.26250000000000007</v>
      </c>
      <c r="F19" s="19">
        <f t="shared" ref="F19:I19" si="2">1-F18</f>
        <v>0.49999999999999989</v>
      </c>
      <c r="G19" s="19">
        <f t="shared" si="2"/>
        <v>0.73750000000000004</v>
      </c>
      <c r="H19" s="19">
        <f>1-H18</f>
        <v>0.82250000000000001</v>
      </c>
      <c r="I19" s="19">
        <f t="shared" si="2"/>
        <v>1</v>
      </c>
    </row>
    <row r="20" spans="1:19" x14ac:dyDescent="0.25">
      <c r="C20" s="20" cm="1">
        <f t="array" ref="C20">SUM((C13:C17-(1/$A$13))^2)</f>
        <v>0.80000000000000027</v>
      </c>
      <c r="D20" s="20" cm="1">
        <f t="array" ref="D20">SUM((D13:D17-(1/$A$13))^2)</f>
        <v>0.22375</v>
      </c>
      <c r="E20" s="20" cm="1">
        <f t="array" ref="E20">SUM((E13:E17-(1/$A$13))^2)</f>
        <v>9.5000000000000015E-2</v>
      </c>
      <c r="F20" s="20" cm="1">
        <f t="array" ref="F20">SUM((F13:F17-(1/$A$13))^2)</f>
        <v>0</v>
      </c>
      <c r="G20" s="20" cm="1">
        <f t="array" ref="G20">SUM((G13:G17-(1/$A$13))^2)</f>
        <v>9.5000000000000015E-2</v>
      </c>
      <c r="H20" s="20" cm="1">
        <f t="array" ref="H20">SUM((H13:H17-(1/$A$13))^2)</f>
        <v>0.2203</v>
      </c>
      <c r="I20" s="20" cm="1">
        <f t="array" ref="I20">SUM((I13:I17-(1/$A$13))^2)</f>
        <v>0.80000000000000016</v>
      </c>
    </row>
    <row r="21" spans="1:19" x14ac:dyDescent="0.25">
      <c r="B21" s="18" t="s">
        <v>57</v>
      </c>
      <c r="C21" s="19">
        <f t="shared" ref="C21:I21" si="3">1-SQRT(($A$13*C20)/($A$13-1))</f>
        <v>0</v>
      </c>
      <c r="D21" s="19">
        <f t="shared" si="3"/>
        <v>0.47114510496734552</v>
      </c>
      <c r="E21" s="19">
        <f t="shared" si="3"/>
        <v>0.65539878119774442</v>
      </c>
      <c r="F21" s="19">
        <f t="shared" si="3"/>
        <v>1</v>
      </c>
      <c r="G21" s="19">
        <f t="shared" si="3"/>
        <v>0.65539878119774442</v>
      </c>
      <c r="H21" s="19">
        <f t="shared" si="3"/>
        <v>0.47523814925244423</v>
      </c>
      <c r="I21" s="19">
        <f t="shared" si="3"/>
        <v>0</v>
      </c>
    </row>
    <row r="22" spans="1:19" x14ac:dyDescent="0.25">
      <c r="C22" s="20">
        <f>SUM(C13:C17)</f>
        <v>1</v>
      </c>
      <c r="D22" s="20">
        <f>SUM(D13:D17)</f>
        <v>1</v>
      </c>
      <c r="E22" s="20">
        <f t="shared" ref="E22:I22" si="4">SUM(E13:E17)</f>
        <v>1</v>
      </c>
      <c r="F22" s="20">
        <f t="shared" si="4"/>
        <v>1</v>
      </c>
      <c r="G22" s="20">
        <f t="shared" si="4"/>
        <v>1</v>
      </c>
      <c r="H22" s="20">
        <f>SUM(H13:H17)</f>
        <v>1.01</v>
      </c>
      <c r="I22" s="20">
        <f t="shared" si="4"/>
        <v>1</v>
      </c>
    </row>
    <row r="25" spans="1:19" x14ac:dyDescent="0.25">
      <c r="A25" s="7" t="s">
        <v>33</v>
      </c>
      <c r="B25" s="15" t="s">
        <v>12</v>
      </c>
      <c r="C25" t="s">
        <v>69</v>
      </c>
      <c r="E25" s="15"/>
      <c r="F25" s="15" t="s">
        <v>71</v>
      </c>
      <c r="I25" s="15" t="s">
        <v>70</v>
      </c>
    </row>
    <row r="26" spans="1:19" x14ac:dyDescent="0.25">
      <c r="A26" s="7">
        <v>10</v>
      </c>
      <c r="B26" s="7">
        <v>1</v>
      </c>
      <c r="C26" s="17">
        <v>1</v>
      </c>
      <c r="D26" s="17">
        <v>0.6</v>
      </c>
      <c r="E26" s="17">
        <v>0.4</v>
      </c>
      <c r="F26" s="17">
        <v>0.1</v>
      </c>
      <c r="G26" s="17">
        <f>E35</f>
        <v>0</v>
      </c>
      <c r="H26" s="6">
        <v>0</v>
      </c>
      <c r="I26" s="17">
        <v>0</v>
      </c>
    </row>
    <row r="27" spans="1:19" x14ac:dyDescent="0.25">
      <c r="B27" s="7">
        <v>2</v>
      </c>
      <c r="C27" s="17">
        <v>0</v>
      </c>
      <c r="D27" s="17">
        <v>0.3</v>
      </c>
      <c r="E27" s="17">
        <v>0.2</v>
      </c>
      <c r="F27" s="17">
        <v>0.1</v>
      </c>
      <c r="G27" s="6">
        <f>E34</f>
        <v>0.01</v>
      </c>
      <c r="H27" s="6">
        <v>0</v>
      </c>
      <c r="I27" s="17">
        <v>0</v>
      </c>
    </row>
    <row r="28" spans="1:19" x14ac:dyDescent="0.25">
      <c r="B28" s="7">
        <v>3</v>
      </c>
      <c r="C28" s="17">
        <v>0</v>
      </c>
      <c r="D28" s="17">
        <v>0.1</v>
      </c>
      <c r="E28" s="17">
        <v>0.2</v>
      </c>
      <c r="F28" s="17">
        <v>0.1</v>
      </c>
      <c r="G28" s="6">
        <f>E33</f>
        <v>0.02</v>
      </c>
      <c r="H28" s="6">
        <v>0</v>
      </c>
      <c r="I28" s="17">
        <v>0</v>
      </c>
    </row>
    <row r="29" spans="1:19" x14ac:dyDescent="0.25">
      <c r="B29" s="7">
        <v>4</v>
      </c>
      <c r="C29" s="17">
        <v>0</v>
      </c>
      <c r="D29" s="17">
        <v>0</v>
      </c>
      <c r="E29" s="17">
        <v>0.05</v>
      </c>
      <c r="F29" s="17">
        <v>0.1</v>
      </c>
      <c r="G29" s="17">
        <f>E32</f>
        <v>0.03</v>
      </c>
      <c r="H29" s="6">
        <v>0</v>
      </c>
      <c r="I29" s="17">
        <v>0</v>
      </c>
    </row>
    <row r="30" spans="1:19" x14ac:dyDescent="0.25">
      <c r="B30" s="7">
        <v>5</v>
      </c>
      <c r="C30" s="17">
        <v>0</v>
      </c>
      <c r="D30" s="17">
        <v>0</v>
      </c>
      <c r="E30" s="17">
        <v>0.05</v>
      </c>
      <c r="F30" s="17">
        <v>0.1</v>
      </c>
      <c r="G30" s="6">
        <f>E31</f>
        <v>0.04</v>
      </c>
      <c r="H30" s="6">
        <v>0</v>
      </c>
      <c r="I30" s="17">
        <v>0</v>
      </c>
      <c r="K30" s="7" t="s">
        <v>33</v>
      </c>
      <c r="L30" s="15" t="s">
        <v>12</v>
      </c>
      <c r="M30" t="s">
        <v>69</v>
      </c>
      <c r="O30" s="15"/>
      <c r="P30" s="15" t="s">
        <v>71</v>
      </c>
      <c r="S30" s="15" t="s">
        <v>70</v>
      </c>
    </row>
    <row r="31" spans="1:19" x14ac:dyDescent="0.25">
      <c r="B31" s="7">
        <v>6</v>
      </c>
      <c r="C31" s="17">
        <v>0</v>
      </c>
      <c r="D31" s="17">
        <v>0</v>
      </c>
      <c r="E31" s="17">
        <v>0.04</v>
      </c>
      <c r="F31" s="17">
        <v>0.1</v>
      </c>
      <c r="G31" s="6">
        <f>E30</f>
        <v>0.05</v>
      </c>
      <c r="H31" s="6">
        <v>0</v>
      </c>
      <c r="I31" s="17">
        <v>0</v>
      </c>
      <c r="K31" s="7">
        <v>50</v>
      </c>
      <c r="L31" s="7">
        <v>1</v>
      </c>
      <c r="M31" s="17">
        <v>1</v>
      </c>
      <c r="N31" s="17">
        <v>0.6</v>
      </c>
      <c r="O31" s="17">
        <v>0.4</v>
      </c>
      <c r="P31" s="17">
        <f>1/50</f>
        <v>0.02</v>
      </c>
      <c r="Q31" s="17">
        <v>0</v>
      </c>
      <c r="R31" s="17">
        <v>0</v>
      </c>
      <c r="S31" s="17">
        <v>0</v>
      </c>
    </row>
    <row r="32" spans="1:19" x14ac:dyDescent="0.25">
      <c r="B32" s="7">
        <v>7</v>
      </c>
      <c r="C32" s="17">
        <v>0</v>
      </c>
      <c r="D32" s="17">
        <v>0</v>
      </c>
      <c r="E32" s="17">
        <v>0.03</v>
      </c>
      <c r="F32" s="17">
        <v>0.1</v>
      </c>
      <c r="G32" s="17">
        <f>E29</f>
        <v>0.05</v>
      </c>
      <c r="H32" s="6">
        <v>0</v>
      </c>
      <c r="I32" s="17">
        <v>0</v>
      </c>
      <c r="L32" s="7">
        <v>2</v>
      </c>
      <c r="M32" s="17">
        <v>0</v>
      </c>
      <c r="N32" s="17">
        <v>0.3</v>
      </c>
      <c r="O32" s="17">
        <v>0.2</v>
      </c>
      <c r="P32" s="17">
        <f t="shared" ref="P32:P80" si="5">1/50</f>
        <v>0.02</v>
      </c>
      <c r="Q32" s="17">
        <v>0</v>
      </c>
      <c r="R32" s="17">
        <v>0</v>
      </c>
      <c r="S32" s="17">
        <v>0</v>
      </c>
    </row>
    <row r="33" spans="1:19" x14ac:dyDescent="0.25">
      <c r="B33" s="7">
        <v>8</v>
      </c>
      <c r="C33" s="17">
        <v>0</v>
      </c>
      <c r="D33" s="17">
        <v>0</v>
      </c>
      <c r="E33" s="17">
        <v>0.02</v>
      </c>
      <c r="F33" s="17">
        <v>0.1</v>
      </c>
      <c r="G33" s="6">
        <f>E28</f>
        <v>0.2</v>
      </c>
      <c r="H33" s="6">
        <v>0.1</v>
      </c>
      <c r="I33" s="17">
        <v>0</v>
      </c>
      <c r="L33" s="7">
        <v>3</v>
      </c>
      <c r="M33" s="17">
        <v>0</v>
      </c>
      <c r="N33" s="17">
        <v>0.1</v>
      </c>
      <c r="O33" s="17">
        <v>0.2</v>
      </c>
      <c r="P33" s="17">
        <f t="shared" si="5"/>
        <v>0.02</v>
      </c>
      <c r="Q33" s="6">
        <v>0</v>
      </c>
      <c r="R33" s="17">
        <v>0</v>
      </c>
      <c r="S33" s="17">
        <v>0</v>
      </c>
    </row>
    <row r="34" spans="1:19" x14ac:dyDescent="0.25">
      <c r="B34" s="7">
        <v>9</v>
      </c>
      <c r="C34" s="17">
        <v>0</v>
      </c>
      <c r="D34" s="17">
        <v>0</v>
      </c>
      <c r="E34" s="17">
        <v>0.01</v>
      </c>
      <c r="F34" s="17">
        <v>0.1</v>
      </c>
      <c r="G34" s="6">
        <f>E27</f>
        <v>0.2</v>
      </c>
      <c r="H34" s="6">
        <v>0.3</v>
      </c>
      <c r="I34" s="17">
        <v>0</v>
      </c>
      <c r="L34" s="7">
        <v>4</v>
      </c>
      <c r="M34" s="17">
        <v>0</v>
      </c>
      <c r="N34" s="17">
        <v>0</v>
      </c>
      <c r="O34" s="17">
        <v>0.05</v>
      </c>
      <c r="P34" s="17">
        <f t="shared" si="5"/>
        <v>0.02</v>
      </c>
      <c r="Q34" s="17">
        <v>0</v>
      </c>
      <c r="R34" s="17">
        <v>0</v>
      </c>
      <c r="S34" s="17">
        <v>0</v>
      </c>
    </row>
    <row r="35" spans="1:19" x14ac:dyDescent="0.25">
      <c r="B35" s="7">
        <v>10</v>
      </c>
      <c r="C35" s="17">
        <v>0</v>
      </c>
      <c r="D35" s="17">
        <v>0</v>
      </c>
      <c r="E35" s="17">
        <v>0</v>
      </c>
      <c r="F35" s="17">
        <v>0.1</v>
      </c>
      <c r="G35" s="17">
        <f>E26</f>
        <v>0.4</v>
      </c>
      <c r="H35" s="6">
        <v>0.6</v>
      </c>
      <c r="I35" s="17">
        <v>1</v>
      </c>
      <c r="L35" s="7">
        <v>5</v>
      </c>
      <c r="M35" s="17">
        <v>0</v>
      </c>
      <c r="N35" s="17">
        <v>0</v>
      </c>
      <c r="O35" s="17">
        <v>0.05</v>
      </c>
      <c r="P35" s="17">
        <f t="shared" si="5"/>
        <v>0.02</v>
      </c>
      <c r="Q35" s="17">
        <v>0</v>
      </c>
      <c r="R35" s="17">
        <v>0</v>
      </c>
      <c r="S35" s="17">
        <v>0</v>
      </c>
    </row>
    <row r="36" spans="1:19" x14ac:dyDescent="0.25">
      <c r="B36" s="18" t="s">
        <v>56</v>
      </c>
      <c r="C36" s="19" cm="1">
        <f t="array" ref="C36">(1/($A$26-1))*(SUM(($A$26-$B$26:$B$35)*C26:C35))</f>
        <v>1</v>
      </c>
      <c r="D36" s="19" cm="1">
        <f t="array" ref="D36">(1/($A$26-1))*(SUM(($A$26-$B$26:$B$35)*D26:D35))</f>
        <v>0.9444444444444442</v>
      </c>
      <c r="E36" s="19" cm="1">
        <f t="array" ref="E36">(1/($A$26-1))*(SUM(($A$26-$B$26:$B$35)*E26:E35))</f>
        <v>0.82777777777777772</v>
      </c>
      <c r="F36" s="19" cm="1">
        <f t="array" ref="F36">(1/($A$26-1))*(SUM(($A$26-$B$26:$B$35)*F26:F35))</f>
        <v>0.5</v>
      </c>
      <c r="G36" s="19" cm="1">
        <f t="array" ref="G36">(1/($A$26-1))*(SUM(($A$26-$B$26:$B$35)*G26:G35))</f>
        <v>0.17222222222222222</v>
      </c>
      <c r="H36" s="19" cm="1">
        <f t="array" ref="H36">(1/($A$26-1))*(SUM(($A$26-$B$26:$B$35)*H26:H35))</f>
        <v>5.5555555555555552E-2</v>
      </c>
      <c r="I36" s="19" cm="1">
        <f t="array" ref="I36">(1/($A$26-1))*(SUM(($A$26-$B$26:$B$35)*I26:I35))</f>
        <v>0</v>
      </c>
      <c r="L36" s="7">
        <v>6</v>
      </c>
      <c r="M36" s="17">
        <v>0</v>
      </c>
      <c r="N36" s="17">
        <v>0</v>
      </c>
      <c r="O36" s="17">
        <v>0.04</v>
      </c>
      <c r="P36" s="17">
        <f t="shared" si="5"/>
        <v>0.02</v>
      </c>
      <c r="Q36" s="6">
        <v>0</v>
      </c>
      <c r="R36" s="17">
        <v>0</v>
      </c>
      <c r="S36" s="17">
        <v>0</v>
      </c>
    </row>
    <row r="37" spans="1:19" x14ac:dyDescent="0.25">
      <c r="B37" s="18" t="s">
        <v>58</v>
      </c>
      <c r="C37" s="19">
        <f>1-C36</f>
        <v>0</v>
      </c>
      <c r="D37" s="19">
        <f>1-D36</f>
        <v>5.5555555555555802E-2</v>
      </c>
      <c r="E37" s="19">
        <f>1-E36</f>
        <v>0.17222222222222228</v>
      </c>
      <c r="F37" s="19">
        <f>1-F36</f>
        <v>0.5</v>
      </c>
      <c r="G37" s="19">
        <f t="shared" ref="G37:H37" si="6">1-G36</f>
        <v>0.82777777777777772</v>
      </c>
      <c r="H37" s="19">
        <f t="shared" si="6"/>
        <v>0.94444444444444442</v>
      </c>
      <c r="I37" s="19">
        <f>1-I36</f>
        <v>1</v>
      </c>
      <c r="L37" s="7">
        <v>7</v>
      </c>
      <c r="M37" s="17">
        <v>0</v>
      </c>
      <c r="N37" s="17">
        <v>0</v>
      </c>
      <c r="O37" s="17">
        <v>0.03</v>
      </c>
      <c r="P37" s="17">
        <f t="shared" si="5"/>
        <v>0.02</v>
      </c>
      <c r="Q37" s="6">
        <v>0</v>
      </c>
      <c r="R37" s="17">
        <v>0</v>
      </c>
      <c r="S37" s="17">
        <v>0</v>
      </c>
    </row>
    <row r="38" spans="1:19" x14ac:dyDescent="0.25">
      <c r="C38" s="20" cm="1">
        <f t="array" ref="C38">SUM((C26:C35-(1/$A$26))^2)</f>
        <v>0.90000000000000013</v>
      </c>
      <c r="D38" s="20" cm="1">
        <f t="array" ref="D38">SUM((D26:D35-(1/$A$26))^2)</f>
        <v>0.36000000000000004</v>
      </c>
      <c r="E38" s="20" cm="1">
        <f t="array" ref="E38">SUM((E26:E35-(1/$A$26))^2)</f>
        <v>0.14800000000000005</v>
      </c>
      <c r="F38" s="20" cm="1">
        <f t="array" ref="F38">SUM((F26:F35-(1/$A$26))^2)</f>
        <v>0</v>
      </c>
      <c r="G38" s="20" cm="1">
        <f t="array" ref="G38">SUM((G26:G35-(1/$A$26))^2)</f>
        <v>0.14800000000000005</v>
      </c>
      <c r="H38" s="20" cm="1">
        <f t="array" ref="H38">SUM((H26:H35-(1/$A$26))^2)</f>
        <v>0.36</v>
      </c>
      <c r="I38" s="20" cm="1">
        <f t="array" ref="I38">SUM((I26:I35-(1/$A$26))^2)</f>
        <v>0.90000000000000013</v>
      </c>
      <c r="L38" s="7">
        <v>8</v>
      </c>
      <c r="M38" s="17">
        <v>0</v>
      </c>
      <c r="N38" s="17">
        <v>0</v>
      </c>
      <c r="O38" s="17">
        <v>0.02</v>
      </c>
      <c r="P38" s="17">
        <f t="shared" si="5"/>
        <v>0.02</v>
      </c>
      <c r="Q38" s="6">
        <v>0</v>
      </c>
      <c r="R38" s="17">
        <v>0</v>
      </c>
      <c r="S38" s="17">
        <v>0</v>
      </c>
    </row>
    <row r="39" spans="1:19" x14ac:dyDescent="0.25">
      <c r="B39" s="18" t="s">
        <v>57</v>
      </c>
      <c r="C39" s="19">
        <f>1-SQRT(($A$26*C38)/($A$26-1))</f>
        <v>0</v>
      </c>
      <c r="D39" s="19">
        <f t="shared" ref="D39:I39" si="7">1-SQRT(($A$26*D38)/($A$26-1))</f>
        <v>0.36754446796632412</v>
      </c>
      <c r="E39" s="19">
        <f>1-SQRT(($A$26*E38)/($A$26-1))</f>
        <v>0.59448249798011865</v>
      </c>
      <c r="F39" s="19">
        <f t="shared" si="7"/>
        <v>1</v>
      </c>
      <c r="G39" s="19">
        <f t="shared" si="7"/>
        <v>0.59448249798011865</v>
      </c>
      <c r="H39" s="19">
        <f t="shared" si="7"/>
        <v>0.36754446796632412</v>
      </c>
      <c r="I39" s="19">
        <f t="shared" si="7"/>
        <v>0</v>
      </c>
      <c r="L39" s="7">
        <v>9</v>
      </c>
      <c r="M39" s="17">
        <v>0</v>
      </c>
      <c r="N39" s="17">
        <v>0</v>
      </c>
      <c r="O39" s="17">
        <v>0.01</v>
      </c>
      <c r="P39" s="17">
        <f t="shared" si="5"/>
        <v>0.02</v>
      </c>
      <c r="Q39" s="6">
        <v>0</v>
      </c>
      <c r="R39" s="17">
        <v>0</v>
      </c>
      <c r="S39" s="17">
        <v>0</v>
      </c>
    </row>
    <row r="40" spans="1:19" x14ac:dyDescent="0.25">
      <c r="C40" s="20">
        <f t="shared" ref="C40:I40" si="8">SUM(C26:C35)</f>
        <v>1</v>
      </c>
      <c r="D40" s="20">
        <f>SUM(D26:D35)</f>
        <v>0.99999999999999989</v>
      </c>
      <c r="E40" s="20">
        <f t="shared" si="8"/>
        <v>1.0000000000000002</v>
      </c>
      <c r="F40" s="20">
        <f t="shared" si="8"/>
        <v>0.99999999999999989</v>
      </c>
      <c r="G40" s="20">
        <f t="shared" si="8"/>
        <v>1</v>
      </c>
      <c r="H40" s="20">
        <f t="shared" si="8"/>
        <v>1</v>
      </c>
      <c r="I40" s="20">
        <f t="shared" si="8"/>
        <v>1</v>
      </c>
      <c r="L40" s="7">
        <v>10</v>
      </c>
      <c r="M40" s="17">
        <v>0</v>
      </c>
      <c r="N40" s="17">
        <v>0</v>
      </c>
      <c r="O40" s="17">
        <v>0</v>
      </c>
      <c r="P40" s="17">
        <f t="shared" si="5"/>
        <v>0.02</v>
      </c>
      <c r="Q40" s="17">
        <v>0</v>
      </c>
      <c r="R40" s="17">
        <v>0</v>
      </c>
      <c r="S40" s="17">
        <v>0</v>
      </c>
    </row>
    <row r="41" spans="1:19" x14ac:dyDescent="0.25">
      <c r="L41" s="7">
        <v>11</v>
      </c>
      <c r="M41" s="17">
        <v>0</v>
      </c>
      <c r="N41" s="17">
        <v>0</v>
      </c>
      <c r="O41" s="17">
        <v>0</v>
      </c>
      <c r="P41" s="17">
        <f t="shared" si="5"/>
        <v>0.02</v>
      </c>
      <c r="Q41" s="6">
        <v>0</v>
      </c>
      <c r="R41" s="17">
        <v>0</v>
      </c>
      <c r="S41" s="17">
        <v>0</v>
      </c>
    </row>
    <row r="42" spans="1:19" x14ac:dyDescent="0.25">
      <c r="L42" s="7">
        <v>12</v>
      </c>
      <c r="M42" s="17">
        <v>0</v>
      </c>
      <c r="N42" s="17">
        <v>0</v>
      </c>
      <c r="O42" s="17">
        <v>0</v>
      </c>
      <c r="P42" s="17">
        <f t="shared" si="5"/>
        <v>0.02</v>
      </c>
      <c r="Q42" s="17">
        <v>0</v>
      </c>
      <c r="R42" s="17">
        <v>0</v>
      </c>
      <c r="S42" s="17">
        <v>0</v>
      </c>
    </row>
    <row r="43" spans="1:19" x14ac:dyDescent="0.25">
      <c r="L43" s="7">
        <v>13</v>
      </c>
      <c r="M43" s="17">
        <v>0</v>
      </c>
      <c r="N43" s="17">
        <v>0</v>
      </c>
      <c r="O43" s="17">
        <v>0</v>
      </c>
      <c r="P43" s="17">
        <f t="shared" si="5"/>
        <v>0.02</v>
      </c>
      <c r="Q43" s="6">
        <v>0</v>
      </c>
      <c r="R43" s="17">
        <v>0</v>
      </c>
      <c r="S43" s="17">
        <v>0</v>
      </c>
    </row>
    <row r="44" spans="1:19" x14ac:dyDescent="0.25">
      <c r="A44" s="7" t="s">
        <v>33</v>
      </c>
      <c r="B44" s="15" t="s">
        <v>12</v>
      </c>
      <c r="C44" t="s">
        <v>69</v>
      </c>
      <c r="E44" s="15"/>
      <c r="F44" s="15" t="s">
        <v>71</v>
      </c>
      <c r="I44" s="15" t="s">
        <v>70</v>
      </c>
      <c r="L44" s="7">
        <v>14</v>
      </c>
      <c r="M44" s="17">
        <v>0</v>
      </c>
      <c r="N44" s="17">
        <v>0</v>
      </c>
      <c r="O44" s="17">
        <v>0</v>
      </c>
      <c r="P44" s="17">
        <f t="shared" si="5"/>
        <v>0.02</v>
      </c>
      <c r="Q44" s="17">
        <v>0</v>
      </c>
      <c r="R44" s="6">
        <v>0</v>
      </c>
      <c r="S44" s="17">
        <v>0</v>
      </c>
    </row>
    <row r="45" spans="1:19" x14ac:dyDescent="0.25">
      <c r="A45" s="7">
        <v>15</v>
      </c>
      <c r="B45" s="7">
        <v>1</v>
      </c>
      <c r="C45" s="17">
        <v>1</v>
      </c>
      <c r="D45" s="17">
        <v>0.6</v>
      </c>
      <c r="E45" s="17">
        <v>0.4</v>
      </c>
      <c r="F45" s="17">
        <f>1/15</f>
        <v>6.6666666666666666E-2</v>
      </c>
      <c r="G45" s="17">
        <v>0</v>
      </c>
      <c r="H45" s="17">
        <v>0</v>
      </c>
      <c r="I45" s="17">
        <v>0</v>
      </c>
      <c r="L45" s="7">
        <v>15</v>
      </c>
      <c r="M45" s="17">
        <v>0</v>
      </c>
      <c r="N45" s="17">
        <v>0</v>
      </c>
      <c r="O45" s="17">
        <v>0</v>
      </c>
      <c r="P45" s="17">
        <f t="shared" si="5"/>
        <v>0.02</v>
      </c>
      <c r="Q45" s="6">
        <v>0</v>
      </c>
      <c r="R45" s="17">
        <v>0</v>
      </c>
      <c r="S45" s="17">
        <v>0</v>
      </c>
    </row>
    <row r="46" spans="1:19" x14ac:dyDescent="0.25">
      <c r="B46" s="7">
        <v>2</v>
      </c>
      <c r="C46" s="17">
        <v>0</v>
      </c>
      <c r="D46" s="17">
        <v>0.3</v>
      </c>
      <c r="E46" s="17">
        <v>0.2</v>
      </c>
      <c r="F46" s="17">
        <f t="shared" ref="F46:F59" si="9">1/15</f>
        <v>6.6666666666666666E-2</v>
      </c>
      <c r="G46" s="17">
        <v>0</v>
      </c>
      <c r="H46" s="17">
        <v>0</v>
      </c>
      <c r="I46" s="17">
        <v>0</v>
      </c>
      <c r="L46" s="7">
        <v>16</v>
      </c>
      <c r="M46" s="17">
        <v>0</v>
      </c>
      <c r="N46" s="17">
        <v>0</v>
      </c>
      <c r="O46" s="17">
        <v>0</v>
      </c>
      <c r="P46" s="17">
        <f t="shared" si="5"/>
        <v>0.02</v>
      </c>
      <c r="Q46" s="17">
        <v>0</v>
      </c>
      <c r="R46" s="6">
        <v>0</v>
      </c>
      <c r="S46" s="17">
        <v>0</v>
      </c>
    </row>
    <row r="47" spans="1:19" x14ac:dyDescent="0.25">
      <c r="B47" s="7">
        <v>3</v>
      </c>
      <c r="C47" s="17">
        <v>0</v>
      </c>
      <c r="D47" s="17">
        <v>0.1</v>
      </c>
      <c r="E47" s="17">
        <v>0.2</v>
      </c>
      <c r="F47" s="17">
        <f t="shared" si="9"/>
        <v>6.6666666666666666E-2</v>
      </c>
      <c r="G47" s="17">
        <v>0</v>
      </c>
      <c r="H47" s="6">
        <v>0</v>
      </c>
      <c r="I47" s="17">
        <v>0</v>
      </c>
      <c r="L47" s="7">
        <v>17</v>
      </c>
      <c r="M47" s="17">
        <v>0</v>
      </c>
      <c r="N47" s="17">
        <v>0</v>
      </c>
      <c r="O47" s="17">
        <v>0</v>
      </c>
      <c r="P47" s="17">
        <f t="shared" si="5"/>
        <v>0.02</v>
      </c>
      <c r="Q47" s="6">
        <v>0</v>
      </c>
      <c r="R47" s="17">
        <v>0</v>
      </c>
      <c r="S47" s="17">
        <v>0</v>
      </c>
    </row>
    <row r="48" spans="1:19" x14ac:dyDescent="0.25">
      <c r="B48" s="7">
        <v>4</v>
      </c>
      <c r="C48" s="17">
        <v>0</v>
      </c>
      <c r="D48" s="17">
        <v>0</v>
      </c>
      <c r="E48" s="17">
        <v>0.05</v>
      </c>
      <c r="F48" s="17">
        <f t="shared" si="9"/>
        <v>6.6666666666666666E-2</v>
      </c>
      <c r="G48" s="17">
        <v>0</v>
      </c>
      <c r="H48" s="17">
        <v>0</v>
      </c>
      <c r="I48" s="17">
        <v>0</v>
      </c>
      <c r="L48" s="7">
        <v>18</v>
      </c>
      <c r="M48" s="17">
        <v>0</v>
      </c>
      <c r="N48" s="17">
        <v>0</v>
      </c>
      <c r="O48" s="17">
        <v>0</v>
      </c>
      <c r="P48" s="17">
        <f t="shared" si="5"/>
        <v>0.02</v>
      </c>
      <c r="Q48" s="17">
        <v>0</v>
      </c>
      <c r="R48" s="6">
        <v>0</v>
      </c>
      <c r="S48" s="17">
        <v>0</v>
      </c>
    </row>
    <row r="49" spans="2:19" x14ac:dyDescent="0.25">
      <c r="B49" s="7">
        <v>5</v>
      </c>
      <c r="C49" s="17">
        <v>0</v>
      </c>
      <c r="D49" s="17">
        <v>0</v>
      </c>
      <c r="E49" s="17">
        <v>0.05</v>
      </c>
      <c r="F49" s="17">
        <f t="shared" si="9"/>
        <v>6.6666666666666666E-2</v>
      </c>
      <c r="G49" s="17">
        <v>0</v>
      </c>
      <c r="H49" s="17">
        <v>0</v>
      </c>
      <c r="I49" s="17">
        <v>0</v>
      </c>
      <c r="L49" s="7">
        <v>19</v>
      </c>
      <c r="M49" s="17">
        <v>0</v>
      </c>
      <c r="N49" s="17">
        <v>0</v>
      </c>
      <c r="O49" s="17">
        <v>0</v>
      </c>
      <c r="P49" s="17">
        <f t="shared" si="5"/>
        <v>0.02</v>
      </c>
      <c r="Q49" s="6">
        <v>0</v>
      </c>
      <c r="R49" s="17">
        <v>0</v>
      </c>
      <c r="S49" s="17">
        <v>0</v>
      </c>
    </row>
    <row r="50" spans="2:19" x14ac:dyDescent="0.25">
      <c r="B50" s="7">
        <v>6</v>
      </c>
      <c r="C50" s="17">
        <v>0</v>
      </c>
      <c r="D50" s="17">
        <v>0</v>
      </c>
      <c r="E50" s="17">
        <v>0.04</v>
      </c>
      <c r="F50" s="17">
        <f t="shared" si="9"/>
        <v>6.6666666666666666E-2</v>
      </c>
      <c r="G50" s="17">
        <f>E54</f>
        <v>0</v>
      </c>
      <c r="H50" s="6">
        <v>0</v>
      </c>
      <c r="I50" s="17">
        <v>0</v>
      </c>
      <c r="L50" s="7">
        <v>20</v>
      </c>
      <c r="M50" s="17">
        <v>0</v>
      </c>
      <c r="N50" s="17">
        <v>0</v>
      </c>
      <c r="O50" s="17">
        <v>0</v>
      </c>
      <c r="P50" s="17">
        <f t="shared" si="5"/>
        <v>0.02</v>
      </c>
      <c r="Q50" s="17">
        <v>0</v>
      </c>
      <c r="R50" s="6">
        <v>0</v>
      </c>
      <c r="S50" s="17">
        <v>0</v>
      </c>
    </row>
    <row r="51" spans="2:19" x14ac:dyDescent="0.25">
      <c r="B51" s="7">
        <v>7</v>
      </c>
      <c r="C51" s="17">
        <v>0</v>
      </c>
      <c r="D51" s="17">
        <v>0</v>
      </c>
      <c r="E51" s="17">
        <v>0.03</v>
      </c>
      <c r="F51" s="17">
        <f t="shared" si="9"/>
        <v>6.6666666666666666E-2</v>
      </c>
      <c r="G51" s="6">
        <f>E53</f>
        <v>0.01</v>
      </c>
      <c r="H51" s="6">
        <v>0</v>
      </c>
      <c r="I51" s="17">
        <v>0</v>
      </c>
      <c r="L51" s="7">
        <v>21</v>
      </c>
      <c r="M51" s="17">
        <v>0</v>
      </c>
      <c r="N51" s="17">
        <v>0</v>
      </c>
      <c r="O51" s="17">
        <v>0</v>
      </c>
      <c r="P51" s="17">
        <f t="shared" si="5"/>
        <v>0.02</v>
      </c>
      <c r="Q51" s="6">
        <v>0</v>
      </c>
      <c r="R51" s="17">
        <v>0</v>
      </c>
      <c r="S51" s="17">
        <v>0</v>
      </c>
    </row>
    <row r="52" spans="2:19" x14ac:dyDescent="0.25">
      <c r="B52" s="7">
        <v>8</v>
      </c>
      <c r="C52" s="17">
        <v>0</v>
      </c>
      <c r="D52" s="17">
        <v>0</v>
      </c>
      <c r="E52" s="17">
        <v>0.02</v>
      </c>
      <c r="F52" s="17">
        <f t="shared" si="9"/>
        <v>6.6666666666666666E-2</v>
      </c>
      <c r="G52" s="6">
        <f>E52</f>
        <v>0.02</v>
      </c>
      <c r="H52" s="6">
        <v>0</v>
      </c>
      <c r="I52" s="17">
        <v>0</v>
      </c>
      <c r="L52" s="7">
        <v>22</v>
      </c>
      <c r="M52" s="17">
        <v>0</v>
      </c>
      <c r="N52" s="17">
        <v>0</v>
      </c>
      <c r="O52" s="17">
        <v>0</v>
      </c>
      <c r="P52" s="17">
        <f t="shared" si="5"/>
        <v>0.02</v>
      </c>
      <c r="Q52" s="17">
        <v>0</v>
      </c>
      <c r="R52" s="6">
        <v>0</v>
      </c>
      <c r="S52" s="17">
        <v>0</v>
      </c>
    </row>
    <row r="53" spans="2:19" x14ac:dyDescent="0.25">
      <c r="B53" s="7">
        <v>9</v>
      </c>
      <c r="C53" s="17">
        <v>0</v>
      </c>
      <c r="D53" s="17">
        <v>0</v>
      </c>
      <c r="E53" s="17">
        <v>0.01</v>
      </c>
      <c r="F53" s="17">
        <f t="shared" si="9"/>
        <v>6.6666666666666666E-2</v>
      </c>
      <c r="G53" s="17">
        <f>E51</f>
        <v>0.03</v>
      </c>
      <c r="H53" s="6">
        <v>0</v>
      </c>
      <c r="I53" s="17">
        <v>0</v>
      </c>
      <c r="L53" s="7">
        <v>23</v>
      </c>
      <c r="M53" s="17">
        <v>0</v>
      </c>
      <c r="N53" s="17">
        <v>0</v>
      </c>
      <c r="O53" s="17">
        <v>0</v>
      </c>
      <c r="P53" s="17">
        <f t="shared" si="5"/>
        <v>0.02</v>
      </c>
      <c r="Q53" s="6">
        <v>0</v>
      </c>
      <c r="R53" s="17">
        <v>0</v>
      </c>
      <c r="S53" s="17">
        <v>0</v>
      </c>
    </row>
    <row r="54" spans="2:19" x14ac:dyDescent="0.25">
      <c r="B54" s="7">
        <v>10</v>
      </c>
      <c r="C54" s="17">
        <v>0</v>
      </c>
      <c r="D54" s="17">
        <v>0</v>
      </c>
      <c r="E54" s="17">
        <v>0</v>
      </c>
      <c r="F54" s="17">
        <f t="shared" si="9"/>
        <v>6.6666666666666666E-2</v>
      </c>
      <c r="G54" s="6">
        <f>E50</f>
        <v>0.04</v>
      </c>
      <c r="H54" s="6">
        <v>0</v>
      </c>
      <c r="I54" s="17">
        <v>0</v>
      </c>
      <c r="L54" s="7">
        <v>24</v>
      </c>
      <c r="M54" s="17">
        <v>0</v>
      </c>
      <c r="N54" s="17">
        <v>0</v>
      </c>
      <c r="O54" s="17">
        <v>0</v>
      </c>
      <c r="P54" s="17">
        <f t="shared" si="5"/>
        <v>0.02</v>
      </c>
      <c r="Q54" s="17">
        <v>0</v>
      </c>
      <c r="R54" s="6">
        <v>0</v>
      </c>
      <c r="S54" s="17">
        <v>0</v>
      </c>
    </row>
    <row r="55" spans="2:19" x14ac:dyDescent="0.25">
      <c r="B55" s="7">
        <v>11</v>
      </c>
      <c r="C55" s="17">
        <v>0</v>
      </c>
      <c r="D55" s="17">
        <v>0</v>
      </c>
      <c r="E55" s="17">
        <v>0</v>
      </c>
      <c r="F55" s="17">
        <f t="shared" si="9"/>
        <v>6.6666666666666666E-2</v>
      </c>
      <c r="G55" s="6">
        <f>E49</f>
        <v>0.05</v>
      </c>
      <c r="H55" s="6">
        <v>0</v>
      </c>
      <c r="I55" s="17">
        <v>0</v>
      </c>
      <c r="L55" s="7">
        <v>25</v>
      </c>
      <c r="M55" s="17">
        <v>0</v>
      </c>
      <c r="N55" s="17">
        <v>0</v>
      </c>
      <c r="O55" s="17">
        <v>0</v>
      </c>
      <c r="P55" s="17">
        <f t="shared" si="5"/>
        <v>0.02</v>
      </c>
      <c r="Q55" s="6">
        <v>0</v>
      </c>
      <c r="R55" s="17">
        <v>0</v>
      </c>
      <c r="S55" s="17">
        <v>0</v>
      </c>
    </row>
    <row r="56" spans="2:19" x14ac:dyDescent="0.25">
      <c r="B56" s="7">
        <v>12</v>
      </c>
      <c r="C56" s="17">
        <v>0</v>
      </c>
      <c r="D56" s="17">
        <v>0</v>
      </c>
      <c r="E56" s="17">
        <v>0</v>
      </c>
      <c r="F56" s="17">
        <f t="shared" si="9"/>
        <v>6.6666666666666666E-2</v>
      </c>
      <c r="G56" s="17">
        <f>E48</f>
        <v>0.05</v>
      </c>
      <c r="H56" s="6">
        <v>0</v>
      </c>
      <c r="I56" s="17">
        <v>0</v>
      </c>
      <c r="L56" s="7">
        <v>26</v>
      </c>
      <c r="M56" s="17">
        <v>0</v>
      </c>
      <c r="N56" s="17">
        <v>0</v>
      </c>
      <c r="O56" s="17">
        <v>0</v>
      </c>
      <c r="P56" s="17">
        <f t="shared" si="5"/>
        <v>0.02</v>
      </c>
      <c r="Q56" s="17">
        <v>0</v>
      </c>
      <c r="R56" s="6">
        <v>0</v>
      </c>
      <c r="S56" s="17">
        <v>0</v>
      </c>
    </row>
    <row r="57" spans="2:19" x14ac:dyDescent="0.25">
      <c r="B57" s="7">
        <v>13</v>
      </c>
      <c r="C57" s="17">
        <v>0</v>
      </c>
      <c r="D57" s="17">
        <v>0</v>
      </c>
      <c r="E57" s="17">
        <v>0</v>
      </c>
      <c r="F57" s="17">
        <f t="shared" si="9"/>
        <v>6.6666666666666666E-2</v>
      </c>
      <c r="G57" s="6">
        <f>E47</f>
        <v>0.2</v>
      </c>
      <c r="H57" s="6">
        <v>0.1</v>
      </c>
      <c r="I57" s="17">
        <v>0</v>
      </c>
      <c r="L57" s="7">
        <v>27</v>
      </c>
      <c r="M57" s="17">
        <v>0</v>
      </c>
      <c r="N57" s="17">
        <v>0</v>
      </c>
      <c r="O57" s="17">
        <v>0</v>
      </c>
      <c r="P57" s="17">
        <f t="shared" si="5"/>
        <v>0.02</v>
      </c>
      <c r="Q57" s="6">
        <v>0</v>
      </c>
      <c r="R57" s="17">
        <v>0</v>
      </c>
      <c r="S57" s="17">
        <v>0</v>
      </c>
    </row>
    <row r="58" spans="2:19" x14ac:dyDescent="0.25">
      <c r="B58" s="7">
        <v>14</v>
      </c>
      <c r="C58" s="17">
        <v>0</v>
      </c>
      <c r="D58" s="17">
        <v>0</v>
      </c>
      <c r="E58" s="17">
        <v>0</v>
      </c>
      <c r="F58" s="17">
        <f t="shared" si="9"/>
        <v>6.6666666666666666E-2</v>
      </c>
      <c r="G58" s="6">
        <f>E46</f>
        <v>0.2</v>
      </c>
      <c r="H58" s="6">
        <v>0.3</v>
      </c>
      <c r="I58" s="17">
        <v>0</v>
      </c>
      <c r="L58" s="7">
        <v>28</v>
      </c>
      <c r="M58" s="17">
        <v>0</v>
      </c>
      <c r="N58" s="17">
        <v>0</v>
      </c>
      <c r="O58" s="17">
        <v>0</v>
      </c>
      <c r="P58" s="17">
        <f t="shared" si="5"/>
        <v>0.02</v>
      </c>
      <c r="Q58" s="17">
        <v>0</v>
      </c>
      <c r="R58" s="6">
        <v>0</v>
      </c>
      <c r="S58" s="17">
        <v>0</v>
      </c>
    </row>
    <row r="59" spans="2:19" x14ac:dyDescent="0.25">
      <c r="B59" s="7">
        <v>15</v>
      </c>
      <c r="C59" s="17">
        <v>0</v>
      </c>
      <c r="D59" s="17">
        <v>0</v>
      </c>
      <c r="E59" s="17">
        <v>0</v>
      </c>
      <c r="F59" s="17">
        <f t="shared" si="9"/>
        <v>6.6666666666666666E-2</v>
      </c>
      <c r="G59" s="17">
        <f>E45</f>
        <v>0.4</v>
      </c>
      <c r="H59" s="6">
        <v>0.6</v>
      </c>
      <c r="I59" s="17">
        <v>1</v>
      </c>
      <c r="L59" s="7">
        <v>29</v>
      </c>
      <c r="M59" s="17">
        <v>0</v>
      </c>
      <c r="N59" s="17">
        <v>0</v>
      </c>
      <c r="O59" s="17">
        <v>0</v>
      </c>
      <c r="P59" s="17">
        <f t="shared" si="5"/>
        <v>0.02</v>
      </c>
      <c r="Q59" s="6">
        <v>0</v>
      </c>
      <c r="R59" s="17">
        <v>0</v>
      </c>
      <c r="S59" s="17">
        <v>0</v>
      </c>
    </row>
    <row r="60" spans="2:19" x14ac:dyDescent="0.25">
      <c r="B60" s="18" t="s">
        <v>56</v>
      </c>
      <c r="C60" s="19" cm="1">
        <f t="array" ref="C60">(1/($A$45-1))*(SUM(($A$45-$B$45:$B$59)*C45:C59))</f>
        <v>1</v>
      </c>
      <c r="D60" s="19" cm="1">
        <f t="array" ref="D60">(1/($A$45-1))*(SUM(($A$45-$B$45:$B$59)*D45:D59))</f>
        <v>0.96428571428571419</v>
      </c>
      <c r="E60" s="19" cm="1">
        <f t="array" ref="E60">(1/($A$45-1))*(SUM(($A$45-$B$45:$B$59)*E45:E59))</f>
        <v>0.88928571428571446</v>
      </c>
      <c r="F60" s="19" cm="1">
        <f t="array" ref="F60">(1/($A$45-1))*(SUM(($A$45-$B$45:$B$59)*F45:F59))</f>
        <v>0.5</v>
      </c>
      <c r="G60" s="19" cm="1">
        <f t="array" ref="G60">(1/($A$45-1))*(SUM(($A$45-$B$45:$B$59)*G45:G59))</f>
        <v>0.11071428571428571</v>
      </c>
      <c r="H60" s="19" cm="1">
        <f t="array" ref="H60">(1/($A$45-1))*(SUM(($A$45-$B$45:$B$59)*H45:H59))</f>
        <v>3.5714285714285712E-2</v>
      </c>
      <c r="I60" s="19" cm="1">
        <f t="array" ref="I60">(1/($A$45-1))*(SUM(($A$45-$B$45:$B$59)*I45:I59))</f>
        <v>0</v>
      </c>
      <c r="L60" s="7">
        <v>30</v>
      </c>
      <c r="M60" s="17">
        <v>0</v>
      </c>
      <c r="N60" s="17">
        <v>0</v>
      </c>
      <c r="O60" s="17">
        <v>0</v>
      </c>
      <c r="P60" s="17">
        <f t="shared" si="5"/>
        <v>0.02</v>
      </c>
      <c r="Q60" s="17">
        <v>0</v>
      </c>
      <c r="R60" s="6">
        <v>0</v>
      </c>
      <c r="S60" s="17">
        <v>0</v>
      </c>
    </row>
    <row r="61" spans="2:19" x14ac:dyDescent="0.25">
      <c r="B61" s="18" t="s">
        <v>58</v>
      </c>
      <c r="C61" s="19">
        <f>1-C60</f>
        <v>0</v>
      </c>
      <c r="D61" s="19">
        <f>1-D60</f>
        <v>3.5714285714285809E-2</v>
      </c>
      <c r="E61" s="19">
        <f>1-E60</f>
        <v>0.11071428571428554</v>
      </c>
      <c r="F61" s="19">
        <f>1-F60</f>
        <v>0.5</v>
      </c>
      <c r="G61" s="19">
        <f t="shared" ref="G61" si="10">1-G60</f>
        <v>0.88928571428571423</v>
      </c>
      <c r="H61" s="19">
        <f t="shared" ref="H61" si="11">1-H60</f>
        <v>0.9642857142857143</v>
      </c>
      <c r="I61" s="19">
        <f>1-I60</f>
        <v>1</v>
      </c>
      <c r="L61" s="7">
        <v>31</v>
      </c>
      <c r="M61" s="17">
        <v>0</v>
      </c>
      <c r="N61" s="17">
        <v>0</v>
      </c>
      <c r="O61" s="17">
        <v>0</v>
      </c>
      <c r="P61" s="17">
        <f t="shared" si="5"/>
        <v>0.02</v>
      </c>
      <c r="Q61" s="6">
        <v>0</v>
      </c>
      <c r="R61" s="17">
        <v>0</v>
      </c>
      <c r="S61" s="17">
        <v>0</v>
      </c>
    </row>
    <row r="62" spans="2:19" x14ac:dyDescent="0.25">
      <c r="C62" s="20" cm="1">
        <f t="array" ref="C62">SUM((C45:C59-(1/$A$45))^2)</f>
        <v>0.93333333333333379</v>
      </c>
      <c r="D62" s="20" cm="1">
        <f t="array" ref="D62">SUM((D45:D59-(1/$A$45))^2)</f>
        <v>0.39333333333333304</v>
      </c>
      <c r="E62" s="20" cm="1">
        <f t="array" ref="E62">SUM((E45:E59-(1/$A$45))^2)</f>
        <v>0.18133333333333335</v>
      </c>
      <c r="F62" s="20" cm="1">
        <f t="array" ref="F62">SUM((F45:F59-(1/$A$45))^2)</f>
        <v>0</v>
      </c>
      <c r="G62" s="20" cm="1">
        <f t="array" ref="G62">SUM((G45:G59-(1/$A$45))^2)</f>
        <v>0.18133333333333337</v>
      </c>
      <c r="H62" s="20" cm="1">
        <f t="array" ref="H62">SUM((H45:H59-(1/$A$45))^2)</f>
        <v>0.39333333333333331</v>
      </c>
      <c r="I62" s="20" cm="1">
        <f t="array" ref="I62">SUM((I45:I59-(1/$A$45))^2)</f>
        <v>0.93333333333333335</v>
      </c>
      <c r="L62" s="7">
        <v>32</v>
      </c>
      <c r="M62" s="17">
        <v>0</v>
      </c>
      <c r="N62" s="17">
        <v>0</v>
      </c>
      <c r="O62" s="17">
        <v>0</v>
      </c>
      <c r="P62" s="17">
        <f t="shared" si="5"/>
        <v>0.02</v>
      </c>
      <c r="Q62" s="17">
        <v>0</v>
      </c>
      <c r="R62" s="6">
        <v>0</v>
      </c>
      <c r="S62" s="17">
        <v>0</v>
      </c>
    </row>
    <row r="63" spans="2:19" x14ac:dyDescent="0.25">
      <c r="B63" s="18" t="s">
        <v>57</v>
      </c>
      <c r="C63" s="19">
        <f>1-SQRT(($A$45*C62)/($A$45-1))</f>
        <v>0</v>
      </c>
      <c r="D63" s="19">
        <f t="shared" ref="D63:I63" si="12">1-SQRT(($A$45*D62)/($A$45-1))</f>
        <v>0.35082469899989943</v>
      </c>
      <c r="E63" s="19">
        <f t="shared" si="12"/>
        <v>0.55922146798452821</v>
      </c>
      <c r="F63" s="19">
        <f t="shared" si="12"/>
        <v>1</v>
      </c>
      <c r="G63" s="19">
        <f t="shared" si="12"/>
        <v>0.55922146798452821</v>
      </c>
      <c r="H63" s="19">
        <f t="shared" si="12"/>
        <v>0.35082469899989932</v>
      </c>
      <c r="I63" s="19">
        <f t="shared" si="12"/>
        <v>0</v>
      </c>
      <c r="L63" s="7">
        <v>33</v>
      </c>
      <c r="M63" s="17">
        <v>0</v>
      </c>
      <c r="N63" s="17">
        <v>0</v>
      </c>
      <c r="O63" s="17">
        <v>0</v>
      </c>
      <c r="P63" s="17">
        <f t="shared" si="5"/>
        <v>0.02</v>
      </c>
      <c r="Q63" s="6">
        <v>0</v>
      </c>
      <c r="R63" s="17">
        <v>0</v>
      </c>
      <c r="S63" s="17">
        <v>0</v>
      </c>
    </row>
    <row r="64" spans="2:19" x14ac:dyDescent="0.25">
      <c r="C64" s="20">
        <f>SUM(C45:C59)</f>
        <v>1</v>
      </c>
      <c r="D64" s="20">
        <f t="shared" ref="D64:I64" si="13">SUM(D45:D59)</f>
        <v>0.99999999999999989</v>
      </c>
      <c r="E64" s="20">
        <f t="shared" si="13"/>
        <v>1.0000000000000002</v>
      </c>
      <c r="F64" s="20">
        <f t="shared" si="13"/>
        <v>0.99999999999999989</v>
      </c>
      <c r="G64" s="20">
        <f t="shared" si="13"/>
        <v>1</v>
      </c>
      <c r="H64" s="20">
        <f>SUM(H45:H59)</f>
        <v>1</v>
      </c>
      <c r="I64" s="20">
        <f t="shared" si="13"/>
        <v>1</v>
      </c>
      <c r="L64" s="7">
        <v>34</v>
      </c>
      <c r="M64" s="17">
        <v>0</v>
      </c>
      <c r="N64" s="17">
        <v>0</v>
      </c>
      <c r="O64" s="17">
        <v>0</v>
      </c>
      <c r="P64" s="17">
        <f t="shared" si="5"/>
        <v>0.02</v>
      </c>
      <c r="Q64" s="17">
        <v>0</v>
      </c>
      <c r="R64" s="6">
        <v>0</v>
      </c>
      <c r="S64" s="17">
        <v>0</v>
      </c>
    </row>
    <row r="65" spans="1:19" x14ac:dyDescent="0.25">
      <c r="L65" s="7">
        <v>35</v>
      </c>
      <c r="M65" s="17">
        <v>0</v>
      </c>
      <c r="N65" s="17">
        <v>0</v>
      </c>
      <c r="O65" s="17">
        <v>0</v>
      </c>
      <c r="P65" s="17">
        <f t="shared" si="5"/>
        <v>0.02</v>
      </c>
      <c r="Q65" s="6">
        <v>0</v>
      </c>
      <c r="R65" s="17">
        <v>0</v>
      </c>
      <c r="S65" s="17">
        <v>0</v>
      </c>
    </row>
    <row r="66" spans="1:19" x14ac:dyDescent="0.25">
      <c r="L66" s="7">
        <v>36</v>
      </c>
      <c r="M66" s="17">
        <v>0</v>
      </c>
      <c r="N66" s="17">
        <v>0</v>
      </c>
      <c r="O66" s="17">
        <v>0</v>
      </c>
      <c r="P66" s="17">
        <f t="shared" si="5"/>
        <v>0.02</v>
      </c>
      <c r="Q66" s="17">
        <v>0</v>
      </c>
      <c r="R66" s="6">
        <v>0</v>
      </c>
      <c r="S66" s="17">
        <v>0</v>
      </c>
    </row>
    <row r="67" spans="1:19" x14ac:dyDescent="0.25">
      <c r="A67" t="s">
        <v>33</v>
      </c>
      <c r="B67" s="18"/>
      <c r="L67" s="7">
        <v>37</v>
      </c>
      <c r="M67" s="17">
        <v>0</v>
      </c>
      <c r="N67" s="17">
        <v>0</v>
      </c>
      <c r="O67" s="17">
        <v>0</v>
      </c>
      <c r="P67" s="17">
        <f t="shared" si="5"/>
        <v>0.02</v>
      </c>
      <c r="Q67" s="6">
        <v>0</v>
      </c>
      <c r="R67" s="17">
        <v>0</v>
      </c>
      <c r="S67" s="17">
        <v>0</v>
      </c>
    </row>
    <row r="68" spans="1:19" x14ac:dyDescent="0.25">
      <c r="A68" t="s">
        <v>74</v>
      </c>
      <c r="B68" s="18" t="s">
        <v>58</v>
      </c>
      <c r="C68" s="19">
        <f>1-C67</f>
        <v>1</v>
      </c>
      <c r="D68" s="19">
        <f>1-D67</f>
        <v>1</v>
      </c>
      <c r="E68" s="19">
        <f>1-E67</f>
        <v>1</v>
      </c>
      <c r="F68" s="19">
        <f>1-F67</f>
        <v>1</v>
      </c>
      <c r="G68" s="19">
        <f t="shared" ref="G68" si="14">1-G67</f>
        <v>1</v>
      </c>
      <c r="H68" s="19">
        <f>1-H67</f>
        <v>1</v>
      </c>
      <c r="I68" s="19">
        <f>1-I67</f>
        <v>1</v>
      </c>
      <c r="L68" s="7">
        <v>38</v>
      </c>
      <c r="M68" s="17">
        <v>0</v>
      </c>
      <c r="N68" s="17">
        <v>0</v>
      </c>
      <c r="O68" s="17">
        <v>0</v>
      </c>
      <c r="P68" s="17">
        <f t="shared" si="5"/>
        <v>0.02</v>
      </c>
      <c r="Q68" s="17">
        <v>0.01</v>
      </c>
      <c r="R68" s="6">
        <v>0</v>
      </c>
      <c r="S68" s="17">
        <v>0</v>
      </c>
    </row>
    <row r="69" spans="1:19" x14ac:dyDescent="0.25">
      <c r="B69" s="18" t="s">
        <v>57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L69" s="7">
        <v>39</v>
      </c>
      <c r="M69" s="17">
        <v>0</v>
      </c>
      <c r="N69" s="17">
        <v>0</v>
      </c>
      <c r="O69" s="17">
        <v>0</v>
      </c>
      <c r="P69" s="17">
        <f t="shared" si="5"/>
        <v>0.02</v>
      </c>
      <c r="Q69" s="6">
        <v>0.01</v>
      </c>
      <c r="R69" s="17">
        <v>0</v>
      </c>
      <c r="S69" s="17">
        <v>0</v>
      </c>
    </row>
    <row r="70" spans="1:19" x14ac:dyDescent="0.25">
      <c r="L70" s="7">
        <v>40</v>
      </c>
      <c r="M70" s="17">
        <v>0</v>
      </c>
      <c r="N70" s="17">
        <v>0</v>
      </c>
      <c r="O70" s="17">
        <v>0</v>
      </c>
      <c r="P70" s="17">
        <f t="shared" si="5"/>
        <v>0.02</v>
      </c>
      <c r="Q70" s="17">
        <v>0.01</v>
      </c>
      <c r="R70" s="6">
        <v>0</v>
      </c>
      <c r="S70" s="17">
        <v>0</v>
      </c>
    </row>
    <row r="71" spans="1:19" x14ac:dyDescent="0.25">
      <c r="L71" s="7">
        <v>41</v>
      </c>
      <c r="M71" s="17">
        <v>0</v>
      </c>
      <c r="N71" s="17">
        <v>0</v>
      </c>
      <c r="O71" s="17">
        <v>0</v>
      </c>
      <c r="P71" s="17">
        <f t="shared" si="5"/>
        <v>0.02</v>
      </c>
      <c r="Q71" s="6">
        <v>0.01</v>
      </c>
      <c r="R71" s="17">
        <v>0</v>
      </c>
      <c r="S71" s="17">
        <v>0</v>
      </c>
    </row>
    <row r="72" spans="1:19" x14ac:dyDescent="0.25">
      <c r="L72" s="7">
        <v>42</v>
      </c>
      <c r="M72" s="17">
        <v>0</v>
      </c>
      <c r="N72" s="17">
        <v>0</v>
      </c>
      <c r="O72" s="17">
        <v>0</v>
      </c>
      <c r="P72" s="17">
        <f t="shared" si="5"/>
        <v>0.02</v>
      </c>
      <c r="Q72" s="17">
        <v>0.01</v>
      </c>
      <c r="R72" s="6">
        <v>0</v>
      </c>
      <c r="S72" s="17">
        <v>0</v>
      </c>
    </row>
    <row r="73" spans="1:19" x14ac:dyDescent="0.25">
      <c r="L73" s="7">
        <v>43</v>
      </c>
      <c r="M73" s="17">
        <v>0</v>
      </c>
      <c r="N73" s="17">
        <v>0</v>
      </c>
      <c r="O73" s="17">
        <v>0</v>
      </c>
      <c r="P73" s="17">
        <f t="shared" si="5"/>
        <v>0.02</v>
      </c>
      <c r="Q73" s="6">
        <v>0.01</v>
      </c>
      <c r="R73" s="17">
        <v>0</v>
      </c>
      <c r="S73" s="17">
        <v>0</v>
      </c>
    </row>
    <row r="74" spans="1:19" x14ac:dyDescent="0.25">
      <c r="L74" s="7">
        <v>44</v>
      </c>
      <c r="M74" s="17">
        <v>0</v>
      </c>
      <c r="N74" s="17">
        <v>0</v>
      </c>
      <c r="O74" s="17">
        <v>0</v>
      </c>
      <c r="P74" s="17">
        <f t="shared" si="5"/>
        <v>0.02</v>
      </c>
      <c r="Q74" s="17">
        <v>0.02</v>
      </c>
      <c r="R74" s="6">
        <v>0</v>
      </c>
      <c r="S74" s="17">
        <v>0</v>
      </c>
    </row>
    <row r="75" spans="1:19" x14ac:dyDescent="0.25">
      <c r="L75" s="7">
        <v>45</v>
      </c>
      <c r="M75" s="17">
        <v>0</v>
      </c>
      <c r="N75" s="17">
        <v>0</v>
      </c>
      <c r="O75" s="17">
        <v>0</v>
      </c>
      <c r="P75" s="17">
        <f t="shared" si="5"/>
        <v>0.02</v>
      </c>
      <c r="Q75" s="6">
        <v>0.02</v>
      </c>
      <c r="R75" s="17">
        <v>0</v>
      </c>
      <c r="S75" s="17">
        <v>0</v>
      </c>
    </row>
    <row r="76" spans="1:19" x14ac:dyDescent="0.25">
      <c r="L76" s="7">
        <v>46</v>
      </c>
      <c r="M76" s="17">
        <v>0</v>
      </c>
      <c r="N76" s="17">
        <v>0</v>
      </c>
      <c r="O76" s="17">
        <v>0</v>
      </c>
      <c r="P76" s="17">
        <f t="shared" si="5"/>
        <v>0.02</v>
      </c>
      <c r="Q76" s="17">
        <v>0.05</v>
      </c>
      <c r="R76" s="6">
        <v>0</v>
      </c>
      <c r="S76" s="17">
        <v>0</v>
      </c>
    </row>
    <row r="77" spans="1:19" x14ac:dyDescent="0.25">
      <c r="L77" s="7">
        <v>47</v>
      </c>
      <c r="M77" s="17">
        <v>0</v>
      </c>
      <c r="N77" s="17">
        <v>0</v>
      </c>
      <c r="O77" s="17">
        <v>0</v>
      </c>
      <c r="P77" s="17">
        <f t="shared" si="5"/>
        <v>0.02</v>
      </c>
      <c r="Q77" s="17">
        <v>0.05</v>
      </c>
      <c r="R77" s="17">
        <v>0</v>
      </c>
      <c r="S77" s="17">
        <v>0</v>
      </c>
    </row>
    <row r="78" spans="1:19" x14ac:dyDescent="0.25">
      <c r="L78" s="7">
        <v>48</v>
      </c>
      <c r="M78" s="17">
        <v>0</v>
      </c>
      <c r="N78" s="17">
        <v>0</v>
      </c>
      <c r="O78" s="17">
        <v>0</v>
      </c>
      <c r="P78" s="17">
        <f t="shared" si="5"/>
        <v>0.02</v>
      </c>
      <c r="Q78" s="6">
        <v>0.2</v>
      </c>
      <c r="R78" s="6">
        <v>0.1</v>
      </c>
      <c r="S78" s="17">
        <v>0</v>
      </c>
    </row>
    <row r="79" spans="1:19" x14ac:dyDescent="0.25">
      <c r="L79" s="7">
        <v>49</v>
      </c>
      <c r="M79" s="17">
        <v>0</v>
      </c>
      <c r="N79" s="17">
        <v>0</v>
      </c>
      <c r="O79" s="17">
        <v>0</v>
      </c>
      <c r="P79" s="17">
        <f t="shared" si="5"/>
        <v>0.02</v>
      </c>
      <c r="Q79" s="6">
        <v>0.2</v>
      </c>
      <c r="R79" s="6">
        <v>0.3</v>
      </c>
      <c r="S79" s="17">
        <v>0</v>
      </c>
    </row>
    <row r="80" spans="1:19" x14ac:dyDescent="0.25">
      <c r="L80" s="7">
        <v>50</v>
      </c>
      <c r="M80" s="17">
        <v>0</v>
      </c>
      <c r="N80" s="17">
        <v>0</v>
      </c>
      <c r="O80" s="17">
        <v>0</v>
      </c>
      <c r="P80" s="17">
        <f t="shared" si="5"/>
        <v>0.02</v>
      </c>
      <c r="Q80" s="6">
        <v>0.4</v>
      </c>
      <c r="R80" s="17">
        <v>0.6</v>
      </c>
      <c r="S80" s="17">
        <v>1</v>
      </c>
    </row>
    <row r="81" spans="12:19" x14ac:dyDescent="0.25">
      <c r="L81" s="18" t="s">
        <v>56</v>
      </c>
      <c r="M81" s="19" cm="1">
        <f t="array" ref="M81">(1/($K$31-1))*(SUM(($K$31-$L$31:$L$80)*M31:M80))</f>
        <v>0.99999999999999989</v>
      </c>
      <c r="N81" s="19" cm="1">
        <f t="array" ref="N81">(1/($K$31-1))*(SUM(($K$31-$L$31:$L$80)*N31:N80))</f>
        <v>0.98979591836734682</v>
      </c>
      <c r="O81" s="19" cm="1">
        <f t="array" ref="O81">(1/($K$31-1))*(SUM(($K$31-$L$31:$L$80)*O31:O80))</f>
        <v>0.96836734693877535</v>
      </c>
      <c r="P81" s="19" cm="1">
        <f t="array" ref="P81">(1/($K$31-1))*(SUM(($K$31-$L$31:$L$80)*P31:P80))</f>
        <v>0.49999999999999989</v>
      </c>
      <c r="Q81" s="19" cm="1">
        <f t="array" ref="Q81">(1/($K$31-1))*(SUM(($K$31-$L$31:$L$80)*Q31:Q80))</f>
        <v>3.5510204081632649E-2</v>
      </c>
      <c r="R81" s="19" cm="1">
        <f t="array" ref="R81">(1/($K$31-1))*(SUM(($K$31-$L$31:$L$80)*R31:R80))</f>
        <v>1.020408163265306E-2</v>
      </c>
      <c r="S81" s="19" cm="1">
        <f t="array" ref="S81">(1/($K$31-1))*(SUM(($K$31-$L$31:$L$80)*S31:S80))</f>
        <v>0</v>
      </c>
    </row>
    <row r="82" spans="12:19" x14ac:dyDescent="0.25">
      <c r="L82" s="18" t="s">
        <v>58</v>
      </c>
      <c r="M82" s="19">
        <f t="shared" ref="M82:S82" si="15">1-M81</f>
        <v>0</v>
      </c>
      <c r="N82" s="19">
        <f t="shared" si="15"/>
        <v>1.0204081632653184E-2</v>
      </c>
      <c r="O82" s="19">
        <f t="shared" si="15"/>
        <v>3.1632653061224647E-2</v>
      </c>
      <c r="P82" s="19">
        <f t="shared" si="15"/>
        <v>0.50000000000000011</v>
      </c>
      <c r="Q82" s="19">
        <f t="shared" si="15"/>
        <v>0.96448979591836737</v>
      </c>
      <c r="R82" s="19">
        <f t="shared" si="15"/>
        <v>0.98979591836734693</v>
      </c>
      <c r="S82" s="19">
        <f t="shared" si="15"/>
        <v>1</v>
      </c>
    </row>
    <row r="83" spans="12:19" x14ac:dyDescent="0.25">
      <c r="M83" s="20" cm="1">
        <f t="array" ref="M83">SUM((M31:M80-(1/$K$31))^2)</f>
        <v>0.97999999999999776</v>
      </c>
      <c r="N83" s="20" cm="1">
        <f t="array" ref="N83">SUM((N31:N80-(1/$K$31))^2)</f>
        <v>0.4400000000000005</v>
      </c>
      <c r="O83" s="20" cm="1">
        <f t="array" ref="O83">SUM((O31:O80-(1/$K$31))^2)</f>
        <v>0.22800000000000051</v>
      </c>
      <c r="P83" s="20" cm="1">
        <f t="array" ref="P83">SUM((P31:P80-(1/$K$31))^2)</f>
        <v>0</v>
      </c>
      <c r="Q83" s="20" cm="1">
        <f t="array" ref="Q83">SUM((Q31:Q80-(1/$K$31))^2)</f>
        <v>0.22639999999999999</v>
      </c>
      <c r="R83" s="20" cm="1">
        <f t="array" ref="R83">SUM((R31:R80-(1/$K$31))^2)</f>
        <v>0.43999999999999995</v>
      </c>
      <c r="S83" s="20" cm="1">
        <f t="array" ref="S83">SUM((S31:S80-(1/$K$31))^2)</f>
        <v>0.97999999999999987</v>
      </c>
    </row>
    <row r="84" spans="12:19" x14ac:dyDescent="0.25">
      <c r="L84" s="18" t="s">
        <v>57</v>
      </c>
      <c r="M84" s="19">
        <f t="shared" ref="M84:Q84" si="16">1-SQRT(($K$31*M83)/($K$31-1))</f>
        <v>0</v>
      </c>
      <c r="N84" s="19">
        <f t="shared" si="16"/>
        <v>0.32994060573950967</v>
      </c>
      <c r="O84" s="19">
        <f t="shared" si="16"/>
        <v>0.51765877096759572</v>
      </c>
      <c r="P84" s="19">
        <f t="shared" si="16"/>
        <v>1</v>
      </c>
      <c r="Q84" s="19">
        <f t="shared" si="16"/>
        <v>0.51935417596397937</v>
      </c>
      <c r="R84" s="19">
        <f>1-SQRT(($K$31*R83)/($K$31-1))</f>
        <v>0.32994060573951012</v>
      </c>
      <c r="S84" s="19">
        <f>1-SQRT(($K$31*S83)/($K$31-1))</f>
        <v>0</v>
      </c>
    </row>
    <row r="85" spans="12:19" x14ac:dyDescent="0.25">
      <c r="M85" s="20">
        <f t="shared" ref="M85:Q85" si="17">SUM(M31:M80)</f>
        <v>1</v>
      </c>
      <c r="N85" s="20">
        <f t="shared" si="17"/>
        <v>0.99999999999999989</v>
      </c>
      <c r="O85" s="20">
        <f t="shared" si="17"/>
        <v>1.0000000000000002</v>
      </c>
      <c r="P85" s="20">
        <f t="shared" si="17"/>
        <v>1.0000000000000004</v>
      </c>
      <c r="Q85" s="20">
        <f t="shared" si="17"/>
        <v>1</v>
      </c>
      <c r="R85" s="20">
        <f>SUM(R31:R80)</f>
        <v>1</v>
      </c>
      <c r="S85" s="20">
        <f>SUM(S31:S80)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owas</vt:lpstr>
      <vt:lpstr>owa</vt:lpstr>
      <vt:lpstr>owa (2)</vt:lpstr>
      <vt:lpstr>tabla1</vt:lpstr>
      <vt:lpstr>tabla1_ns</vt:lpstr>
      <vt:lpstr>owas!Criterios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Tatiana Merino Benítez</dc:creator>
  <cp:lastModifiedBy>Usuario</cp:lastModifiedBy>
  <dcterms:created xsi:type="dcterms:W3CDTF">2020-01-17T21:39:32Z</dcterms:created>
  <dcterms:modified xsi:type="dcterms:W3CDTF">2021-08-05T16:09:13Z</dcterms:modified>
</cp:coreProperties>
</file>