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igrave\PAPIIT\manuales\drafts\fv\"/>
    </mc:Choice>
  </mc:AlternateContent>
  <xr:revisionPtr revIDLastSave="0" documentId="13_ncr:1_{0CF1573E-72A1-4786-BE12-FD8934E8E72C}" xr6:coauthVersionLast="47" xr6:coauthVersionMax="47" xr10:uidLastSave="{00000000-0000-0000-0000-000000000000}"/>
  <bookViews>
    <workbookView xWindow="-108" yWindow="-108" windowWidth="23256" windowHeight="12576" tabRatio="504" firstSheet="5" activeTab="5" xr2:uid="{E2FD848F-4DAE-4D07-81B8-0C0ACD49221C}"/>
  </bookViews>
  <sheets>
    <sheet name="seguridad" sheetId="26" r:id="rId1"/>
    <sheet name="empleo" sheetId="25" r:id="rId2"/>
    <sheet name="precio" sheetId="35" r:id="rId3"/>
    <sheet name="indice" sheetId="27" r:id="rId4"/>
    <sheet name="empleo_continua_log_crec (2)" sheetId="55" r:id="rId5"/>
    <sheet name="empleo_continua_log_crec" sheetId="39" r:id="rId6"/>
    <sheet name="empleo_continua_log_dec" sheetId="30" r:id="rId7"/>
    <sheet name="empleo_conV_crec_gamma" sheetId="51" r:id="rId8"/>
    <sheet name="empleo_conV_crec_gamma_bar_1" sheetId="28" r:id="rId9"/>
    <sheet name="empleo_conC_crec_" sheetId="33" r:id="rId10"/>
    <sheet name="empleo_conV_dec" sheetId="31" r:id="rId11"/>
    <sheet name="empleo_conC_dec" sheetId="34" r:id="rId12"/>
    <sheet name="empleo_camp_inv_cent" sheetId="37" r:id="rId13"/>
    <sheet name="empleo_camp_alpha" sheetId="38" r:id="rId14"/>
    <sheet name="empleo_camp_center (3)_inv" sheetId="54" r:id="rId15"/>
    <sheet name="empleo_camp_center (2)" sheetId="53" r:id="rId16"/>
    <sheet name="empleo_camp_center" sheetId="52" r:id="rId17"/>
    <sheet name="conC_dec" sheetId="46" r:id="rId18"/>
    <sheet name="conV_crec" sheetId="41" r:id="rId19"/>
    <sheet name="conV_dec" sheetId="44" r:id="rId20"/>
    <sheet name="conC_crec" sheetId="43" r:id="rId21"/>
    <sheet name="Camp_inv" sheetId="49" r:id="rId22"/>
    <sheet name="Camp" sheetId="47" r:id="rId23"/>
    <sheet name="Log_decrec" sheetId="50" r:id="rId24"/>
    <sheet name="Log_crec" sheetId="40" r:id="rId25"/>
    <sheet name="Sheet4" sheetId="29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5" l="1"/>
  <c r="E3" i="55" s="1"/>
  <c r="G3" i="55" s="1"/>
  <c r="H3" i="55" s="1"/>
  <c r="D3" i="55"/>
  <c r="C6" i="55"/>
  <c r="E6" i="55" s="1"/>
  <c r="G6" i="55" s="1"/>
  <c r="H6" i="55" s="1"/>
  <c r="D6" i="55"/>
  <c r="C5" i="55"/>
  <c r="D5" i="55"/>
  <c r="F34" i="55"/>
  <c r="D34" i="55"/>
  <c r="D29" i="55"/>
  <c r="C29" i="55"/>
  <c r="D28" i="55"/>
  <c r="C28" i="55"/>
  <c r="D27" i="55"/>
  <c r="C27" i="55"/>
  <c r="D26" i="55"/>
  <c r="C26" i="55"/>
  <c r="D25" i="55"/>
  <c r="C25" i="55"/>
  <c r="D24" i="55"/>
  <c r="C24" i="55"/>
  <c r="D23" i="55"/>
  <c r="C23" i="55"/>
  <c r="D22" i="55"/>
  <c r="C22" i="55"/>
  <c r="D21" i="55"/>
  <c r="C21" i="55"/>
  <c r="D20" i="55"/>
  <c r="C20" i="55"/>
  <c r="D19" i="55"/>
  <c r="C19" i="55"/>
  <c r="D18" i="55"/>
  <c r="C18" i="55"/>
  <c r="D17" i="55"/>
  <c r="C17" i="55"/>
  <c r="D16" i="55"/>
  <c r="C16" i="55"/>
  <c r="D15" i="55"/>
  <c r="C15" i="55"/>
  <c r="D14" i="55"/>
  <c r="C14" i="55"/>
  <c r="D13" i="55"/>
  <c r="C13" i="55"/>
  <c r="D12" i="55"/>
  <c r="C12" i="55"/>
  <c r="D11" i="55"/>
  <c r="C11" i="55"/>
  <c r="D10" i="55"/>
  <c r="C10" i="55"/>
  <c r="D9" i="55"/>
  <c r="C9" i="55"/>
  <c r="D8" i="55"/>
  <c r="C8" i="55"/>
  <c r="D7" i="55"/>
  <c r="C7" i="55"/>
  <c r="D4" i="55"/>
  <c r="C4" i="55"/>
  <c r="D2" i="55"/>
  <c r="C2" i="55"/>
  <c r="O3" i="39"/>
  <c r="O4" i="39"/>
  <c r="O5" i="39"/>
  <c r="O6" i="39"/>
  <c r="O7" i="39"/>
  <c r="O8" i="39"/>
  <c r="N3" i="39"/>
  <c r="N4" i="39"/>
  <c r="N5" i="39"/>
  <c r="N6" i="39"/>
  <c r="N7" i="39"/>
  <c r="N8" i="39"/>
  <c r="M3" i="39"/>
  <c r="M4" i="39"/>
  <c r="M5" i="39"/>
  <c r="M6" i="39"/>
  <c r="M7" i="39"/>
  <c r="M8" i="39"/>
  <c r="I27" i="39"/>
  <c r="H27" i="39"/>
  <c r="G27" i="39"/>
  <c r="E27" i="39"/>
  <c r="D27" i="39"/>
  <c r="I24" i="39"/>
  <c r="H24" i="39"/>
  <c r="G24" i="39"/>
  <c r="E24" i="39"/>
  <c r="D24" i="39"/>
  <c r="I20" i="39"/>
  <c r="H20" i="39"/>
  <c r="G20" i="39"/>
  <c r="E20" i="39"/>
  <c r="D20" i="39"/>
  <c r="I17" i="39"/>
  <c r="H17" i="39"/>
  <c r="G17" i="39"/>
  <c r="E17" i="39"/>
  <c r="D17" i="39"/>
  <c r="I13" i="39"/>
  <c r="H13" i="39"/>
  <c r="G13" i="39"/>
  <c r="E13" i="39"/>
  <c r="D13" i="39"/>
  <c r="I10" i="39"/>
  <c r="H10" i="39"/>
  <c r="G10" i="39"/>
  <c r="E10" i="39"/>
  <c r="D10" i="39"/>
  <c r="C27" i="39"/>
  <c r="C24" i="39"/>
  <c r="C20" i="39"/>
  <c r="C17" i="39"/>
  <c r="C13" i="39"/>
  <c r="C10" i="39"/>
  <c r="D3" i="39"/>
  <c r="C3" i="39"/>
  <c r="U33" i="39"/>
  <c r="U32" i="39"/>
  <c r="D6" i="39"/>
  <c r="C6" i="39"/>
  <c r="U29" i="39"/>
  <c r="U28" i="39"/>
  <c r="G3" i="40"/>
  <c r="G4" i="40"/>
  <c r="G5" i="40"/>
  <c r="G6" i="40"/>
  <c r="G7" i="40"/>
  <c r="G8" i="40"/>
  <c r="G9" i="40"/>
  <c r="G10" i="40"/>
  <c r="G11" i="40"/>
  <c r="G12" i="40"/>
  <c r="G2" i="40"/>
  <c r="E44" i="53"/>
  <c r="E45" i="53"/>
  <c r="E46" i="53"/>
  <c r="E43" i="53"/>
  <c r="D44" i="53"/>
  <c r="D45" i="53"/>
  <c r="D46" i="53"/>
  <c r="D43" i="53"/>
  <c r="C44" i="53"/>
  <c r="C45" i="53"/>
  <c r="C46" i="53"/>
  <c r="C43" i="53"/>
  <c r="F46" i="53"/>
  <c r="G46" i="53" s="1"/>
  <c r="D36" i="54"/>
  <c r="E36" i="54" s="1"/>
  <c r="F36" i="54" s="1"/>
  <c r="G36" i="54" s="1"/>
  <c r="N5" i="54" s="1"/>
  <c r="C36" i="54"/>
  <c r="D35" i="54"/>
  <c r="C35" i="54"/>
  <c r="E35" i="54" s="1"/>
  <c r="F35" i="54" s="1"/>
  <c r="G35" i="54" s="1"/>
  <c r="E34" i="54"/>
  <c r="F34" i="54" s="1"/>
  <c r="G34" i="54" s="1"/>
  <c r="D34" i="54"/>
  <c r="C34" i="54"/>
  <c r="D33" i="54"/>
  <c r="C33" i="54"/>
  <c r="E33" i="54" s="1"/>
  <c r="F33" i="54" s="1"/>
  <c r="G33" i="54" s="1"/>
  <c r="N4" i="54" s="1"/>
  <c r="D32" i="54"/>
  <c r="C32" i="54"/>
  <c r="E32" i="54" s="1"/>
  <c r="F32" i="54" s="1"/>
  <c r="G32" i="54" s="1"/>
  <c r="E31" i="54"/>
  <c r="F31" i="54" s="1"/>
  <c r="G31" i="54" s="1"/>
  <c r="D31" i="54"/>
  <c r="C31" i="54"/>
  <c r="D30" i="54"/>
  <c r="C30" i="54"/>
  <c r="E30" i="54" s="1"/>
  <c r="F30" i="54" s="1"/>
  <c r="G30" i="54" s="1"/>
  <c r="N3" i="54" s="1"/>
  <c r="D29" i="54"/>
  <c r="C29" i="54"/>
  <c r="E29" i="54" s="1"/>
  <c r="F29" i="54" s="1"/>
  <c r="G29" i="54" s="1"/>
  <c r="D28" i="54"/>
  <c r="E28" i="54" s="1"/>
  <c r="F28" i="54" s="1"/>
  <c r="G28" i="54" s="1"/>
  <c r="C28" i="54"/>
  <c r="D27" i="54"/>
  <c r="C27" i="54"/>
  <c r="E27" i="54" s="1"/>
  <c r="F27" i="54" s="1"/>
  <c r="G27" i="54" s="1"/>
  <c r="E26" i="54"/>
  <c r="F26" i="54" s="1"/>
  <c r="G26" i="54" s="1"/>
  <c r="N2" i="54" s="1"/>
  <c r="D26" i="54"/>
  <c r="C26" i="54"/>
  <c r="D25" i="54"/>
  <c r="C25" i="54"/>
  <c r="E25" i="54" s="1"/>
  <c r="F25" i="54" s="1"/>
  <c r="G25" i="54" s="1"/>
  <c r="M5" i="54" s="1"/>
  <c r="D24" i="54"/>
  <c r="C24" i="54"/>
  <c r="E24" i="54" s="1"/>
  <c r="F24" i="54" s="1"/>
  <c r="G24" i="54" s="1"/>
  <c r="E23" i="54"/>
  <c r="F23" i="54" s="1"/>
  <c r="G23" i="54" s="1"/>
  <c r="D23" i="54"/>
  <c r="C23" i="54"/>
  <c r="D22" i="54"/>
  <c r="C22" i="54"/>
  <c r="E22" i="54" s="1"/>
  <c r="F22" i="54" s="1"/>
  <c r="G22" i="54" s="1"/>
  <c r="M4" i="54" s="1"/>
  <c r="D21" i="54"/>
  <c r="C21" i="54"/>
  <c r="E21" i="54" s="1"/>
  <c r="F21" i="54" s="1"/>
  <c r="G21" i="54" s="1"/>
  <c r="D20" i="54"/>
  <c r="E20" i="54" s="1"/>
  <c r="F20" i="54" s="1"/>
  <c r="G20" i="54" s="1"/>
  <c r="C20" i="54"/>
  <c r="D19" i="54"/>
  <c r="C19" i="54"/>
  <c r="E19" i="54" s="1"/>
  <c r="F19" i="54" s="1"/>
  <c r="G19" i="54" s="1"/>
  <c r="M3" i="54" s="1"/>
  <c r="E18" i="54"/>
  <c r="F18" i="54" s="1"/>
  <c r="G18" i="54" s="1"/>
  <c r="D18" i="54"/>
  <c r="C18" i="54"/>
  <c r="D17" i="54"/>
  <c r="C17" i="54"/>
  <c r="E17" i="54" s="1"/>
  <c r="F17" i="54" s="1"/>
  <c r="G17" i="54" s="1"/>
  <c r="D16" i="54"/>
  <c r="C16" i="54"/>
  <c r="E16" i="54" s="1"/>
  <c r="F16" i="54" s="1"/>
  <c r="G16" i="54" s="1"/>
  <c r="E15" i="54"/>
  <c r="F15" i="54" s="1"/>
  <c r="G15" i="54" s="1"/>
  <c r="M2" i="54" s="1"/>
  <c r="D15" i="54"/>
  <c r="C15" i="54"/>
  <c r="D14" i="54"/>
  <c r="C14" i="54"/>
  <c r="E14" i="54" s="1"/>
  <c r="F14" i="54" s="1"/>
  <c r="G14" i="54" s="1"/>
  <c r="L5" i="54" s="1"/>
  <c r="D13" i="54"/>
  <c r="C13" i="54"/>
  <c r="E13" i="54" s="1"/>
  <c r="F13" i="54" s="1"/>
  <c r="G13" i="54" s="1"/>
  <c r="L4" i="54" s="1"/>
  <c r="D12" i="54"/>
  <c r="E12" i="54" s="1"/>
  <c r="F12" i="54" s="1"/>
  <c r="G12" i="54" s="1"/>
  <c r="C12" i="54"/>
  <c r="D11" i="54"/>
  <c r="C11" i="54"/>
  <c r="E11" i="54" s="1"/>
  <c r="F11" i="54" s="1"/>
  <c r="G11" i="54" s="1"/>
  <c r="E10" i="54"/>
  <c r="F10" i="54" s="1"/>
  <c r="G10" i="54" s="1"/>
  <c r="L3" i="54" s="1"/>
  <c r="D10" i="54"/>
  <c r="C10" i="54"/>
  <c r="D9" i="54"/>
  <c r="C9" i="54"/>
  <c r="E9" i="54" s="1"/>
  <c r="F9" i="54" s="1"/>
  <c r="G9" i="54" s="1"/>
  <c r="D8" i="54"/>
  <c r="C8" i="54"/>
  <c r="E8" i="54" s="1"/>
  <c r="F8" i="54" s="1"/>
  <c r="G8" i="54" s="1"/>
  <c r="E7" i="54"/>
  <c r="F7" i="54" s="1"/>
  <c r="G7" i="54" s="1"/>
  <c r="D7" i="54"/>
  <c r="C7" i="54"/>
  <c r="D6" i="54"/>
  <c r="C6" i="54"/>
  <c r="E6" i="54" s="1"/>
  <c r="F6" i="54" s="1"/>
  <c r="G6" i="54" s="1"/>
  <c r="L2" i="54" s="1"/>
  <c r="J5" i="54"/>
  <c r="D5" i="54"/>
  <c r="E5" i="54" s="1"/>
  <c r="F5" i="54" s="1"/>
  <c r="G5" i="54" s="1"/>
  <c r="K5" i="54" s="1"/>
  <c r="C5" i="54"/>
  <c r="J4" i="54"/>
  <c r="E4" i="54"/>
  <c r="F4" i="54" s="1"/>
  <c r="G4" i="54" s="1"/>
  <c r="K4" i="54" s="1"/>
  <c r="D4" i="54"/>
  <c r="C4" i="54"/>
  <c r="J3" i="54"/>
  <c r="D3" i="54"/>
  <c r="C3" i="54"/>
  <c r="E3" i="54" s="1"/>
  <c r="F3" i="54" s="1"/>
  <c r="G3" i="54" s="1"/>
  <c r="K3" i="54" s="1"/>
  <c r="J2" i="54"/>
  <c r="D2" i="54"/>
  <c r="C2" i="54"/>
  <c r="E2" i="54" s="1"/>
  <c r="F2" i="54" s="1"/>
  <c r="G2" i="54" s="1"/>
  <c r="K2" i="54" s="1"/>
  <c r="D36" i="53"/>
  <c r="C36" i="53"/>
  <c r="D35" i="53"/>
  <c r="C35" i="53"/>
  <c r="D34" i="53"/>
  <c r="C34" i="53"/>
  <c r="D33" i="53"/>
  <c r="C33" i="53"/>
  <c r="D32" i="53"/>
  <c r="C32" i="53"/>
  <c r="D31" i="53"/>
  <c r="C31" i="53"/>
  <c r="D30" i="53"/>
  <c r="C30" i="53"/>
  <c r="D29" i="53"/>
  <c r="C29" i="53"/>
  <c r="D28" i="53"/>
  <c r="C28" i="53"/>
  <c r="E28" i="53" s="1"/>
  <c r="F28" i="53" s="1"/>
  <c r="G28" i="53" s="1"/>
  <c r="D27" i="53"/>
  <c r="C27" i="53"/>
  <c r="D26" i="53"/>
  <c r="C26" i="53"/>
  <c r="D25" i="53"/>
  <c r="C25" i="53"/>
  <c r="D24" i="53"/>
  <c r="C24" i="53"/>
  <c r="E24" i="53" s="1"/>
  <c r="F24" i="53" s="1"/>
  <c r="G24" i="53" s="1"/>
  <c r="D23" i="53"/>
  <c r="C23" i="53"/>
  <c r="D22" i="53"/>
  <c r="C22" i="53"/>
  <c r="D21" i="53"/>
  <c r="C21" i="53"/>
  <c r="D20" i="53"/>
  <c r="C20" i="53"/>
  <c r="E20" i="53" s="1"/>
  <c r="F20" i="53" s="1"/>
  <c r="G20" i="53" s="1"/>
  <c r="D19" i="53"/>
  <c r="C19" i="53"/>
  <c r="D18" i="53"/>
  <c r="C18" i="53"/>
  <c r="D17" i="53"/>
  <c r="C17" i="53"/>
  <c r="D16" i="53"/>
  <c r="C16" i="53"/>
  <c r="D15" i="53"/>
  <c r="C15" i="53"/>
  <c r="D14" i="53"/>
  <c r="C14" i="53"/>
  <c r="D13" i="53"/>
  <c r="C13" i="53"/>
  <c r="D12" i="53"/>
  <c r="C12" i="53"/>
  <c r="E12" i="53" s="1"/>
  <c r="F12" i="53" s="1"/>
  <c r="G12" i="53" s="1"/>
  <c r="D11" i="53"/>
  <c r="C11" i="53"/>
  <c r="D10" i="53"/>
  <c r="C10" i="53"/>
  <c r="D9" i="53"/>
  <c r="C9" i="53"/>
  <c r="D8" i="53"/>
  <c r="C8" i="53"/>
  <c r="E8" i="53" s="1"/>
  <c r="F8" i="53" s="1"/>
  <c r="G8" i="53" s="1"/>
  <c r="D7" i="53"/>
  <c r="C7" i="53"/>
  <c r="D6" i="53"/>
  <c r="C6" i="53"/>
  <c r="J5" i="53"/>
  <c r="D5" i="53"/>
  <c r="C5" i="53"/>
  <c r="J4" i="53"/>
  <c r="D4" i="53"/>
  <c r="C4" i="53"/>
  <c r="J3" i="53"/>
  <c r="D3" i="53"/>
  <c r="C3" i="53"/>
  <c r="J2" i="53"/>
  <c r="D2" i="53"/>
  <c r="C2" i="53"/>
  <c r="C3" i="52"/>
  <c r="E3" i="52" s="1"/>
  <c r="F3" i="52" s="1"/>
  <c r="G3" i="52" s="1"/>
  <c r="K3" i="52" s="1"/>
  <c r="D3" i="52"/>
  <c r="J3" i="52"/>
  <c r="C7" i="52"/>
  <c r="D7" i="52"/>
  <c r="E7" i="52" s="1"/>
  <c r="F7" i="52" s="1"/>
  <c r="G7" i="52" s="1"/>
  <c r="K7" i="52" s="1"/>
  <c r="J7" i="52"/>
  <c r="C9" i="52"/>
  <c r="D9" i="52"/>
  <c r="J9" i="52"/>
  <c r="C4" i="52"/>
  <c r="D4" i="52"/>
  <c r="J4" i="52"/>
  <c r="C6" i="52"/>
  <c r="D6" i="52"/>
  <c r="J6" i="52"/>
  <c r="C10" i="52"/>
  <c r="D10" i="52"/>
  <c r="J10" i="52"/>
  <c r="D33" i="52"/>
  <c r="D34" i="52"/>
  <c r="D35" i="52"/>
  <c r="D36" i="52"/>
  <c r="D37" i="52"/>
  <c r="D38" i="52"/>
  <c r="D39" i="52"/>
  <c r="D40" i="52"/>
  <c r="D41" i="52"/>
  <c r="D42" i="52"/>
  <c r="D32" i="52"/>
  <c r="C42" i="52"/>
  <c r="C41" i="52"/>
  <c r="C40" i="52"/>
  <c r="C39" i="52"/>
  <c r="C38" i="52"/>
  <c r="C37" i="52"/>
  <c r="C36" i="52"/>
  <c r="C35" i="52"/>
  <c r="E35" i="52" s="1"/>
  <c r="F35" i="52" s="1"/>
  <c r="G35" i="52" s="1"/>
  <c r="N4" i="52" s="1"/>
  <c r="C34" i="52"/>
  <c r="C33" i="52"/>
  <c r="C32" i="52"/>
  <c r="D30" i="52"/>
  <c r="C30" i="52"/>
  <c r="D29" i="52"/>
  <c r="C29" i="52"/>
  <c r="D31" i="52"/>
  <c r="C31" i="52"/>
  <c r="D28" i="52"/>
  <c r="C28" i="52"/>
  <c r="D27" i="52"/>
  <c r="C27" i="52"/>
  <c r="D26" i="52"/>
  <c r="C26" i="52"/>
  <c r="D25" i="52"/>
  <c r="C25" i="52"/>
  <c r="D24" i="52"/>
  <c r="C24" i="52"/>
  <c r="D23" i="52"/>
  <c r="C23" i="52"/>
  <c r="D22" i="52"/>
  <c r="C22" i="52"/>
  <c r="D21" i="52"/>
  <c r="C21" i="52"/>
  <c r="D20" i="52"/>
  <c r="C20" i="52"/>
  <c r="D19" i="52"/>
  <c r="C19" i="52"/>
  <c r="D18" i="52"/>
  <c r="C18" i="52"/>
  <c r="D17" i="52"/>
  <c r="C17" i="52"/>
  <c r="D16" i="52"/>
  <c r="C16" i="52"/>
  <c r="D15" i="52"/>
  <c r="C15" i="52"/>
  <c r="D14" i="52"/>
  <c r="C14" i="52"/>
  <c r="D13" i="52"/>
  <c r="C13" i="52"/>
  <c r="D12" i="52"/>
  <c r="C12" i="52"/>
  <c r="J11" i="52"/>
  <c r="D11" i="52"/>
  <c r="C11" i="52"/>
  <c r="J8" i="52"/>
  <c r="D8" i="52"/>
  <c r="C8" i="52"/>
  <c r="J5" i="52"/>
  <c r="D5" i="52"/>
  <c r="C5" i="52"/>
  <c r="J2" i="52"/>
  <c r="D2" i="52"/>
  <c r="C2" i="52"/>
  <c r="D22" i="30"/>
  <c r="D19" i="30"/>
  <c r="D14" i="30"/>
  <c r="D9" i="30"/>
  <c r="D4" i="30"/>
  <c r="C4" i="30"/>
  <c r="E4" i="30" s="1"/>
  <c r="G4" i="30" s="1"/>
  <c r="H4" i="30" s="1"/>
  <c r="I4" i="30" s="1"/>
  <c r="L4" i="30" s="1"/>
  <c r="C22" i="30"/>
  <c r="E22" i="30" s="1"/>
  <c r="G22" i="30" s="1"/>
  <c r="H22" i="30" s="1"/>
  <c r="I22" i="30" s="1"/>
  <c r="C19" i="30"/>
  <c r="E19" i="30" s="1"/>
  <c r="G19" i="30" s="1"/>
  <c r="H19" i="30" s="1"/>
  <c r="I19" i="30" s="1"/>
  <c r="O4" i="30" s="1"/>
  <c r="C14" i="30"/>
  <c r="E14" i="30" s="1"/>
  <c r="G14" i="30" s="1"/>
  <c r="H14" i="30" s="1"/>
  <c r="I14" i="30" s="1"/>
  <c r="N4" i="30" s="1"/>
  <c r="C9" i="30"/>
  <c r="E9" i="30" s="1"/>
  <c r="G9" i="30" s="1"/>
  <c r="H9" i="30" s="1"/>
  <c r="I9" i="30" s="1"/>
  <c r="M4" i="30" s="1"/>
  <c r="L32" i="28"/>
  <c r="L31" i="28"/>
  <c r="K31" i="28"/>
  <c r="I3" i="55" l="1"/>
  <c r="L3" i="55"/>
  <c r="E10" i="55"/>
  <c r="G10" i="55" s="1"/>
  <c r="H10" i="55" s="1"/>
  <c r="M3" i="55" s="1"/>
  <c r="E26" i="55"/>
  <c r="G26" i="55" s="1"/>
  <c r="H26" i="55" s="1"/>
  <c r="O5" i="55" s="1"/>
  <c r="E7" i="55"/>
  <c r="G7" i="55" s="1"/>
  <c r="H7" i="55" s="1"/>
  <c r="E11" i="55"/>
  <c r="G11" i="55" s="1"/>
  <c r="H11" i="55" s="1"/>
  <c r="I11" i="55" s="1"/>
  <c r="E23" i="55"/>
  <c r="G23" i="55" s="1"/>
  <c r="H23" i="55" s="1"/>
  <c r="I23" i="55" s="1"/>
  <c r="E27" i="55"/>
  <c r="G27" i="55" s="1"/>
  <c r="H27" i="55" s="1"/>
  <c r="O6" i="55" s="1"/>
  <c r="I6" i="55"/>
  <c r="L6" i="55"/>
  <c r="E5" i="55"/>
  <c r="G5" i="55" s="1"/>
  <c r="H5" i="55" s="1"/>
  <c r="I5" i="55" s="1"/>
  <c r="E13" i="55"/>
  <c r="G13" i="55" s="1"/>
  <c r="H13" i="55" s="1"/>
  <c r="M6" i="55" s="1"/>
  <c r="E17" i="55"/>
  <c r="G17" i="55" s="1"/>
  <c r="H17" i="55" s="1"/>
  <c r="E21" i="55"/>
  <c r="G21" i="55" s="1"/>
  <c r="H21" i="55" s="1"/>
  <c r="I21" i="55" s="1"/>
  <c r="E29" i="55"/>
  <c r="G29" i="55" s="1"/>
  <c r="H29" i="55" s="1"/>
  <c r="I29" i="55" s="1"/>
  <c r="E9" i="55"/>
  <c r="G9" i="55" s="1"/>
  <c r="H9" i="55" s="1"/>
  <c r="M2" i="55" s="1"/>
  <c r="E25" i="55"/>
  <c r="G25" i="55" s="1"/>
  <c r="H25" i="55" s="1"/>
  <c r="I25" i="55" s="1"/>
  <c r="E2" i="55"/>
  <c r="G2" i="55" s="1"/>
  <c r="H2" i="55" s="1"/>
  <c r="L2" i="55" s="1"/>
  <c r="E12" i="55"/>
  <c r="G12" i="55" s="1"/>
  <c r="H12" i="55" s="1"/>
  <c r="M5" i="55" s="1"/>
  <c r="E16" i="55"/>
  <c r="G16" i="55" s="1"/>
  <c r="H16" i="55" s="1"/>
  <c r="N2" i="55" s="1"/>
  <c r="E28" i="55"/>
  <c r="G28" i="55" s="1"/>
  <c r="H28" i="55" s="1"/>
  <c r="I28" i="55" s="1"/>
  <c r="E20" i="55"/>
  <c r="G20" i="55" s="1"/>
  <c r="H20" i="55" s="1"/>
  <c r="N6" i="55" s="1"/>
  <c r="E14" i="55"/>
  <c r="G14" i="55" s="1"/>
  <c r="H14" i="55" s="1"/>
  <c r="I14" i="55" s="1"/>
  <c r="E4" i="55"/>
  <c r="G4" i="55" s="1"/>
  <c r="H4" i="55" s="1"/>
  <c r="L4" i="55" s="1"/>
  <c r="E8" i="55"/>
  <c r="G8" i="55" s="1"/>
  <c r="H8" i="55" s="1"/>
  <c r="L8" i="55" s="1"/>
  <c r="E24" i="55"/>
  <c r="G24" i="55" s="1"/>
  <c r="H24" i="55" s="1"/>
  <c r="O3" i="55" s="1"/>
  <c r="E15" i="55"/>
  <c r="G15" i="55" s="1"/>
  <c r="H15" i="55" s="1"/>
  <c r="I15" i="55" s="1"/>
  <c r="E18" i="55"/>
  <c r="G18" i="55" s="1"/>
  <c r="H18" i="55" s="1"/>
  <c r="I18" i="55" s="1"/>
  <c r="E19" i="55"/>
  <c r="G19" i="55" s="1"/>
  <c r="H19" i="55" s="1"/>
  <c r="N5" i="55" s="1"/>
  <c r="E22" i="55"/>
  <c r="G22" i="55" s="1"/>
  <c r="H22" i="55" s="1"/>
  <c r="I22" i="55" s="1"/>
  <c r="I9" i="55"/>
  <c r="L7" i="55"/>
  <c r="I7" i="55"/>
  <c r="I13" i="55"/>
  <c r="M4" i="55"/>
  <c r="I27" i="55"/>
  <c r="O2" i="55"/>
  <c r="O8" i="55"/>
  <c r="I24" i="55"/>
  <c r="E3" i="39"/>
  <c r="G3" i="39" s="1"/>
  <c r="H3" i="39" s="1"/>
  <c r="L3" i="39" s="1"/>
  <c r="E6" i="39"/>
  <c r="G6" i="39" s="1"/>
  <c r="H6" i="39" s="1"/>
  <c r="L6" i="39" s="1"/>
  <c r="F45" i="53"/>
  <c r="G45" i="53" s="1"/>
  <c r="F44" i="53"/>
  <c r="G44" i="53" s="1"/>
  <c r="F43" i="53"/>
  <c r="G43" i="53" s="1"/>
  <c r="E3" i="53"/>
  <c r="F3" i="53" s="1"/>
  <c r="G3" i="53" s="1"/>
  <c r="K3" i="53" s="1"/>
  <c r="E6" i="53"/>
  <c r="F6" i="53" s="1"/>
  <c r="G6" i="53" s="1"/>
  <c r="L2" i="53" s="1"/>
  <c r="E10" i="53"/>
  <c r="F10" i="53" s="1"/>
  <c r="G10" i="53" s="1"/>
  <c r="L3" i="53" s="1"/>
  <c r="E18" i="53"/>
  <c r="F18" i="53" s="1"/>
  <c r="G18" i="53" s="1"/>
  <c r="E26" i="53"/>
  <c r="F26" i="53" s="1"/>
  <c r="G26" i="53" s="1"/>
  <c r="N2" i="53" s="1"/>
  <c r="E34" i="53"/>
  <c r="F34" i="53" s="1"/>
  <c r="G34" i="53" s="1"/>
  <c r="E32" i="53"/>
  <c r="F32" i="53" s="1"/>
  <c r="G32" i="53" s="1"/>
  <c r="E9" i="53"/>
  <c r="F9" i="53" s="1"/>
  <c r="G9" i="53" s="1"/>
  <c r="E13" i="53"/>
  <c r="F13" i="53" s="1"/>
  <c r="G13" i="53" s="1"/>
  <c r="L4" i="53" s="1"/>
  <c r="E17" i="53"/>
  <c r="F17" i="53" s="1"/>
  <c r="G17" i="53" s="1"/>
  <c r="E25" i="53"/>
  <c r="F25" i="53" s="1"/>
  <c r="G25" i="53" s="1"/>
  <c r="M5" i="53" s="1"/>
  <c r="E7" i="53"/>
  <c r="F7" i="53" s="1"/>
  <c r="G7" i="53" s="1"/>
  <c r="E15" i="53"/>
  <c r="F15" i="53" s="1"/>
  <c r="G15" i="53" s="1"/>
  <c r="M2" i="53" s="1"/>
  <c r="E23" i="53"/>
  <c r="F23" i="53" s="1"/>
  <c r="G23" i="53" s="1"/>
  <c r="E35" i="53"/>
  <c r="F35" i="53" s="1"/>
  <c r="G35" i="53" s="1"/>
  <c r="E33" i="53"/>
  <c r="F33" i="53" s="1"/>
  <c r="G33" i="53" s="1"/>
  <c r="N4" i="53" s="1"/>
  <c r="E5" i="53"/>
  <c r="F5" i="53" s="1"/>
  <c r="G5" i="53" s="1"/>
  <c r="K5" i="53" s="1"/>
  <c r="E16" i="53"/>
  <c r="F16" i="53" s="1"/>
  <c r="G16" i="53" s="1"/>
  <c r="E36" i="53"/>
  <c r="F36" i="53" s="1"/>
  <c r="G36" i="53" s="1"/>
  <c r="N5" i="53" s="1"/>
  <c r="E19" i="53"/>
  <c r="F19" i="53" s="1"/>
  <c r="G19" i="53" s="1"/>
  <c r="M3" i="53" s="1"/>
  <c r="E30" i="53"/>
  <c r="F30" i="53" s="1"/>
  <c r="G30" i="53" s="1"/>
  <c r="N3" i="53" s="1"/>
  <c r="E27" i="53"/>
  <c r="F27" i="53" s="1"/>
  <c r="G27" i="53" s="1"/>
  <c r="E31" i="53"/>
  <c r="F31" i="53" s="1"/>
  <c r="G31" i="53" s="1"/>
  <c r="E4" i="53"/>
  <c r="F4" i="53" s="1"/>
  <c r="G4" i="53" s="1"/>
  <c r="K4" i="53" s="1"/>
  <c r="E14" i="53"/>
  <c r="F14" i="53" s="1"/>
  <c r="G14" i="53" s="1"/>
  <c r="L5" i="53" s="1"/>
  <c r="E21" i="53"/>
  <c r="F21" i="53" s="1"/>
  <c r="G21" i="53" s="1"/>
  <c r="E2" i="53"/>
  <c r="F2" i="53" s="1"/>
  <c r="G2" i="53" s="1"/>
  <c r="K2" i="53" s="1"/>
  <c r="E11" i="53"/>
  <c r="F11" i="53" s="1"/>
  <c r="G11" i="53" s="1"/>
  <c r="E22" i="53"/>
  <c r="F22" i="53" s="1"/>
  <c r="G22" i="53" s="1"/>
  <c r="M4" i="53" s="1"/>
  <c r="E29" i="53"/>
  <c r="F29" i="53" s="1"/>
  <c r="G29" i="53" s="1"/>
  <c r="E9" i="52"/>
  <c r="F9" i="52" s="1"/>
  <c r="G9" i="52" s="1"/>
  <c r="K9" i="52" s="1"/>
  <c r="E6" i="52"/>
  <c r="F6" i="52" s="1"/>
  <c r="G6" i="52" s="1"/>
  <c r="K6" i="52" s="1"/>
  <c r="E4" i="52"/>
  <c r="F4" i="52" s="1"/>
  <c r="G4" i="52" s="1"/>
  <c r="K4" i="52" s="1"/>
  <c r="E10" i="52"/>
  <c r="F10" i="52" s="1"/>
  <c r="G10" i="52" s="1"/>
  <c r="K10" i="52" s="1"/>
  <c r="E36" i="52"/>
  <c r="F36" i="52" s="1"/>
  <c r="G36" i="52" s="1"/>
  <c r="N5" i="52" s="1"/>
  <c r="E33" i="52"/>
  <c r="F33" i="52" s="1"/>
  <c r="G33" i="52" s="1"/>
  <c r="E38" i="52"/>
  <c r="F38" i="52" s="1"/>
  <c r="G38" i="52" s="1"/>
  <c r="N7" i="52" s="1"/>
  <c r="E37" i="52"/>
  <c r="F37" i="52" s="1"/>
  <c r="G37" i="52" s="1"/>
  <c r="N6" i="52" s="1"/>
  <c r="E41" i="52"/>
  <c r="F41" i="52" s="1"/>
  <c r="G41" i="52" s="1"/>
  <c r="N10" i="52" s="1"/>
  <c r="E40" i="52"/>
  <c r="F40" i="52" s="1"/>
  <c r="G40" i="52" s="1"/>
  <c r="N9" i="52" s="1"/>
  <c r="E39" i="52"/>
  <c r="F39" i="52" s="1"/>
  <c r="G39" i="52" s="1"/>
  <c r="N8" i="52" s="1"/>
  <c r="E34" i="52"/>
  <c r="F34" i="52" s="1"/>
  <c r="G34" i="52" s="1"/>
  <c r="N3" i="52" s="1"/>
  <c r="E42" i="52"/>
  <c r="F42" i="52" s="1"/>
  <c r="G42" i="52" s="1"/>
  <c r="N11" i="52" s="1"/>
  <c r="E32" i="52"/>
  <c r="F32" i="52" s="1"/>
  <c r="G32" i="52" s="1"/>
  <c r="N2" i="52" s="1"/>
  <c r="E30" i="52"/>
  <c r="F30" i="52" s="1"/>
  <c r="G30" i="52" s="1"/>
  <c r="M10" i="52" s="1"/>
  <c r="E12" i="52"/>
  <c r="F12" i="52" s="1"/>
  <c r="G12" i="52" s="1"/>
  <c r="L2" i="52" s="1"/>
  <c r="E16" i="52"/>
  <c r="F16" i="52" s="1"/>
  <c r="G16" i="52" s="1"/>
  <c r="L5" i="52" s="1"/>
  <c r="E20" i="52"/>
  <c r="F20" i="52" s="1"/>
  <c r="G20" i="52" s="1"/>
  <c r="L9" i="52" s="1"/>
  <c r="E24" i="52"/>
  <c r="F24" i="52" s="1"/>
  <c r="G24" i="52" s="1"/>
  <c r="M4" i="52" s="1"/>
  <c r="E5" i="52"/>
  <c r="F5" i="52" s="1"/>
  <c r="G5" i="52" s="1"/>
  <c r="K5" i="52" s="1"/>
  <c r="E29" i="52"/>
  <c r="F29" i="52" s="1"/>
  <c r="G29" i="52" s="1"/>
  <c r="M9" i="52" s="1"/>
  <c r="E25" i="52"/>
  <c r="F25" i="52" s="1"/>
  <c r="G25" i="52" s="1"/>
  <c r="M5" i="52" s="1"/>
  <c r="E31" i="52"/>
  <c r="F31" i="52" s="1"/>
  <c r="G31" i="52" s="1"/>
  <c r="M11" i="52" s="1"/>
  <c r="E23" i="52"/>
  <c r="F23" i="52" s="1"/>
  <c r="G23" i="52" s="1"/>
  <c r="M3" i="52" s="1"/>
  <c r="E27" i="52"/>
  <c r="F27" i="52" s="1"/>
  <c r="G27" i="52" s="1"/>
  <c r="M7" i="52" s="1"/>
  <c r="E26" i="52"/>
  <c r="F26" i="52" s="1"/>
  <c r="G26" i="52" s="1"/>
  <c r="M6" i="52" s="1"/>
  <c r="E14" i="52"/>
  <c r="F14" i="52" s="1"/>
  <c r="G14" i="52" s="1"/>
  <c r="L3" i="52" s="1"/>
  <c r="E19" i="52"/>
  <c r="F19" i="52" s="1"/>
  <c r="G19" i="52" s="1"/>
  <c r="L8" i="52" s="1"/>
  <c r="E13" i="52"/>
  <c r="F13" i="52" s="1"/>
  <c r="G13" i="52" s="1"/>
  <c r="E17" i="52"/>
  <c r="F17" i="52" s="1"/>
  <c r="G17" i="52" s="1"/>
  <c r="L6" i="52" s="1"/>
  <c r="E8" i="52"/>
  <c r="F8" i="52" s="1"/>
  <c r="G8" i="52" s="1"/>
  <c r="K8" i="52" s="1"/>
  <c r="E2" i="52"/>
  <c r="F2" i="52" s="1"/>
  <c r="G2" i="52" s="1"/>
  <c r="K2" i="52" s="1"/>
  <c r="E21" i="52"/>
  <c r="F21" i="52" s="1"/>
  <c r="G21" i="52" s="1"/>
  <c r="L10" i="52" s="1"/>
  <c r="E28" i="52"/>
  <c r="F28" i="52" s="1"/>
  <c r="G28" i="52" s="1"/>
  <c r="M8" i="52" s="1"/>
  <c r="E11" i="52"/>
  <c r="F11" i="52" s="1"/>
  <c r="G11" i="52" s="1"/>
  <c r="K11" i="52" s="1"/>
  <c r="E22" i="52"/>
  <c r="F22" i="52" s="1"/>
  <c r="G22" i="52" s="1"/>
  <c r="E15" i="52"/>
  <c r="F15" i="52" s="1"/>
  <c r="G15" i="52" s="1"/>
  <c r="L4" i="52" s="1"/>
  <c r="E18" i="52"/>
  <c r="F18" i="52" s="1"/>
  <c r="G18" i="52" s="1"/>
  <c r="L7" i="52" s="1"/>
  <c r="D26" i="39"/>
  <c r="D19" i="39"/>
  <c r="D12" i="39"/>
  <c r="C26" i="39"/>
  <c r="C19" i="39"/>
  <c r="E19" i="39" s="1"/>
  <c r="G19" i="39" s="1"/>
  <c r="H19" i="39" s="1"/>
  <c r="C12" i="39"/>
  <c r="D5" i="39"/>
  <c r="C5" i="39"/>
  <c r="D2" i="33"/>
  <c r="G2" i="33"/>
  <c r="H2" i="33"/>
  <c r="K2" i="33"/>
  <c r="E20" i="51"/>
  <c r="F17" i="51" s="1"/>
  <c r="D20" i="51"/>
  <c r="F12" i="51" s="1"/>
  <c r="C20" i="51"/>
  <c r="F8" i="51" s="1"/>
  <c r="D5" i="51"/>
  <c r="E5" i="51" s="1"/>
  <c r="C17" i="51"/>
  <c r="C16" i="51"/>
  <c r="F15" i="51"/>
  <c r="C15" i="51"/>
  <c r="F14" i="51"/>
  <c r="E14" i="51"/>
  <c r="G14" i="51" s="1"/>
  <c r="D14" i="51"/>
  <c r="C14" i="51"/>
  <c r="C13" i="51"/>
  <c r="C12" i="51"/>
  <c r="F11" i="51"/>
  <c r="C11" i="51"/>
  <c r="D10" i="51"/>
  <c r="E10" i="51" s="1"/>
  <c r="C10" i="51"/>
  <c r="C9" i="51"/>
  <c r="C8" i="51"/>
  <c r="F7" i="51"/>
  <c r="C7" i="51"/>
  <c r="D6" i="51"/>
  <c r="E6" i="51" s="1"/>
  <c r="C6" i="51"/>
  <c r="F5" i="51"/>
  <c r="C5" i="51"/>
  <c r="C4" i="51"/>
  <c r="D4" i="51" s="1"/>
  <c r="E4" i="51" s="1"/>
  <c r="F3" i="51"/>
  <c r="C3" i="51"/>
  <c r="D3" i="51" s="1"/>
  <c r="E3" i="51" s="1"/>
  <c r="G3" i="51" s="1"/>
  <c r="F2" i="51"/>
  <c r="D2" i="51"/>
  <c r="E2" i="51" s="1"/>
  <c r="G2" i="51" s="1"/>
  <c r="C2" i="51"/>
  <c r="B22" i="47"/>
  <c r="F17" i="50"/>
  <c r="D17" i="50"/>
  <c r="K12" i="50"/>
  <c r="D12" i="50"/>
  <c r="C12" i="50"/>
  <c r="K11" i="50"/>
  <c r="D11" i="50"/>
  <c r="C11" i="50"/>
  <c r="K10" i="50"/>
  <c r="D10" i="50"/>
  <c r="C10" i="50"/>
  <c r="K9" i="50"/>
  <c r="D9" i="50"/>
  <c r="C9" i="50"/>
  <c r="K8" i="50"/>
  <c r="D8" i="50"/>
  <c r="C8" i="50"/>
  <c r="K7" i="50"/>
  <c r="D7" i="50"/>
  <c r="C7" i="50"/>
  <c r="K6" i="50"/>
  <c r="D6" i="50"/>
  <c r="C6" i="50"/>
  <c r="K5" i="50"/>
  <c r="D5" i="50"/>
  <c r="C5" i="50"/>
  <c r="K4" i="50"/>
  <c r="D4" i="50"/>
  <c r="C4" i="50"/>
  <c r="K3" i="50"/>
  <c r="D3" i="50"/>
  <c r="E3" i="50" s="1"/>
  <c r="G3" i="50" s="1"/>
  <c r="C3" i="50"/>
  <c r="K2" i="50"/>
  <c r="D2" i="50"/>
  <c r="E2" i="50" s="1"/>
  <c r="G2" i="50" s="1"/>
  <c r="C2" i="50"/>
  <c r="F17" i="40"/>
  <c r="D17" i="40"/>
  <c r="K6" i="40"/>
  <c r="K7" i="40"/>
  <c r="K8" i="40"/>
  <c r="K9" i="40"/>
  <c r="K10" i="40"/>
  <c r="K11" i="40"/>
  <c r="K12" i="40"/>
  <c r="K3" i="40"/>
  <c r="K4" i="40"/>
  <c r="K5" i="40"/>
  <c r="K2" i="40"/>
  <c r="D3" i="40"/>
  <c r="D4" i="40"/>
  <c r="D5" i="40"/>
  <c r="D6" i="40"/>
  <c r="E6" i="40" s="1"/>
  <c r="H6" i="40" s="1"/>
  <c r="I6" i="40" s="1"/>
  <c r="D7" i="40"/>
  <c r="D8" i="40"/>
  <c r="D9" i="40"/>
  <c r="D10" i="40"/>
  <c r="D11" i="40"/>
  <c r="D12" i="40"/>
  <c r="D2" i="40"/>
  <c r="C3" i="40"/>
  <c r="C4" i="40"/>
  <c r="C5" i="40"/>
  <c r="C6" i="40"/>
  <c r="C7" i="40"/>
  <c r="C8" i="40"/>
  <c r="C9" i="40"/>
  <c r="C10" i="40"/>
  <c r="C11" i="40"/>
  <c r="C12" i="40"/>
  <c r="C2" i="40"/>
  <c r="K3" i="49"/>
  <c r="K4" i="49"/>
  <c r="K5" i="49"/>
  <c r="K6" i="49"/>
  <c r="K7" i="49"/>
  <c r="K8" i="49"/>
  <c r="K9" i="49"/>
  <c r="K10" i="49"/>
  <c r="K11" i="49"/>
  <c r="K12" i="49"/>
  <c r="K2" i="49"/>
  <c r="H3" i="49"/>
  <c r="H4" i="49"/>
  <c r="H5" i="49"/>
  <c r="H6" i="49"/>
  <c r="H7" i="49"/>
  <c r="H8" i="49"/>
  <c r="H9" i="49"/>
  <c r="H10" i="49"/>
  <c r="H11" i="49"/>
  <c r="H12" i="49"/>
  <c r="H2" i="49"/>
  <c r="B22" i="49"/>
  <c r="D10" i="49" s="1"/>
  <c r="C12" i="49"/>
  <c r="C11" i="49"/>
  <c r="C10" i="49"/>
  <c r="D9" i="49"/>
  <c r="E9" i="49" s="1"/>
  <c r="F9" i="49" s="1"/>
  <c r="G9" i="49" s="1"/>
  <c r="C9" i="49"/>
  <c r="C8" i="49"/>
  <c r="C7" i="49"/>
  <c r="C6" i="49"/>
  <c r="D5" i="49"/>
  <c r="E5" i="49" s="1"/>
  <c r="F5" i="49" s="1"/>
  <c r="G5" i="49" s="1"/>
  <c r="C5" i="49"/>
  <c r="C4" i="49"/>
  <c r="C3" i="49"/>
  <c r="C2" i="49"/>
  <c r="D7" i="47"/>
  <c r="E7" i="47" s="1"/>
  <c r="F7" i="47" s="1"/>
  <c r="G7" i="47" s="1"/>
  <c r="K7" i="47" s="1"/>
  <c r="C7" i="47"/>
  <c r="D3" i="47"/>
  <c r="D5" i="47"/>
  <c r="E5" i="47" s="1"/>
  <c r="F5" i="47" s="1"/>
  <c r="G5" i="47" s="1"/>
  <c r="K5" i="47" s="1"/>
  <c r="D10" i="47"/>
  <c r="D11" i="47"/>
  <c r="D12" i="47"/>
  <c r="C3" i="47"/>
  <c r="C4" i="47"/>
  <c r="C5" i="47"/>
  <c r="C6" i="47"/>
  <c r="C8" i="47"/>
  <c r="C9" i="47"/>
  <c r="C10" i="47"/>
  <c r="C11" i="47"/>
  <c r="C12" i="47"/>
  <c r="C2" i="47"/>
  <c r="D6" i="47"/>
  <c r="E6" i="47" s="1"/>
  <c r="F6" i="47" s="1"/>
  <c r="G6" i="47" s="1"/>
  <c r="K6" i="47" s="1"/>
  <c r="K3" i="46"/>
  <c r="K4" i="46"/>
  <c r="K5" i="46"/>
  <c r="K6" i="46"/>
  <c r="K7" i="46"/>
  <c r="K8" i="46"/>
  <c r="K9" i="46"/>
  <c r="K10" i="46"/>
  <c r="K11" i="46"/>
  <c r="K2" i="46"/>
  <c r="E26" i="46"/>
  <c r="D26" i="46"/>
  <c r="F9" i="46" s="1"/>
  <c r="C26" i="46"/>
  <c r="B26" i="46"/>
  <c r="F11" i="46"/>
  <c r="C11" i="46"/>
  <c r="D11" i="46" s="1"/>
  <c r="E11" i="46" s="1"/>
  <c r="G11" i="46" s="1"/>
  <c r="F10" i="46"/>
  <c r="C10" i="46"/>
  <c r="D10" i="46" s="1"/>
  <c r="E10" i="46" s="1"/>
  <c r="G10" i="46" s="1"/>
  <c r="D9" i="46"/>
  <c r="E9" i="46" s="1"/>
  <c r="C9" i="46"/>
  <c r="F8" i="46"/>
  <c r="C8" i="46"/>
  <c r="D8" i="46" s="1"/>
  <c r="E8" i="46" s="1"/>
  <c r="G8" i="46" s="1"/>
  <c r="F7" i="46"/>
  <c r="C7" i="46"/>
  <c r="D7" i="46" s="1"/>
  <c r="E7" i="46" s="1"/>
  <c r="G7" i="46" s="1"/>
  <c r="F6" i="46"/>
  <c r="C6" i="46"/>
  <c r="D6" i="46" s="1"/>
  <c r="E6" i="46" s="1"/>
  <c r="G6" i="46" s="1"/>
  <c r="F5" i="46"/>
  <c r="C5" i="46"/>
  <c r="D5" i="46" s="1"/>
  <c r="E5" i="46" s="1"/>
  <c r="G5" i="46" s="1"/>
  <c r="N4" i="46"/>
  <c r="M4" i="46"/>
  <c r="L4" i="46"/>
  <c r="F4" i="46"/>
  <c r="C4" i="46"/>
  <c r="D4" i="46" s="1"/>
  <c r="E4" i="46" s="1"/>
  <c r="G4" i="46" s="1"/>
  <c r="N3" i="46"/>
  <c r="M3" i="46"/>
  <c r="L3" i="46"/>
  <c r="F3" i="46"/>
  <c r="D3" i="46"/>
  <c r="E3" i="46" s="1"/>
  <c r="G3" i="46" s="1"/>
  <c r="C3" i="46"/>
  <c r="N2" i="46"/>
  <c r="M2" i="46"/>
  <c r="L2" i="46"/>
  <c r="F2" i="46"/>
  <c r="C2" i="46"/>
  <c r="D2" i="46" s="1"/>
  <c r="E2" i="46" s="1"/>
  <c r="G2" i="46" s="1"/>
  <c r="K3" i="44"/>
  <c r="K4" i="44"/>
  <c r="K5" i="44"/>
  <c r="K6" i="44"/>
  <c r="K7" i="44"/>
  <c r="K8" i="44"/>
  <c r="K9" i="44"/>
  <c r="K10" i="44"/>
  <c r="K11" i="44"/>
  <c r="K2" i="44"/>
  <c r="B14" i="44"/>
  <c r="F11" i="44" s="1"/>
  <c r="C11" i="44"/>
  <c r="F10" i="44"/>
  <c r="C10" i="44"/>
  <c r="D10" i="44" s="1"/>
  <c r="E10" i="44" s="1"/>
  <c r="G10" i="44" s="1"/>
  <c r="H10" i="44" s="1"/>
  <c r="F9" i="44"/>
  <c r="C9" i="44"/>
  <c r="D9" i="44" s="1"/>
  <c r="E9" i="44" s="1"/>
  <c r="G9" i="44" s="1"/>
  <c r="H9" i="44" s="1"/>
  <c r="F8" i="44"/>
  <c r="C8" i="44"/>
  <c r="D8" i="44" s="1"/>
  <c r="E8" i="44" s="1"/>
  <c r="G8" i="44" s="1"/>
  <c r="H8" i="44" s="1"/>
  <c r="F7" i="44"/>
  <c r="D7" i="44"/>
  <c r="E7" i="44" s="1"/>
  <c r="G7" i="44" s="1"/>
  <c r="H7" i="44" s="1"/>
  <c r="C7" i="44"/>
  <c r="F6" i="44"/>
  <c r="C6" i="44"/>
  <c r="D6" i="44" s="1"/>
  <c r="E6" i="44" s="1"/>
  <c r="G6" i="44" s="1"/>
  <c r="H6" i="44" s="1"/>
  <c r="F5" i="44"/>
  <c r="C5" i="44"/>
  <c r="D5" i="44" s="1"/>
  <c r="E5" i="44" s="1"/>
  <c r="G5" i="44" s="1"/>
  <c r="H5" i="44" s="1"/>
  <c r="F4" i="44"/>
  <c r="C4" i="44"/>
  <c r="D4" i="44" s="1"/>
  <c r="E4" i="44" s="1"/>
  <c r="G4" i="44" s="1"/>
  <c r="H4" i="44" s="1"/>
  <c r="H3" i="44"/>
  <c r="G3" i="44"/>
  <c r="F3" i="44"/>
  <c r="E3" i="44"/>
  <c r="D3" i="44"/>
  <c r="C3" i="44"/>
  <c r="F2" i="44"/>
  <c r="D2" i="44"/>
  <c r="E2" i="44" s="1"/>
  <c r="G2" i="44" s="1"/>
  <c r="H2" i="44" s="1"/>
  <c r="C2" i="44"/>
  <c r="C3" i="43"/>
  <c r="C4" i="43"/>
  <c r="C5" i="43"/>
  <c r="C6" i="43"/>
  <c r="C7" i="43"/>
  <c r="C8" i="43"/>
  <c r="C9" i="43"/>
  <c r="C10" i="43"/>
  <c r="C11" i="43"/>
  <c r="C2" i="43"/>
  <c r="B14" i="43"/>
  <c r="F2" i="43" s="1"/>
  <c r="F9" i="41"/>
  <c r="D26" i="41"/>
  <c r="F3" i="41" s="1"/>
  <c r="C5" i="41"/>
  <c r="C6" i="41"/>
  <c r="C7" i="41"/>
  <c r="C8" i="41"/>
  <c r="D8" i="41" s="1"/>
  <c r="C9" i="41"/>
  <c r="C10" i="41"/>
  <c r="C11" i="41"/>
  <c r="E26" i="41"/>
  <c r="C26" i="41"/>
  <c r="B26" i="41"/>
  <c r="C4" i="41"/>
  <c r="C3" i="41"/>
  <c r="C2" i="41"/>
  <c r="E4" i="40"/>
  <c r="H4" i="40" s="1"/>
  <c r="I4" i="40" s="1"/>
  <c r="F34" i="39"/>
  <c r="D34" i="39"/>
  <c r="D29" i="39"/>
  <c r="C29" i="39"/>
  <c r="D28" i="39"/>
  <c r="C28" i="39"/>
  <c r="D25" i="39"/>
  <c r="C25" i="39"/>
  <c r="D23" i="39"/>
  <c r="C23" i="39"/>
  <c r="D22" i="39"/>
  <c r="C22" i="39"/>
  <c r="D21" i="39"/>
  <c r="C21" i="39"/>
  <c r="D18" i="39"/>
  <c r="C18" i="39"/>
  <c r="D16" i="39"/>
  <c r="C16" i="39"/>
  <c r="D15" i="39"/>
  <c r="C15" i="39"/>
  <c r="D14" i="39"/>
  <c r="C14" i="39"/>
  <c r="D11" i="39"/>
  <c r="C11" i="39"/>
  <c r="D9" i="39"/>
  <c r="C9" i="39"/>
  <c r="D8" i="39"/>
  <c r="C8" i="39"/>
  <c r="D7" i="39"/>
  <c r="C7" i="39"/>
  <c r="D4" i="39"/>
  <c r="C4" i="39"/>
  <c r="D2" i="39"/>
  <c r="C2" i="39"/>
  <c r="D21" i="30"/>
  <c r="C21" i="30"/>
  <c r="D20" i="30"/>
  <c r="C20" i="30"/>
  <c r="D18" i="30"/>
  <c r="C18" i="30"/>
  <c r="D17" i="30"/>
  <c r="C17" i="30"/>
  <c r="D16" i="30"/>
  <c r="C16" i="30"/>
  <c r="D15" i="30"/>
  <c r="C15" i="30"/>
  <c r="D13" i="30"/>
  <c r="C13" i="30"/>
  <c r="D12" i="30"/>
  <c r="C12" i="30"/>
  <c r="D11" i="30"/>
  <c r="C11" i="30"/>
  <c r="D10" i="30"/>
  <c r="C10" i="30"/>
  <c r="D8" i="30"/>
  <c r="C8" i="30"/>
  <c r="D7" i="30"/>
  <c r="C7" i="30"/>
  <c r="D3" i="30"/>
  <c r="D5" i="30"/>
  <c r="D6" i="30"/>
  <c r="D2" i="30"/>
  <c r="C3" i="30"/>
  <c r="C5" i="30"/>
  <c r="C6" i="30"/>
  <c r="C2" i="30"/>
  <c r="E15" i="38"/>
  <c r="E16" i="38"/>
  <c r="F16" i="38" s="1"/>
  <c r="G16" i="38" s="1"/>
  <c r="N4" i="38" s="1"/>
  <c r="E17" i="38"/>
  <c r="E14" i="38"/>
  <c r="E11" i="38"/>
  <c r="E12" i="38"/>
  <c r="E13" i="38"/>
  <c r="E10" i="38"/>
  <c r="E7" i="38"/>
  <c r="E8" i="38"/>
  <c r="E9" i="38"/>
  <c r="E6" i="38"/>
  <c r="D17" i="38"/>
  <c r="C17" i="38"/>
  <c r="F17" i="38" s="1"/>
  <c r="G17" i="38" s="1"/>
  <c r="N5" i="38" s="1"/>
  <c r="D16" i="38"/>
  <c r="C16" i="38"/>
  <c r="D15" i="38"/>
  <c r="C15" i="38"/>
  <c r="D14" i="38"/>
  <c r="C14" i="38"/>
  <c r="D13" i="38"/>
  <c r="C13" i="38"/>
  <c r="F12" i="38"/>
  <c r="G12" i="38" s="1"/>
  <c r="M4" i="38" s="1"/>
  <c r="D12" i="38"/>
  <c r="C12" i="38"/>
  <c r="D11" i="38"/>
  <c r="C11" i="38"/>
  <c r="D10" i="38"/>
  <c r="C10" i="38"/>
  <c r="D9" i="38"/>
  <c r="C9" i="38"/>
  <c r="F9" i="38" s="1"/>
  <c r="G9" i="38" s="1"/>
  <c r="L5" i="38" s="1"/>
  <c r="F8" i="38"/>
  <c r="G8" i="38" s="1"/>
  <c r="L4" i="38" s="1"/>
  <c r="D8" i="38"/>
  <c r="C8" i="38"/>
  <c r="D7" i="38"/>
  <c r="C7" i="38"/>
  <c r="F7" i="38" s="1"/>
  <c r="G7" i="38" s="1"/>
  <c r="L3" i="38" s="1"/>
  <c r="D6" i="38"/>
  <c r="C6" i="38"/>
  <c r="F6" i="38" s="1"/>
  <c r="G6" i="38" s="1"/>
  <c r="L2" i="38" s="1"/>
  <c r="D5" i="38"/>
  <c r="C5" i="38"/>
  <c r="D4" i="38"/>
  <c r="E4" i="38" s="1"/>
  <c r="F4" i="38" s="1"/>
  <c r="G4" i="38" s="1"/>
  <c r="K4" i="38" s="1"/>
  <c r="C4" i="38"/>
  <c r="D3" i="38"/>
  <c r="C3" i="38"/>
  <c r="D2" i="38"/>
  <c r="C2" i="38"/>
  <c r="N3" i="37"/>
  <c r="N4" i="37"/>
  <c r="N5" i="37"/>
  <c r="N2" i="37"/>
  <c r="M3" i="37"/>
  <c r="M4" i="37"/>
  <c r="M5" i="37"/>
  <c r="M2" i="37"/>
  <c r="L3" i="37"/>
  <c r="L4" i="37"/>
  <c r="L5" i="37"/>
  <c r="L2" i="37"/>
  <c r="H6" i="37"/>
  <c r="H7" i="37"/>
  <c r="H8" i="37"/>
  <c r="H9" i="37"/>
  <c r="H10" i="37"/>
  <c r="H11" i="37"/>
  <c r="H12" i="37"/>
  <c r="H13" i="37"/>
  <c r="H14" i="37"/>
  <c r="H15" i="37"/>
  <c r="H16" i="37"/>
  <c r="H17" i="37"/>
  <c r="D17" i="37"/>
  <c r="C17" i="37"/>
  <c r="E17" i="37" s="1"/>
  <c r="F17" i="37" s="1"/>
  <c r="G17" i="37" s="1"/>
  <c r="D16" i="37"/>
  <c r="C16" i="37"/>
  <c r="E16" i="37" s="1"/>
  <c r="F16" i="37" s="1"/>
  <c r="G16" i="37" s="1"/>
  <c r="E15" i="37"/>
  <c r="F15" i="37" s="1"/>
  <c r="G15" i="37" s="1"/>
  <c r="D15" i="37"/>
  <c r="C15" i="37"/>
  <c r="D14" i="37"/>
  <c r="C14" i="37"/>
  <c r="E14" i="37" s="1"/>
  <c r="F14" i="37" s="1"/>
  <c r="G14" i="37" s="1"/>
  <c r="E13" i="37"/>
  <c r="F13" i="37" s="1"/>
  <c r="G13" i="37" s="1"/>
  <c r="D13" i="37"/>
  <c r="C13" i="37"/>
  <c r="D12" i="37"/>
  <c r="E12" i="37" s="1"/>
  <c r="F12" i="37" s="1"/>
  <c r="G12" i="37" s="1"/>
  <c r="C12" i="37"/>
  <c r="D11" i="37"/>
  <c r="E11" i="37" s="1"/>
  <c r="F11" i="37" s="1"/>
  <c r="G11" i="37" s="1"/>
  <c r="C11" i="37"/>
  <c r="D10" i="37"/>
  <c r="C10" i="37"/>
  <c r="E10" i="37" s="1"/>
  <c r="F10" i="37" s="1"/>
  <c r="G10" i="37" s="1"/>
  <c r="D9" i="37"/>
  <c r="C9" i="37"/>
  <c r="E9" i="37" s="1"/>
  <c r="F9" i="37" s="1"/>
  <c r="G9" i="37" s="1"/>
  <c r="D8" i="37"/>
  <c r="C8" i="37"/>
  <c r="E8" i="37" s="1"/>
  <c r="F8" i="37" s="1"/>
  <c r="G8" i="37" s="1"/>
  <c r="E7" i="37"/>
  <c r="F7" i="37" s="1"/>
  <c r="G7" i="37" s="1"/>
  <c r="D7" i="37"/>
  <c r="C7" i="37"/>
  <c r="D6" i="37"/>
  <c r="C6" i="37"/>
  <c r="E6" i="37" s="1"/>
  <c r="F6" i="37" s="1"/>
  <c r="G6" i="37" s="1"/>
  <c r="D5" i="37"/>
  <c r="C5" i="37"/>
  <c r="D4" i="37"/>
  <c r="E4" i="37" s="1"/>
  <c r="F4" i="37" s="1"/>
  <c r="G4" i="37" s="1"/>
  <c r="H4" i="37" s="1"/>
  <c r="K4" i="37" s="1"/>
  <c r="C4" i="37"/>
  <c r="D3" i="37"/>
  <c r="E3" i="37" s="1"/>
  <c r="F3" i="37" s="1"/>
  <c r="G3" i="37" s="1"/>
  <c r="H3" i="37" s="1"/>
  <c r="K3" i="37" s="1"/>
  <c r="C3" i="37"/>
  <c r="D2" i="37"/>
  <c r="E2" i="37" s="1"/>
  <c r="F2" i="37" s="1"/>
  <c r="G2" i="37" s="1"/>
  <c r="H2" i="37" s="1"/>
  <c r="K2" i="37" s="1"/>
  <c r="C2" i="37"/>
  <c r="I6" i="27"/>
  <c r="I5" i="27"/>
  <c r="I4" i="27"/>
  <c r="I3" i="27"/>
  <c r="L3" i="35"/>
  <c r="L4" i="35"/>
  <c r="N2" i="35" s="1"/>
  <c r="L5" i="35"/>
  <c r="L2" i="35"/>
  <c r="E19" i="34"/>
  <c r="D19" i="34"/>
  <c r="D13" i="34" s="1"/>
  <c r="E13" i="34" s="1"/>
  <c r="C19" i="34"/>
  <c r="D3" i="34"/>
  <c r="E3" i="34" s="1"/>
  <c r="F17" i="34"/>
  <c r="C17" i="34"/>
  <c r="D17" i="34" s="1"/>
  <c r="E17" i="34" s="1"/>
  <c r="G17" i="34" s="1"/>
  <c r="H17" i="34" s="1"/>
  <c r="N5" i="34" s="1"/>
  <c r="F16" i="34"/>
  <c r="C16" i="34"/>
  <c r="D16" i="34" s="1"/>
  <c r="E16" i="34" s="1"/>
  <c r="G16" i="34" s="1"/>
  <c r="H16" i="34" s="1"/>
  <c r="N4" i="34" s="1"/>
  <c r="F15" i="34"/>
  <c r="C15" i="34"/>
  <c r="D15" i="34" s="1"/>
  <c r="E15" i="34" s="1"/>
  <c r="G15" i="34" s="1"/>
  <c r="H15" i="34" s="1"/>
  <c r="N3" i="34" s="1"/>
  <c r="F14" i="34"/>
  <c r="C14" i="34"/>
  <c r="D14" i="34" s="1"/>
  <c r="E14" i="34" s="1"/>
  <c r="G14" i="34" s="1"/>
  <c r="H14" i="34" s="1"/>
  <c r="N2" i="34" s="1"/>
  <c r="C13" i="34"/>
  <c r="C12" i="34"/>
  <c r="C11" i="34"/>
  <c r="C10" i="34"/>
  <c r="F9" i="34"/>
  <c r="C9" i="34"/>
  <c r="D9" i="34" s="1"/>
  <c r="E9" i="34" s="1"/>
  <c r="G9" i="34" s="1"/>
  <c r="H9" i="34" s="1"/>
  <c r="L5" i="34" s="1"/>
  <c r="F8" i="34"/>
  <c r="C8" i="34"/>
  <c r="D8" i="34" s="1"/>
  <c r="E8" i="34" s="1"/>
  <c r="G8" i="34" s="1"/>
  <c r="H8" i="34" s="1"/>
  <c r="L4" i="34" s="1"/>
  <c r="F7" i="34"/>
  <c r="C7" i="34"/>
  <c r="D7" i="34" s="1"/>
  <c r="E7" i="34" s="1"/>
  <c r="G7" i="34" s="1"/>
  <c r="H7" i="34" s="1"/>
  <c r="L3" i="34" s="1"/>
  <c r="F6" i="34"/>
  <c r="C6" i="34"/>
  <c r="D6" i="34" s="1"/>
  <c r="E6" i="34" s="1"/>
  <c r="G6" i="34" s="1"/>
  <c r="H6" i="34" s="1"/>
  <c r="L2" i="34" s="1"/>
  <c r="C5" i="34"/>
  <c r="C4" i="34"/>
  <c r="C3" i="34"/>
  <c r="C2" i="34"/>
  <c r="F14" i="28"/>
  <c r="C17" i="28"/>
  <c r="C16" i="28"/>
  <c r="C15" i="28"/>
  <c r="C14" i="28"/>
  <c r="C13" i="28"/>
  <c r="C12" i="28"/>
  <c r="C11" i="28"/>
  <c r="C10" i="28"/>
  <c r="C20" i="28"/>
  <c r="F8" i="28" s="1"/>
  <c r="D20" i="28"/>
  <c r="F13" i="28" s="1"/>
  <c r="E20" i="28"/>
  <c r="D15" i="28" s="1"/>
  <c r="C9" i="28"/>
  <c r="C8" i="28"/>
  <c r="C7" i="28"/>
  <c r="C6" i="28"/>
  <c r="M3" i="33"/>
  <c r="M4" i="33"/>
  <c r="M5" i="33"/>
  <c r="M2" i="33"/>
  <c r="L3" i="33"/>
  <c r="L4" i="33"/>
  <c r="L5" i="33"/>
  <c r="L2" i="33"/>
  <c r="K3" i="33"/>
  <c r="K4" i="33"/>
  <c r="K5" i="33"/>
  <c r="K19" i="33"/>
  <c r="J19" i="33"/>
  <c r="I19" i="33"/>
  <c r="H19" i="33"/>
  <c r="G19" i="33"/>
  <c r="F19" i="33"/>
  <c r="F17" i="33"/>
  <c r="D19" i="33"/>
  <c r="C19" i="33"/>
  <c r="F8" i="33" s="1"/>
  <c r="B19" i="33"/>
  <c r="C17" i="33"/>
  <c r="F16" i="33"/>
  <c r="C16" i="33"/>
  <c r="F15" i="33"/>
  <c r="D15" i="33"/>
  <c r="E15" i="33" s="1"/>
  <c r="G15" i="33" s="1"/>
  <c r="C15" i="33"/>
  <c r="F14" i="33"/>
  <c r="D14" i="33"/>
  <c r="E14" i="33" s="1"/>
  <c r="C14" i="33"/>
  <c r="F13" i="33"/>
  <c r="D13" i="33"/>
  <c r="E13" i="33" s="1"/>
  <c r="G13" i="33" s="1"/>
  <c r="C13" i="33"/>
  <c r="F12" i="33"/>
  <c r="D12" i="33"/>
  <c r="E12" i="33" s="1"/>
  <c r="G12" i="33" s="1"/>
  <c r="C12" i="33"/>
  <c r="F11" i="33"/>
  <c r="D11" i="33"/>
  <c r="E11" i="33" s="1"/>
  <c r="G11" i="33" s="1"/>
  <c r="C11" i="33"/>
  <c r="F10" i="33"/>
  <c r="D10" i="33"/>
  <c r="E10" i="33" s="1"/>
  <c r="G10" i="33" s="1"/>
  <c r="C10" i="33"/>
  <c r="C9" i="33"/>
  <c r="C8" i="33"/>
  <c r="F7" i="33"/>
  <c r="C7" i="33"/>
  <c r="D6" i="33"/>
  <c r="E6" i="33" s="1"/>
  <c r="C6" i="33"/>
  <c r="J5" i="33"/>
  <c r="F5" i="33"/>
  <c r="C5" i="33"/>
  <c r="D5" i="33" s="1"/>
  <c r="E5" i="33" s="1"/>
  <c r="G5" i="33" s="1"/>
  <c r="J4" i="33"/>
  <c r="F4" i="33"/>
  <c r="D4" i="33"/>
  <c r="E4" i="33" s="1"/>
  <c r="G4" i="33" s="1"/>
  <c r="C4" i="33"/>
  <c r="J3" i="33"/>
  <c r="F3" i="33"/>
  <c r="C3" i="33"/>
  <c r="D3" i="33" s="1"/>
  <c r="E3" i="33" s="1"/>
  <c r="G3" i="33" s="1"/>
  <c r="J2" i="33"/>
  <c r="F2" i="33"/>
  <c r="E2" i="33"/>
  <c r="C2" i="33"/>
  <c r="D16" i="31"/>
  <c r="D17" i="31"/>
  <c r="D14" i="31"/>
  <c r="C17" i="31"/>
  <c r="C16" i="31"/>
  <c r="C15" i="31"/>
  <c r="C14" i="31"/>
  <c r="C13" i="31"/>
  <c r="C12" i="31"/>
  <c r="C11" i="31"/>
  <c r="C10" i="31"/>
  <c r="J3" i="31"/>
  <c r="J4" i="31"/>
  <c r="J5" i="31"/>
  <c r="J2" i="31"/>
  <c r="C9" i="31"/>
  <c r="C8" i="31"/>
  <c r="C7" i="31"/>
  <c r="C6" i="31"/>
  <c r="C19" i="31"/>
  <c r="F6" i="31" s="1"/>
  <c r="D19" i="31"/>
  <c r="F13" i="31" s="1"/>
  <c r="E19" i="31"/>
  <c r="F17" i="31" s="1"/>
  <c r="F19" i="31"/>
  <c r="G19" i="31"/>
  <c r="H19" i="31"/>
  <c r="I19" i="31"/>
  <c r="J19" i="31"/>
  <c r="K19" i="31"/>
  <c r="B19" i="31"/>
  <c r="F2" i="31" s="1"/>
  <c r="C5" i="31"/>
  <c r="C4" i="31"/>
  <c r="C3" i="31"/>
  <c r="C2" i="31"/>
  <c r="I26" i="55" l="1"/>
  <c r="I10" i="55"/>
  <c r="O4" i="55"/>
  <c r="I17" i="55"/>
  <c r="N3" i="55"/>
  <c r="I8" i="55"/>
  <c r="L5" i="55"/>
  <c r="I2" i="55"/>
  <c r="I12" i="55"/>
  <c r="M7" i="55"/>
  <c r="O7" i="55"/>
  <c r="N7" i="55"/>
  <c r="I19" i="55"/>
  <c r="N8" i="55"/>
  <c r="I20" i="55"/>
  <c r="I16" i="55"/>
  <c r="M8" i="55"/>
  <c r="I4" i="55"/>
  <c r="N4" i="55"/>
  <c r="I3" i="39"/>
  <c r="I6" i="39"/>
  <c r="E26" i="39"/>
  <c r="G26" i="39" s="1"/>
  <c r="H26" i="39" s="1"/>
  <c r="I26" i="39" s="1"/>
  <c r="E12" i="39"/>
  <c r="G12" i="39" s="1"/>
  <c r="H12" i="39" s="1"/>
  <c r="H3" i="50"/>
  <c r="I3" i="50" s="1"/>
  <c r="L3" i="50" s="1"/>
  <c r="H2" i="50"/>
  <c r="I2" i="50" s="1"/>
  <c r="L2" i="50" s="1"/>
  <c r="I19" i="39"/>
  <c r="M2" i="52"/>
  <c r="L11" i="52"/>
  <c r="E2" i="38"/>
  <c r="F2" i="38" s="1"/>
  <c r="G2" i="38" s="1"/>
  <c r="K2" i="38" s="1"/>
  <c r="E5" i="38"/>
  <c r="F5" i="38" s="1"/>
  <c r="G5" i="38" s="1"/>
  <c r="K5" i="38" s="1"/>
  <c r="E3" i="38"/>
  <c r="F3" i="38" s="1"/>
  <c r="G3" i="38" s="1"/>
  <c r="K3" i="38" s="1"/>
  <c r="G14" i="33"/>
  <c r="H14" i="33" s="1"/>
  <c r="N2" i="33" s="1"/>
  <c r="G5" i="51"/>
  <c r="E5" i="39"/>
  <c r="E4" i="39"/>
  <c r="E11" i="39"/>
  <c r="E18" i="39"/>
  <c r="E25" i="39"/>
  <c r="E8" i="39"/>
  <c r="E16" i="39"/>
  <c r="E29" i="39"/>
  <c r="E23" i="39"/>
  <c r="E14" i="39"/>
  <c r="E7" i="39"/>
  <c r="E21" i="39"/>
  <c r="E2" i="39"/>
  <c r="E15" i="39"/>
  <c r="E28" i="39"/>
  <c r="E9" i="39"/>
  <c r="E22" i="39"/>
  <c r="H2" i="51"/>
  <c r="K2" i="51"/>
  <c r="H5" i="51"/>
  <c r="K5" i="51"/>
  <c r="K3" i="51"/>
  <c r="H3" i="51"/>
  <c r="N2" i="51"/>
  <c r="H14" i="51"/>
  <c r="F6" i="51"/>
  <c r="G6" i="51" s="1"/>
  <c r="F10" i="51"/>
  <c r="G10" i="51" s="1"/>
  <c r="D13" i="51"/>
  <c r="E13" i="51" s="1"/>
  <c r="G13" i="51" s="1"/>
  <c r="D17" i="51"/>
  <c r="E17" i="51" s="1"/>
  <c r="G17" i="51" s="1"/>
  <c r="D8" i="51"/>
  <c r="E8" i="51" s="1"/>
  <c r="G8" i="51" s="1"/>
  <c r="D12" i="51"/>
  <c r="E12" i="51" s="1"/>
  <c r="G12" i="51" s="1"/>
  <c r="D9" i="51"/>
  <c r="E9" i="51" s="1"/>
  <c r="F9" i="51"/>
  <c r="F13" i="51"/>
  <c r="D16" i="51"/>
  <c r="E16" i="51" s="1"/>
  <c r="G16" i="51" s="1"/>
  <c r="F4" i="51"/>
  <c r="G4" i="51" s="1"/>
  <c r="D7" i="51"/>
  <c r="E7" i="51" s="1"/>
  <c r="G7" i="51" s="1"/>
  <c r="D11" i="51"/>
  <c r="E11" i="51" s="1"/>
  <c r="G11" i="51" s="1"/>
  <c r="D15" i="51"/>
  <c r="E15" i="51" s="1"/>
  <c r="G15" i="51" s="1"/>
  <c r="F16" i="51"/>
  <c r="E3" i="47"/>
  <c r="F3" i="47" s="1"/>
  <c r="G3" i="47" s="1"/>
  <c r="K3" i="47" s="1"/>
  <c r="E8" i="50"/>
  <c r="G8" i="50" s="1"/>
  <c r="E12" i="50"/>
  <c r="G12" i="50" s="1"/>
  <c r="E6" i="50"/>
  <c r="G6" i="50" s="1"/>
  <c r="E5" i="50"/>
  <c r="G5" i="50" s="1"/>
  <c r="E4" i="50"/>
  <c r="G4" i="50" s="1"/>
  <c r="E11" i="50"/>
  <c r="G11" i="50" s="1"/>
  <c r="E9" i="50"/>
  <c r="G9" i="50" s="1"/>
  <c r="E7" i="50"/>
  <c r="G7" i="50" s="1"/>
  <c r="E10" i="50"/>
  <c r="G10" i="50" s="1"/>
  <c r="L6" i="40"/>
  <c r="L4" i="40"/>
  <c r="E10" i="40"/>
  <c r="H10" i="40" s="1"/>
  <c r="E2" i="40"/>
  <c r="H2" i="40" s="1"/>
  <c r="E9" i="40"/>
  <c r="H9" i="40" s="1"/>
  <c r="E7" i="40"/>
  <c r="H7" i="40" s="1"/>
  <c r="E12" i="40"/>
  <c r="H12" i="40" s="1"/>
  <c r="E5" i="40"/>
  <c r="H5" i="40" s="1"/>
  <c r="E8" i="40"/>
  <c r="H8" i="40" s="1"/>
  <c r="E11" i="40"/>
  <c r="H11" i="40" s="1"/>
  <c r="E3" i="40"/>
  <c r="H3" i="40" s="1"/>
  <c r="F16" i="28"/>
  <c r="F15" i="28"/>
  <c r="E15" i="28"/>
  <c r="G15" i="28" s="1"/>
  <c r="F17" i="28"/>
  <c r="D14" i="28"/>
  <c r="D17" i="28"/>
  <c r="E17" i="28" s="1"/>
  <c r="G17" i="28" s="1"/>
  <c r="D16" i="28"/>
  <c r="E16" i="28" s="1"/>
  <c r="G16" i="28" s="1"/>
  <c r="E6" i="49"/>
  <c r="F6" i="49" s="1"/>
  <c r="G6" i="49" s="1"/>
  <c r="E10" i="49"/>
  <c r="F10" i="49" s="1"/>
  <c r="G10" i="49" s="1"/>
  <c r="E4" i="49"/>
  <c r="F4" i="49" s="1"/>
  <c r="G4" i="49" s="1"/>
  <c r="D4" i="49"/>
  <c r="D8" i="49"/>
  <c r="E8" i="49" s="1"/>
  <c r="F8" i="49" s="1"/>
  <c r="G8" i="49" s="1"/>
  <c r="D12" i="49"/>
  <c r="E12" i="49" s="1"/>
  <c r="F12" i="49" s="1"/>
  <c r="G12" i="49" s="1"/>
  <c r="D3" i="49"/>
  <c r="E3" i="49" s="1"/>
  <c r="F3" i="49" s="1"/>
  <c r="G3" i="49" s="1"/>
  <c r="D7" i="49"/>
  <c r="E7" i="49" s="1"/>
  <c r="F7" i="49" s="1"/>
  <c r="G7" i="49" s="1"/>
  <c r="D11" i="49"/>
  <c r="E11" i="49" s="1"/>
  <c r="F11" i="49" s="1"/>
  <c r="G11" i="49" s="1"/>
  <c r="D2" i="49"/>
  <c r="E2" i="49" s="1"/>
  <c r="F2" i="49" s="1"/>
  <c r="G2" i="49" s="1"/>
  <c r="D6" i="49"/>
  <c r="D2" i="47"/>
  <c r="E2" i="47" s="1"/>
  <c r="F2" i="47" s="1"/>
  <c r="G2" i="47" s="1"/>
  <c r="K2" i="47" s="1"/>
  <c r="D4" i="47"/>
  <c r="E4" i="47" s="1"/>
  <c r="F4" i="47" s="1"/>
  <c r="G4" i="47" s="1"/>
  <c r="K4" i="47" s="1"/>
  <c r="D9" i="47"/>
  <c r="E9" i="47" s="1"/>
  <c r="F9" i="47" s="1"/>
  <c r="G9" i="47" s="1"/>
  <c r="K9" i="47" s="1"/>
  <c r="E10" i="47"/>
  <c r="F10" i="47" s="1"/>
  <c r="G10" i="47" s="1"/>
  <c r="K10" i="47" s="1"/>
  <c r="D8" i="47"/>
  <c r="E8" i="47" s="1"/>
  <c r="F8" i="47" s="1"/>
  <c r="G8" i="47" s="1"/>
  <c r="K8" i="47" s="1"/>
  <c r="E12" i="47"/>
  <c r="F12" i="47" s="1"/>
  <c r="G12" i="47" s="1"/>
  <c r="K12" i="47" s="1"/>
  <c r="E11" i="47"/>
  <c r="F11" i="47" s="1"/>
  <c r="G11" i="47" s="1"/>
  <c r="K11" i="47" s="1"/>
  <c r="H6" i="46"/>
  <c r="H10" i="46"/>
  <c r="H4" i="46"/>
  <c r="H2" i="46"/>
  <c r="H7" i="46"/>
  <c r="H3" i="46"/>
  <c r="H8" i="46"/>
  <c r="H5" i="46"/>
  <c r="H11" i="46"/>
  <c r="G9" i="46"/>
  <c r="D11" i="44"/>
  <c r="E11" i="44" s="1"/>
  <c r="G11" i="44" s="1"/>
  <c r="H11" i="44" s="1"/>
  <c r="D7" i="43"/>
  <c r="D6" i="43"/>
  <c r="F11" i="43"/>
  <c r="F10" i="43"/>
  <c r="E8" i="43"/>
  <c r="G8" i="43" s="1"/>
  <c r="H8" i="43" s="1"/>
  <c r="K8" i="43" s="1"/>
  <c r="D11" i="43"/>
  <c r="E11" i="43" s="1"/>
  <c r="G11" i="43" s="1"/>
  <c r="H11" i="43" s="1"/>
  <c r="K11" i="43" s="1"/>
  <c r="F9" i="43"/>
  <c r="F4" i="43"/>
  <c r="D10" i="43"/>
  <c r="F8" i="43"/>
  <c r="D9" i="43"/>
  <c r="F7" i="43"/>
  <c r="D2" i="43"/>
  <c r="E2" i="43" s="1"/>
  <c r="G2" i="43" s="1"/>
  <c r="H2" i="43" s="1"/>
  <c r="K2" i="43" s="1"/>
  <c r="D8" i="43"/>
  <c r="F6" i="43"/>
  <c r="D3" i="43"/>
  <c r="E3" i="43" s="1"/>
  <c r="G3" i="43" s="1"/>
  <c r="H3" i="43" s="1"/>
  <c r="K3" i="43" s="1"/>
  <c r="F5" i="43"/>
  <c r="F3" i="43"/>
  <c r="E6" i="43"/>
  <c r="D5" i="43"/>
  <c r="E5" i="43" s="1"/>
  <c r="D4" i="43"/>
  <c r="E4" i="43" s="1"/>
  <c r="E9" i="43"/>
  <c r="G9" i="43" s="1"/>
  <c r="H9" i="43" s="1"/>
  <c r="K9" i="43" s="1"/>
  <c r="E7" i="43"/>
  <c r="E10" i="43"/>
  <c r="D9" i="41"/>
  <c r="F10" i="41"/>
  <c r="D7" i="41"/>
  <c r="F8" i="41"/>
  <c r="D6" i="41"/>
  <c r="F7" i="41"/>
  <c r="D5" i="41"/>
  <c r="F6" i="41"/>
  <c r="D4" i="41"/>
  <c r="F5" i="41"/>
  <c r="D11" i="41"/>
  <c r="D3" i="41"/>
  <c r="F4" i="41"/>
  <c r="D10" i="41"/>
  <c r="F11" i="41"/>
  <c r="E5" i="37"/>
  <c r="F5" i="37" s="1"/>
  <c r="G5" i="37" s="1"/>
  <c r="H5" i="37" s="1"/>
  <c r="K5" i="37" s="1"/>
  <c r="E20" i="30"/>
  <c r="E18" i="30"/>
  <c r="E15" i="30"/>
  <c r="E7" i="30"/>
  <c r="E12" i="30"/>
  <c r="E17" i="30"/>
  <c r="E21" i="30"/>
  <c r="E13" i="30"/>
  <c r="E16" i="30"/>
  <c r="E8" i="30"/>
  <c r="E10" i="30"/>
  <c r="E11" i="30"/>
  <c r="E3" i="30"/>
  <c r="G3" i="30" s="1"/>
  <c r="E2" i="30"/>
  <c r="E6" i="30"/>
  <c r="G6" i="30" s="1"/>
  <c r="E5" i="30"/>
  <c r="G5" i="30" s="1"/>
  <c r="F13" i="38"/>
  <c r="G13" i="38" s="1"/>
  <c r="M5" i="38" s="1"/>
  <c r="F11" i="38"/>
  <c r="G11" i="38" s="1"/>
  <c r="M3" i="38" s="1"/>
  <c r="F15" i="38"/>
  <c r="G15" i="38" s="1"/>
  <c r="N3" i="38" s="1"/>
  <c r="F14" i="38"/>
  <c r="G14" i="38" s="1"/>
  <c r="N2" i="38" s="1"/>
  <c r="F10" i="38"/>
  <c r="G10" i="38" s="1"/>
  <c r="M2" i="38" s="1"/>
  <c r="M5" i="35"/>
  <c r="M3" i="35"/>
  <c r="N5" i="35"/>
  <c r="N4" i="35"/>
  <c r="M2" i="35"/>
  <c r="N3" i="35"/>
  <c r="M4" i="35"/>
  <c r="F3" i="34"/>
  <c r="G3" i="34" s="1"/>
  <c r="H3" i="34" s="1"/>
  <c r="K3" i="34" s="1"/>
  <c r="D4" i="34"/>
  <c r="E4" i="34" s="1"/>
  <c r="D12" i="34"/>
  <c r="E12" i="34" s="1"/>
  <c r="G12" i="34" s="1"/>
  <c r="H12" i="34" s="1"/>
  <c r="M4" i="34" s="1"/>
  <c r="F13" i="34"/>
  <c r="G13" i="34" s="1"/>
  <c r="H13" i="34" s="1"/>
  <c r="M5" i="34" s="1"/>
  <c r="F4" i="34"/>
  <c r="D5" i="34"/>
  <c r="E5" i="34" s="1"/>
  <c r="D11" i="34"/>
  <c r="E11" i="34" s="1"/>
  <c r="G11" i="34" s="1"/>
  <c r="H11" i="34" s="1"/>
  <c r="M3" i="34" s="1"/>
  <c r="F12" i="34"/>
  <c r="D2" i="34"/>
  <c r="E2" i="34" s="1"/>
  <c r="F5" i="34"/>
  <c r="D10" i="34"/>
  <c r="E10" i="34" s="1"/>
  <c r="F11" i="34"/>
  <c r="F2" i="34"/>
  <c r="F10" i="34"/>
  <c r="E14" i="28"/>
  <c r="G14" i="28" s="1"/>
  <c r="D10" i="28"/>
  <c r="E10" i="28" s="1"/>
  <c r="F11" i="28"/>
  <c r="F12" i="28"/>
  <c r="D13" i="28"/>
  <c r="E13" i="28" s="1"/>
  <c r="G13" i="28" s="1"/>
  <c r="D12" i="28"/>
  <c r="D11" i="28"/>
  <c r="E11" i="28" s="1"/>
  <c r="G11" i="28" s="1"/>
  <c r="F10" i="28"/>
  <c r="E12" i="28"/>
  <c r="G12" i="28" s="1"/>
  <c r="F6" i="28"/>
  <c r="D8" i="28"/>
  <c r="E8" i="28" s="1"/>
  <c r="G8" i="28" s="1"/>
  <c r="D7" i="28"/>
  <c r="E7" i="28" s="1"/>
  <c r="F7" i="28"/>
  <c r="D6" i="28"/>
  <c r="E6" i="28" s="1"/>
  <c r="D9" i="28"/>
  <c r="E9" i="28" s="1"/>
  <c r="F9" i="28"/>
  <c r="H11" i="33"/>
  <c r="H5" i="33"/>
  <c r="H12" i="33"/>
  <c r="H10" i="33"/>
  <c r="H4" i="33"/>
  <c r="H3" i="33"/>
  <c r="H13" i="33"/>
  <c r="H15" i="33"/>
  <c r="N3" i="33" s="1"/>
  <c r="D9" i="33"/>
  <c r="E9" i="33" s="1"/>
  <c r="D17" i="33"/>
  <c r="E17" i="33" s="1"/>
  <c r="G17" i="33" s="1"/>
  <c r="F6" i="33"/>
  <c r="G6" i="33" s="1"/>
  <c r="D8" i="33"/>
  <c r="E8" i="33" s="1"/>
  <c r="G8" i="33" s="1"/>
  <c r="F9" i="33"/>
  <c r="D16" i="33"/>
  <c r="E16" i="33" s="1"/>
  <c r="G16" i="33" s="1"/>
  <c r="D7" i="33"/>
  <c r="E7" i="33" s="1"/>
  <c r="G7" i="33" s="1"/>
  <c r="D15" i="31"/>
  <c r="E15" i="31" s="1"/>
  <c r="G15" i="31" s="1"/>
  <c r="F16" i="31"/>
  <c r="G16" i="31" s="1"/>
  <c r="F15" i="31"/>
  <c r="E16" i="31"/>
  <c r="E17" i="31"/>
  <c r="F14" i="31"/>
  <c r="G17" i="31"/>
  <c r="E14" i="31"/>
  <c r="G14" i="31" s="1"/>
  <c r="F10" i="31"/>
  <c r="D11" i="31"/>
  <c r="E11" i="31" s="1"/>
  <c r="G11" i="31" s="1"/>
  <c r="F12" i="31"/>
  <c r="F11" i="31"/>
  <c r="D10" i="31"/>
  <c r="E10" i="31" s="1"/>
  <c r="G10" i="31" s="1"/>
  <c r="D13" i="31"/>
  <c r="E13" i="31" s="1"/>
  <c r="G13" i="31" s="1"/>
  <c r="D12" i="31"/>
  <c r="E12" i="31" s="1"/>
  <c r="F8" i="31"/>
  <c r="F7" i="31"/>
  <c r="D6" i="31"/>
  <c r="E6" i="31" s="1"/>
  <c r="G6" i="31" s="1"/>
  <c r="F9" i="31"/>
  <c r="D9" i="31"/>
  <c r="D8" i="31"/>
  <c r="E8" i="31" s="1"/>
  <c r="G8" i="31" s="1"/>
  <c r="E9" i="31"/>
  <c r="D7" i="31"/>
  <c r="E7" i="31" s="1"/>
  <c r="D5" i="31"/>
  <c r="E5" i="31" s="1"/>
  <c r="D2" i="31"/>
  <c r="E2" i="31" s="1"/>
  <c r="G2" i="31" s="1"/>
  <c r="D4" i="31"/>
  <c r="E4" i="31" s="1"/>
  <c r="D3" i="31"/>
  <c r="E3" i="31" s="1"/>
  <c r="F5" i="31"/>
  <c r="F4" i="31"/>
  <c r="F3" i="31"/>
  <c r="I12" i="39" l="1"/>
  <c r="G4" i="39"/>
  <c r="H4" i="39" s="1"/>
  <c r="G11" i="39"/>
  <c r="H11" i="39" s="1"/>
  <c r="G22" i="39"/>
  <c r="H22" i="39" s="1"/>
  <c r="G23" i="39"/>
  <c r="H23" i="39" s="1"/>
  <c r="G5" i="39"/>
  <c r="H5" i="39" s="1"/>
  <c r="G9" i="39"/>
  <c r="H9" i="39" s="1"/>
  <c r="G29" i="39"/>
  <c r="H29" i="39" s="1"/>
  <c r="G18" i="39"/>
  <c r="H18" i="39" s="1"/>
  <c r="G28" i="39"/>
  <c r="H28" i="39" s="1"/>
  <c r="G16" i="39"/>
  <c r="H16" i="39" s="1"/>
  <c r="G21" i="39"/>
  <c r="H21" i="39" s="1"/>
  <c r="G14" i="39"/>
  <c r="H14" i="39" s="1"/>
  <c r="G15" i="39"/>
  <c r="H15" i="39" s="1"/>
  <c r="G8" i="39"/>
  <c r="H8" i="39" s="1"/>
  <c r="G7" i="39"/>
  <c r="H7" i="39" s="1"/>
  <c r="G2" i="39"/>
  <c r="H2" i="39" s="1"/>
  <c r="G25" i="39"/>
  <c r="H25" i="39" s="1"/>
  <c r="H7" i="50"/>
  <c r="I7" i="50" s="1"/>
  <c r="L7" i="50" s="1"/>
  <c r="H11" i="50"/>
  <c r="I11" i="50" s="1"/>
  <c r="L11" i="50" s="1"/>
  <c r="H9" i="50"/>
  <c r="I9" i="50" s="1"/>
  <c r="L9" i="50" s="1"/>
  <c r="H4" i="50"/>
  <c r="I4" i="50" s="1"/>
  <c r="L4" i="50" s="1"/>
  <c r="H12" i="50"/>
  <c r="I12" i="50" s="1"/>
  <c r="L12" i="50" s="1"/>
  <c r="H10" i="50"/>
  <c r="I10" i="50" s="1"/>
  <c r="L10" i="50" s="1"/>
  <c r="H5" i="50"/>
  <c r="I5" i="50" s="1"/>
  <c r="L5" i="50" s="1"/>
  <c r="H8" i="50"/>
  <c r="I8" i="50" s="1"/>
  <c r="L8" i="50" s="1"/>
  <c r="H6" i="50"/>
  <c r="I6" i="50" s="1"/>
  <c r="L6" i="50" s="1"/>
  <c r="G18" i="30"/>
  <c r="H18" i="30" s="1"/>
  <c r="I18" i="30" s="1"/>
  <c r="O3" i="30" s="1"/>
  <c r="G20" i="30"/>
  <c r="H20" i="30" s="1"/>
  <c r="I20" i="30" s="1"/>
  <c r="O5" i="30" s="1"/>
  <c r="G21" i="30"/>
  <c r="H21" i="30" s="1"/>
  <c r="I21" i="30" s="1"/>
  <c r="O6" i="30" s="1"/>
  <c r="G17" i="30"/>
  <c r="H17" i="30" s="1"/>
  <c r="I17" i="30" s="1"/>
  <c r="O2" i="30" s="1"/>
  <c r="G5" i="34"/>
  <c r="H5" i="34" s="1"/>
  <c r="K5" i="34" s="1"/>
  <c r="L2" i="51"/>
  <c r="H6" i="51"/>
  <c r="M2" i="51"/>
  <c r="H10" i="51"/>
  <c r="H4" i="51"/>
  <c r="K4" i="51"/>
  <c r="L3" i="51"/>
  <c r="H7" i="51"/>
  <c r="H17" i="51"/>
  <c r="N5" i="51"/>
  <c r="H13" i="51"/>
  <c r="M5" i="51"/>
  <c r="H8" i="51"/>
  <c r="L4" i="51"/>
  <c r="H16" i="51"/>
  <c r="N4" i="51"/>
  <c r="H11" i="51"/>
  <c r="M3" i="51"/>
  <c r="G9" i="51"/>
  <c r="H15" i="51"/>
  <c r="N3" i="51"/>
  <c r="H12" i="51"/>
  <c r="M4" i="51"/>
  <c r="I3" i="40"/>
  <c r="L3" i="40"/>
  <c r="I11" i="40"/>
  <c r="L11" i="40"/>
  <c r="I10" i="40"/>
  <c r="L10" i="40"/>
  <c r="I8" i="40"/>
  <c r="L8" i="40"/>
  <c r="I5" i="40"/>
  <c r="L5" i="40"/>
  <c r="I2" i="40"/>
  <c r="L2" i="40"/>
  <c r="I12" i="40"/>
  <c r="L12" i="40"/>
  <c r="I7" i="40"/>
  <c r="L7" i="40"/>
  <c r="I9" i="40"/>
  <c r="L9" i="40"/>
  <c r="H16" i="28"/>
  <c r="N4" i="28"/>
  <c r="H17" i="28"/>
  <c r="N5" i="28"/>
  <c r="H15" i="28"/>
  <c r="N3" i="28"/>
  <c r="H12" i="28"/>
  <c r="M4" i="28"/>
  <c r="H14" i="28"/>
  <c r="N2" i="28"/>
  <c r="H11" i="28"/>
  <c r="M3" i="28"/>
  <c r="H13" i="28"/>
  <c r="M5" i="28"/>
  <c r="H8" i="28"/>
  <c r="L4" i="28"/>
  <c r="H9" i="46"/>
  <c r="G4" i="43"/>
  <c r="H4" i="43" s="1"/>
  <c r="K4" i="43" s="1"/>
  <c r="G10" i="43"/>
  <c r="H10" i="43" s="1"/>
  <c r="K10" i="43" s="1"/>
  <c r="G5" i="43"/>
  <c r="H5" i="43" s="1"/>
  <c r="K5" i="43" s="1"/>
  <c r="G7" i="43"/>
  <c r="H7" i="43" s="1"/>
  <c r="K7" i="43" s="1"/>
  <c r="G6" i="43"/>
  <c r="H6" i="43" s="1"/>
  <c r="K6" i="43" s="1"/>
  <c r="G13" i="30"/>
  <c r="H13" i="30" s="1"/>
  <c r="I13" i="30" s="1"/>
  <c r="N3" i="30" s="1"/>
  <c r="G8" i="30"/>
  <c r="H8" i="30" s="1"/>
  <c r="I8" i="30" s="1"/>
  <c r="M3" i="30" s="1"/>
  <c r="G16" i="30"/>
  <c r="H16" i="30" s="1"/>
  <c r="I16" i="30" s="1"/>
  <c r="N6" i="30" s="1"/>
  <c r="G12" i="30"/>
  <c r="H12" i="30" s="1"/>
  <c r="I12" i="30" s="1"/>
  <c r="N2" i="30" s="1"/>
  <c r="G11" i="30"/>
  <c r="H11" i="30" s="1"/>
  <c r="I11" i="30" s="1"/>
  <c r="M6" i="30" s="1"/>
  <c r="G7" i="30"/>
  <c r="H7" i="30" s="1"/>
  <c r="I7" i="30" s="1"/>
  <c r="M2" i="30" s="1"/>
  <c r="G10" i="30"/>
  <c r="H10" i="30" s="1"/>
  <c r="I10" i="30" s="1"/>
  <c r="M5" i="30" s="1"/>
  <c r="G15" i="30"/>
  <c r="H15" i="30" s="1"/>
  <c r="I15" i="30" s="1"/>
  <c r="N5" i="30" s="1"/>
  <c r="M6" i="35"/>
  <c r="G4" i="34"/>
  <c r="H4" i="34" s="1"/>
  <c r="K4" i="34" s="1"/>
  <c r="G10" i="34"/>
  <c r="H10" i="34" s="1"/>
  <c r="M2" i="34" s="1"/>
  <c r="G2" i="34"/>
  <c r="H2" i="34" s="1"/>
  <c r="K2" i="34" s="1"/>
  <c r="G10" i="28"/>
  <c r="G9" i="28"/>
  <c r="G7" i="28"/>
  <c r="G6" i="28"/>
  <c r="H6" i="33"/>
  <c r="H16" i="33"/>
  <c r="N4" i="33" s="1"/>
  <c r="H8" i="33"/>
  <c r="H17" i="33"/>
  <c r="N5" i="33" s="1"/>
  <c r="G9" i="33"/>
  <c r="H7" i="33"/>
  <c r="G12" i="31"/>
  <c r="M4" i="31" s="1"/>
  <c r="H14" i="31"/>
  <c r="N2" i="31"/>
  <c r="H17" i="31"/>
  <c r="N5" i="31"/>
  <c r="H16" i="31"/>
  <c r="N4" i="31"/>
  <c r="H15" i="31"/>
  <c r="N3" i="31"/>
  <c r="H10" i="31"/>
  <c r="M2" i="31"/>
  <c r="H13" i="31"/>
  <c r="M5" i="31"/>
  <c r="H11" i="31"/>
  <c r="M3" i="31"/>
  <c r="G7" i="31"/>
  <c r="L3" i="31" s="1"/>
  <c r="G9" i="31"/>
  <c r="L5" i="31" s="1"/>
  <c r="H8" i="31"/>
  <c r="L4" i="31"/>
  <c r="H6" i="31"/>
  <c r="L2" i="31"/>
  <c r="G4" i="31"/>
  <c r="H4" i="31" s="1"/>
  <c r="G5" i="31"/>
  <c r="H5" i="31" s="1"/>
  <c r="H2" i="31"/>
  <c r="K2" i="31"/>
  <c r="G3" i="31"/>
  <c r="I7" i="39" l="1"/>
  <c r="L7" i="39"/>
  <c r="I29" i="39"/>
  <c r="I8" i="39"/>
  <c r="L8" i="39"/>
  <c r="I9" i="39"/>
  <c r="M2" i="39"/>
  <c r="I15" i="39"/>
  <c r="I21" i="39"/>
  <c r="I18" i="39"/>
  <c r="L5" i="39"/>
  <c r="I5" i="39"/>
  <c r="L2" i="39"/>
  <c r="I2" i="39"/>
  <c r="I14" i="39"/>
  <c r="I23" i="39"/>
  <c r="O2" i="39"/>
  <c r="I22" i="39"/>
  <c r="I16" i="39"/>
  <c r="N2" i="39"/>
  <c r="I11" i="39"/>
  <c r="I25" i="39"/>
  <c r="I28" i="39"/>
  <c r="I4" i="39"/>
  <c r="L4" i="39"/>
  <c r="H9" i="51"/>
  <c r="L5" i="51"/>
  <c r="H6" i="28"/>
  <c r="L2" i="28"/>
  <c r="H7" i="28"/>
  <c r="L3" i="28"/>
  <c r="H9" i="28"/>
  <c r="L5" i="28"/>
  <c r="H10" i="28"/>
  <c r="M2" i="28"/>
  <c r="H9" i="33"/>
  <c r="H12" i="31"/>
  <c r="H7" i="31"/>
  <c r="H9" i="31"/>
  <c r="K4" i="31"/>
  <c r="K5" i="31"/>
  <c r="H3" i="31"/>
  <c r="K3" i="31"/>
  <c r="G2" i="30" l="1"/>
  <c r="C3" i="28"/>
  <c r="C4" i="28"/>
  <c r="C5" i="28"/>
  <c r="C2" i="28"/>
  <c r="D3" i="28" l="1"/>
  <c r="E3" i="28" s="1"/>
  <c r="H3" i="30"/>
  <c r="I3" i="30" s="1"/>
  <c r="L3" i="30" s="1"/>
  <c r="H6" i="30"/>
  <c r="H5" i="30"/>
  <c r="H2" i="30"/>
  <c r="F2" i="28"/>
  <c r="F5" i="28"/>
  <c r="F4" i="28"/>
  <c r="F3" i="28"/>
  <c r="D2" i="28"/>
  <c r="E2" i="28" s="1"/>
  <c r="D4" i="28"/>
  <c r="E4" i="28" s="1"/>
  <c r="D5" i="28"/>
  <c r="E5" i="28" s="1"/>
  <c r="G3" i="28" l="1"/>
  <c r="I2" i="30"/>
  <c r="L2" i="30" s="1"/>
  <c r="I5" i="30"/>
  <c r="L5" i="30" s="1"/>
  <c r="I6" i="30"/>
  <c r="L6" i="30" s="1"/>
  <c r="G4" i="28"/>
  <c r="K4" i="28" s="1"/>
  <c r="G5" i="28"/>
  <c r="G2" i="28"/>
  <c r="H5" i="28" l="1"/>
  <c r="K5" i="28"/>
  <c r="H2" i="28"/>
  <c r="K2" i="28"/>
  <c r="H3" i="28"/>
  <c r="K3" i="28"/>
  <c r="H4" i="28"/>
  <c r="E4" i="41"/>
  <c r="G4" i="41" s="1"/>
  <c r="L3" i="41"/>
  <c r="N3" i="41"/>
  <c r="D2" i="41"/>
  <c r="E2" i="41"/>
  <c r="N4" i="41"/>
  <c r="E3" i="41"/>
  <c r="G3" i="41" s="1"/>
  <c r="E5" i="41"/>
  <c r="G5" i="41" s="1"/>
  <c r="E8" i="41"/>
  <c r="G8" i="41" s="1"/>
  <c r="E7" i="41"/>
  <c r="G7" i="41" s="1"/>
  <c r="E9" i="41"/>
  <c r="G9" i="41" s="1"/>
  <c r="E10" i="41"/>
  <c r="G10" i="41" s="1"/>
  <c r="E6" i="41"/>
  <c r="G6" i="41" s="1"/>
  <c r="E11" i="41"/>
  <c r="G11" i="41" s="1"/>
  <c r="F2" i="41"/>
  <c r="G2" i="41" l="1"/>
  <c r="H2" i="41" s="1"/>
  <c r="M3" i="41"/>
  <c r="M4" i="41"/>
  <c r="H11" i="41"/>
  <c r="K11" i="41"/>
  <c r="L2" i="41"/>
  <c r="L4" i="41"/>
  <c r="H10" i="41"/>
  <c r="K10" i="41"/>
  <c r="N2" i="41"/>
  <c r="K4" i="41"/>
  <c r="H4" i="41"/>
  <c r="K6" i="41"/>
  <c r="H6" i="41"/>
  <c r="H3" i="41"/>
  <c r="K3" i="41"/>
  <c r="H9" i="41"/>
  <c r="K9" i="41"/>
  <c r="H7" i="41"/>
  <c r="K7" i="41"/>
  <c r="M2" i="41"/>
  <c r="K8" i="41"/>
  <c r="H8" i="41"/>
  <c r="H5" i="41"/>
  <c r="K5" i="41"/>
  <c r="K2" i="41" l="1"/>
</calcChain>
</file>

<file path=xl/sharedStrings.xml><?xml version="1.0" encoding="utf-8"?>
<sst xmlns="http://schemas.openxmlformats.org/spreadsheetml/2006/main" count="622" uniqueCount="67">
  <si>
    <t>Escala natural</t>
  </si>
  <si>
    <t>Buena</t>
  </si>
  <si>
    <t>Baja</t>
  </si>
  <si>
    <t>Moderada</t>
  </si>
  <si>
    <t>Alta</t>
  </si>
  <si>
    <t>Sisal</t>
  </si>
  <si>
    <t>El cuyo</t>
  </si>
  <si>
    <t>Regular</t>
  </si>
  <si>
    <t>Santa Clara</t>
  </si>
  <si>
    <t>Mala</t>
  </si>
  <si>
    <t>San Felipe</t>
  </si>
  <si>
    <t>Muy mala</t>
  </si>
  <si>
    <t>Media</t>
  </si>
  <si>
    <t>Bajo</t>
  </si>
  <si>
    <t>Moderado</t>
  </si>
  <si>
    <t>Alto</t>
  </si>
  <si>
    <t>escama</t>
  </si>
  <si>
    <t>pulpo</t>
  </si>
  <si>
    <t>langosta</t>
  </si>
  <si>
    <t>El Cuyo</t>
  </si>
  <si>
    <t>nom_loc</t>
  </si>
  <si>
    <t>id</t>
  </si>
  <si>
    <t>empleo</t>
  </si>
  <si>
    <t>mercado</t>
  </si>
  <si>
    <t>precio</t>
  </si>
  <si>
    <t xml:space="preserve">procesos </t>
  </si>
  <si>
    <t>seguridad</t>
  </si>
  <si>
    <t>zonas</t>
  </si>
  <si>
    <t>Empleo</t>
  </si>
  <si>
    <t>Mercado</t>
  </si>
  <si>
    <t>Precio</t>
  </si>
  <si>
    <t>Santa clara</t>
  </si>
  <si>
    <t>Loalidad</t>
  </si>
  <si>
    <t>Valor</t>
  </si>
  <si>
    <t>x: norm.</t>
  </si>
  <si>
    <t>x_bar</t>
  </si>
  <si>
    <t>x- x_bar</t>
  </si>
  <si>
    <t>num</t>
  </si>
  <si>
    <t>den</t>
  </si>
  <si>
    <t>logistica</t>
  </si>
  <si>
    <t>logistica_inv</t>
  </si>
  <si>
    <t>xxxxxxxxxx</t>
  </si>
  <si>
    <t>k</t>
  </si>
  <si>
    <t>center</t>
  </si>
  <si>
    <t>x</t>
  </si>
  <si>
    <t>gama_b*x</t>
  </si>
  <si>
    <t>conc. crec.</t>
  </si>
  <si>
    <t>conv. Dec</t>
  </si>
  <si>
    <t>gama</t>
  </si>
  <si>
    <t>gama_bar</t>
  </si>
  <si>
    <t>((exp(gama * (100 * (x - xmin) / (xmax - xmin) ) ) ) - 1) / (exp(gama * 100) - 1)</t>
  </si>
  <si>
    <t>xxx</t>
  </si>
  <si>
    <t>gama_b*(1-x)</t>
  </si>
  <si>
    <t>conc. decrec.</t>
  </si>
  <si>
    <t>x_norm</t>
  </si>
  <si>
    <t>beta</t>
  </si>
  <si>
    <t>beta_cuadrado</t>
  </si>
  <si>
    <t>campana</t>
  </si>
  <si>
    <t>campana_inv</t>
  </si>
  <si>
    <t>alpha</t>
  </si>
  <si>
    <t>conc. Dec.</t>
  </si>
  <si>
    <t>conv. Crec.</t>
  </si>
  <si>
    <t>conV. dec.</t>
  </si>
  <si>
    <t>conc. Crec.</t>
  </si>
  <si>
    <t>fv</t>
  </si>
  <si>
    <t>concava creciente</t>
  </si>
  <si>
    <t>exp(0.0 - ((( (100 * ( x - xmin ) / ( xmax - xmin ) ) - (100 * ( center - xmin ) / ( xmax - xmin ) )) / (  a  ) ) ^ 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</si>
</sst>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CC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seguridad!$C$2:$C$5</c:f>
              <c:numCache>
                <c:formatCode>0.00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1-4CC0-9C4A-5A3605DCB32C}"/>
            </c:ext>
          </c:extLst>
        </c:ser>
        <c:ser>
          <c:idx val="1"/>
          <c:order val="1"/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seguridad!$D$2:$D$5</c:f>
              <c:numCache>
                <c:formatCode>0.00</c:formatCode>
                <c:ptCount val="4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1-4CC0-9C4A-5A3605DCB32C}"/>
            </c:ext>
          </c:extLst>
        </c:ser>
        <c:ser>
          <c:idx val="2"/>
          <c:order val="2"/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seguridad!$E$2:$E$5</c:f>
              <c:numCache>
                <c:formatCode>0.00</c:formatCode>
                <c:ptCount val="4"/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1-4CC0-9C4A-5A3605DCB32C}"/>
            </c:ext>
          </c:extLst>
        </c:ser>
        <c:ser>
          <c:idx val="3"/>
          <c:order val="3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seguridad!$F$2:$F$5</c:f>
              <c:numCache>
                <c:formatCode>0.00</c:formatCode>
                <c:ptCount val="4"/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1-4CC0-9C4A-5A3605DC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1372536864"/>
        <c:axId val="1372539776"/>
      </c:barChart>
      <c:catAx>
        <c:axId val="137253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9776"/>
        <c:crosses val="autoZero"/>
        <c:auto val="1"/>
        <c:lblAlgn val="ctr"/>
        <c:lblOffset val="100"/>
        <c:noMultiLvlLbl val="0"/>
      </c:catAx>
      <c:valAx>
        <c:axId val="1372539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68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empleo_conC_crec_!$K$1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empleo_conC_crec_!$J$2:$J$5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empleo_conC_crec_!$K$2:$K$5</c:f>
              <c:numCache>
                <c:formatCode>General</c:formatCode>
                <c:ptCount val="4"/>
                <c:pt idx="0">
                  <c:v>0</c:v>
                </c:pt>
                <c:pt idx="1">
                  <c:v>0.51913319733135832</c:v>
                </c:pt>
                <c:pt idx="2">
                  <c:v>0.80172837551007636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0F4-BAFD-1699AEB748EE}"/>
            </c:ext>
          </c:extLst>
        </c:ser>
        <c:ser>
          <c:idx val="1"/>
          <c:order val="1"/>
          <c:tx>
            <c:strRef>
              <c:f>empleo_conC_crec_!$L$1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empleo_conC_crec_!$J$2:$J$5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empleo_conC_crec_!$L$2:$L$5</c:f>
              <c:numCache>
                <c:formatCode>General</c:formatCode>
                <c:ptCount val="4"/>
                <c:pt idx="0">
                  <c:v>0</c:v>
                </c:pt>
                <c:pt idx="1">
                  <c:v>0.63449331514858431</c:v>
                </c:pt>
                <c:pt idx="2">
                  <c:v>0.87518651301102002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40F4-BAFD-1699AEB748EE}"/>
            </c:ext>
          </c:extLst>
        </c:ser>
        <c:ser>
          <c:idx val="2"/>
          <c:order val="2"/>
          <c:tx>
            <c:strRef>
              <c:f>empleo_conC_crec_!$M$1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empleo_conC_crec_!$J$2:$J$5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empleo_conC_crec_!$M$2:$M$5</c:f>
              <c:numCache>
                <c:formatCode>General</c:formatCode>
                <c:ptCount val="4"/>
                <c:pt idx="0">
                  <c:v>0</c:v>
                </c:pt>
                <c:pt idx="1">
                  <c:v>0.81111579494138786</c:v>
                </c:pt>
                <c:pt idx="2">
                  <c:v>0.95837931191062531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40F4-BAFD-1699AEB748EE}"/>
            </c:ext>
          </c:extLst>
        </c:ser>
        <c:ser>
          <c:idx val="3"/>
          <c:order val="3"/>
          <c:tx>
            <c:strRef>
              <c:f>empleo_conC_crec_!$N$1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empleo_conC_crec_!$J$2:$J$5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empleo_conC_crec_!$N$2:$N$5</c:f>
              <c:numCache>
                <c:formatCode>General</c:formatCode>
                <c:ptCount val="4"/>
                <c:pt idx="0">
                  <c:v>0</c:v>
                </c:pt>
                <c:pt idx="1">
                  <c:v>0.98130788158134408</c:v>
                </c:pt>
                <c:pt idx="2">
                  <c:v>0.99919358292474081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8-40F4-BAFD-1699AEB7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38735"/>
        <c:axId val="1721740399"/>
      </c:scatterChart>
      <c:valAx>
        <c:axId val="1721738735"/>
        <c:scaling>
          <c:orientation val="minMax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natural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40399"/>
        <c:crosses val="autoZero"/>
        <c:crossBetween val="midCat"/>
      </c:valAx>
      <c:valAx>
        <c:axId val="17217403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87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empleo_conV_dec!$K$1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empleo_conV_dec!$J$2:$J$5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empleo_conV_dec!$K$2:$K$5</c:f>
              <c:numCache>
                <c:formatCode>General</c:formatCode>
                <c:ptCount val="4"/>
                <c:pt idx="0">
                  <c:v>1</c:v>
                </c:pt>
                <c:pt idx="1">
                  <c:v>0.48086680266864168</c:v>
                </c:pt>
                <c:pt idx="2">
                  <c:v>0.19827162448992364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3-4894-9488-E6BE1AE4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empleo_conV_dec!$K$1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empleo_conV_dec!$J$2:$J$5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empleo_conV_dec!$K$2:$K$5</c:f>
              <c:numCache>
                <c:formatCode>General</c:formatCode>
                <c:ptCount val="4"/>
                <c:pt idx="0">
                  <c:v>1</c:v>
                </c:pt>
                <c:pt idx="1">
                  <c:v>0.48086680266864168</c:v>
                </c:pt>
                <c:pt idx="2">
                  <c:v>0.19827162448992364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5-44ED-B36C-F0FCB743E11A}"/>
            </c:ext>
          </c:extLst>
        </c:ser>
        <c:ser>
          <c:idx val="1"/>
          <c:order val="1"/>
          <c:tx>
            <c:strRef>
              <c:f>empleo_conV_dec!$L$1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empleo_conV_dec!$J$2:$J$5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empleo_conV_dec!$L$2:$L$5</c:f>
              <c:numCache>
                <c:formatCode>General</c:formatCode>
                <c:ptCount val="4"/>
                <c:pt idx="0">
                  <c:v>1</c:v>
                </c:pt>
                <c:pt idx="1">
                  <c:v>0.36550668485141563</c:v>
                </c:pt>
                <c:pt idx="2">
                  <c:v>0.12481348698897995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5-44ED-B36C-F0FCB743E11A}"/>
            </c:ext>
          </c:extLst>
        </c:ser>
        <c:ser>
          <c:idx val="2"/>
          <c:order val="2"/>
          <c:tx>
            <c:strRef>
              <c:f>empleo_conV_dec!$M$1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empleo_conV_dec!$J$2:$J$5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empleo_conV_dec!$M$2:$M$5</c:f>
              <c:numCache>
                <c:formatCode>General</c:formatCode>
                <c:ptCount val="4"/>
                <c:pt idx="0">
                  <c:v>1</c:v>
                </c:pt>
                <c:pt idx="1">
                  <c:v>0.1888842050586122</c:v>
                </c:pt>
                <c:pt idx="2">
                  <c:v>4.1620688089374677E-2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5-44ED-B36C-F0FCB743E11A}"/>
            </c:ext>
          </c:extLst>
        </c:ser>
        <c:ser>
          <c:idx val="3"/>
          <c:order val="3"/>
          <c:tx>
            <c:strRef>
              <c:f>empleo_conV_dec!$N$1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empleo_conV_dec!$J$2:$J$5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empleo_conV_dec!$N$2:$N$5</c:f>
              <c:numCache>
                <c:formatCode>General</c:formatCode>
                <c:ptCount val="4"/>
                <c:pt idx="0">
                  <c:v>1</c:v>
                </c:pt>
                <c:pt idx="1">
                  <c:v>1.2324508425924045E-7</c:v>
                </c:pt>
                <c:pt idx="2">
                  <c:v>5.263892991647935E-13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5-44ED-B36C-F0FCB743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38735"/>
        <c:axId val="1721740399"/>
      </c:scatterChart>
      <c:valAx>
        <c:axId val="1721738735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40399"/>
        <c:crosses val="autoZero"/>
        <c:crossBetween val="midCat"/>
      </c:valAx>
      <c:valAx>
        <c:axId val="172174039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873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empleo_conC_dec!$K$1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empleo_conC_dec!$J$2:$J$5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empleo_conC_dec!$K$2:$K$5</c:f>
              <c:numCache>
                <c:formatCode>General</c:formatCode>
                <c:ptCount val="4"/>
                <c:pt idx="0">
                  <c:v>1</c:v>
                </c:pt>
                <c:pt idx="1">
                  <c:v>0.71574043977482138</c:v>
                </c:pt>
                <c:pt idx="2">
                  <c:v>0.40200161790769906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D-4509-8DBC-3E966045B094}"/>
            </c:ext>
          </c:extLst>
        </c:ser>
        <c:ser>
          <c:idx val="1"/>
          <c:order val="1"/>
          <c:tx>
            <c:strRef>
              <c:f>empleo_conC_dec!$L$1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empleo_conC_dec!$J$2:$J$5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empleo_conC_dec!$L$2:$L$5</c:f>
              <c:numCache>
                <c:formatCode>General</c:formatCode>
                <c:ptCount val="4"/>
                <c:pt idx="0">
                  <c:v>1</c:v>
                </c:pt>
                <c:pt idx="1">
                  <c:v>0.80976097707199757</c:v>
                </c:pt>
                <c:pt idx="2">
                  <c:v>0.5130928805850965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D-4509-8DBC-3E966045B094}"/>
            </c:ext>
          </c:extLst>
        </c:ser>
        <c:ser>
          <c:idx val="2"/>
          <c:order val="2"/>
          <c:tx>
            <c:strRef>
              <c:f>empleo_conC_dec!$M$1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empleo_conC_dec!$J$2:$J$5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empleo_conC_dec!$M$2:$M$5</c:f>
              <c:numCache>
                <c:formatCode>General</c:formatCode>
                <c:ptCount val="4"/>
                <c:pt idx="0">
                  <c:v>1</c:v>
                </c:pt>
                <c:pt idx="1">
                  <c:v>0.92708313801058861</c:v>
                </c:pt>
                <c:pt idx="2">
                  <c:v>0.70336086442147727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D-4509-8DBC-3E966045B094}"/>
            </c:ext>
          </c:extLst>
        </c:ser>
        <c:ser>
          <c:idx val="3"/>
          <c:order val="3"/>
          <c:tx>
            <c:strRef>
              <c:f>empleo_conC_dec!$N$1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empleo_conC_dec!$J$2:$J$5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empleo_conC_dec!$N$2:$N$5</c:f>
              <c:numCache>
                <c:formatCode>General</c:formatCode>
                <c:ptCount val="4"/>
                <c:pt idx="0">
                  <c:v>1</c:v>
                </c:pt>
                <c:pt idx="1">
                  <c:v>0.99762223972845898</c:v>
                </c:pt>
                <c:pt idx="2">
                  <c:v>0.94674294123563763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D-4509-8DBC-3E966045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empleo_camp_inv_cent!$K$1</c:f>
              <c:strCache>
                <c:ptCount val="1"/>
                <c:pt idx="0">
                  <c:v>campana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empleo_camp_inv_cent!$J$2:$J$5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empleo_camp_inv_cent!$K$2:$K$5</c:f>
              <c:numCache>
                <c:formatCode>General</c:formatCode>
                <c:ptCount val="4"/>
                <c:pt idx="0">
                  <c:v>0.99999999998611211</c:v>
                </c:pt>
                <c:pt idx="1">
                  <c:v>0.6486495337709719</c:v>
                </c:pt>
                <c:pt idx="2">
                  <c:v>0.98612096752933953</c:v>
                </c:pt>
                <c:pt idx="3">
                  <c:v>0.99999999998611211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10D-9C20-C8595D93B0D7}"/>
            </c:ext>
          </c:extLst>
        </c:ser>
        <c:ser>
          <c:idx val="1"/>
          <c:order val="1"/>
          <c:tx>
            <c:strRef>
              <c:f>empleo_camp_inv_cent!$L$1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empleo_camp_inv_cent!$J$2:$J$5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empleo_camp_inv_cent!$L$2:$L$5</c:f>
              <c:numCache>
                <c:formatCode>General</c:formatCode>
                <c:ptCount val="4"/>
                <c:pt idx="0">
                  <c:v>0.99999999704867726</c:v>
                </c:pt>
                <c:pt idx="1">
                  <c:v>0.18666448765016141</c:v>
                </c:pt>
                <c:pt idx="2">
                  <c:v>0.99904176089470098</c:v>
                </c:pt>
                <c:pt idx="3">
                  <c:v>0.99999999999996569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4-410D-9C20-C8595D93B0D7}"/>
            </c:ext>
          </c:extLst>
        </c:ser>
        <c:ser>
          <c:idx val="2"/>
          <c:order val="2"/>
          <c:tx>
            <c:strRef>
              <c:f>empleo_camp_inv_cent!$M$1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empleo_camp_inv_cent!$J$2:$J$5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empleo_camp_inv_cent!$M$2:$M$5</c:f>
              <c:numCache>
                <c:formatCode>General</c:formatCode>
                <c:ptCount val="4"/>
                <c:pt idx="0">
                  <c:v>0.99999999995728839</c:v>
                </c:pt>
                <c:pt idx="1">
                  <c:v>0.56239836036108959</c:v>
                </c:pt>
                <c:pt idx="2">
                  <c:v>0.99143722174093185</c:v>
                </c:pt>
                <c:pt idx="3">
                  <c:v>0.99999999999559941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4-410D-9C20-C8595D93B0D7}"/>
            </c:ext>
          </c:extLst>
        </c:ser>
        <c:ser>
          <c:idx val="3"/>
          <c:order val="3"/>
          <c:tx>
            <c:strRef>
              <c:f>empleo_camp_inv_cent!$N$1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empleo_camp_inv_cent!$J$2:$J$5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empleo_camp_inv_cent!$N$2:$N$5</c:f>
              <c:numCache>
                <c:formatCode>General</c:formatCode>
                <c:ptCount val="4"/>
                <c:pt idx="0">
                  <c:v>0.9999999999982776</c:v>
                </c:pt>
                <c:pt idx="1">
                  <c:v>0.77824860060118339</c:v>
                </c:pt>
                <c:pt idx="2">
                  <c:v>0.96898053895646541</c:v>
                </c:pt>
                <c:pt idx="3">
                  <c:v>0.99999999989700949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84-410D-9C20-C8595D93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empleo_camp_alpha!$K$1</c:f>
              <c:strCache>
                <c:ptCount val="1"/>
                <c:pt idx="0">
                  <c:v>campana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empleo_camp_alpha!$J$2:$J$5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empleo_camp_alpha!$K$2:$K$5</c:f>
              <c:numCache>
                <c:formatCode>General</c:formatCode>
                <c:ptCount val="4"/>
                <c:pt idx="0">
                  <c:v>1.3490454979847205E-7</c:v>
                </c:pt>
                <c:pt idx="1">
                  <c:v>1</c:v>
                </c:pt>
                <c:pt idx="2">
                  <c:v>7.0936956764413694E-5</c:v>
                </c:pt>
                <c:pt idx="3">
                  <c:v>1.7649417486657899E-16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4EF1-B3FB-0B010D7F0A30}"/>
            </c:ext>
          </c:extLst>
        </c:ser>
        <c:ser>
          <c:idx val="1"/>
          <c:order val="1"/>
          <c:tx>
            <c:strRef>
              <c:f>empleo_camp_alpha!$L$1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empleo_camp_alpha!$J$2:$J$5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empleo_camp_alpha!$L$2:$L$5</c:f>
              <c:numCache>
                <c:formatCode>General</c:formatCode>
                <c:ptCount val="4"/>
                <c:pt idx="0">
                  <c:v>0.4558276525395894</c:v>
                </c:pt>
                <c:pt idx="1">
                  <c:v>0.99176959397791975</c:v>
                </c:pt>
                <c:pt idx="2">
                  <c:v>0.75728430431494875</c:v>
                </c:pt>
                <c:pt idx="3">
                  <c:v>0.28933041182693414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4-4EF1-B3FB-0B010D7F0A30}"/>
            </c:ext>
          </c:extLst>
        </c:ser>
        <c:ser>
          <c:idx val="2"/>
          <c:order val="2"/>
          <c:tx>
            <c:strRef>
              <c:f>empleo_camp_alpha!$M$1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empleo_camp_alpha!$J$2:$J$5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empleo_camp_alpha!$M$2:$M$5</c:f>
              <c:numCache>
                <c:formatCode>General</c:formatCode>
                <c:ptCount val="4"/>
                <c:pt idx="0">
                  <c:v>0.78759955606891097</c:v>
                </c:pt>
                <c:pt idx="1">
                  <c:v>0.99176959397791975</c:v>
                </c:pt>
                <c:pt idx="2">
                  <c:v>0.9535119647423278</c:v>
                </c:pt>
                <c:pt idx="3">
                  <c:v>0.76990144287332241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A4-4EF1-B3FB-0B010D7F0A30}"/>
            </c:ext>
          </c:extLst>
        </c:ser>
        <c:ser>
          <c:idx val="3"/>
          <c:order val="3"/>
          <c:tx>
            <c:strRef>
              <c:f>empleo_camp_alpha!$N$1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empleo_camp_alpha!$J$2:$J$5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empleo_camp_alpha!$N$2:$N$5</c:f>
              <c:numCache>
                <c:formatCode>General</c:formatCode>
                <c:ptCount val="4"/>
                <c:pt idx="0">
                  <c:v>0.88657640439118435</c:v>
                </c:pt>
                <c:pt idx="1">
                  <c:v>0.99332814146650006</c:v>
                </c:pt>
                <c:pt idx="2">
                  <c:v>0.98468234719195458</c:v>
                </c:pt>
                <c:pt idx="3">
                  <c:v>0.90284340911687466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4-4EF1-B3FB-0B010D7F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'empleo_camp_center (3)_inv'!$K$1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'empleo_camp_center (3)_inv'!$J$2:$J$5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(3)_inv'!$K$2:$K$5</c:f>
              <c:numCache>
                <c:formatCode>General</c:formatCode>
                <c:ptCount val="4"/>
                <c:pt idx="0">
                  <c:v>0</c:v>
                </c:pt>
                <c:pt idx="1">
                  <c:v>0.99999986509545025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5-48F1-A13D-FAE7B5EE6D9F}"/>
            </c:ext>
          </c:extLst>
        </c:ser>
        <c:ser>
          <c:idx val="1"/>
          <c:order val="1"/>
          <c:tx>
            <c:strRef>
              <c:f>'empleo_camp_center (3)_inv'!$L$1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'empleo_camp_center (3)_inv'!$J$2:$J$5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(3)_inv'!$L$2:$L$5</c:f>
              <c:numCache>
                <c:formatCode>General</c:formatCode>
                <c:ptCount val="4"/>
                <c:pt idx="0">
                  <c:v>0.99999986509545025</c:v>
                </c:pt>
                <c:pt idx="1">
                  <c:v>0</c:v>
                </c:pt>
                <c:pt idx="2">
                  <c:v>0.99992906304323559</c:v>
                </c:pt>
                <c:pt idx="3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5-48F1-A13D-FAE7B5EE6D9F}"/>
            </c:ext>
          </c:extLst>
        </c:ser>
        <c:ser>
          <c:idx val="2"/>
          <c:order val="2"/>
          <c:tx>
            <c:strRef>
              <c:f>'empleo_camp_center (3)_inv'!$M$1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'empleo_camp_center (3)_inv'!$J$2:$J$5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(3)_inv'!$M$2:$M$5</c:f>
              <c:numCache>
                <c:formatCode>General</c:formatCode>
                <c:ptCount val="4"/>
                <c:pt idx="0">
                  <c:v>1</c:v>
                </c:pt>
                <c:pt idx="1">
                  <c:v>0.99992906304323559</c:v>
                </c:pt>
                <c:pt idx="2">
                  <c:v>0</c:v>
                </c:pt>
                <c:pt idx="3">
                  <c:v>0.9998150745618658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5-48F1-A13D-FAE7B5EE6D9F}"/>
            </c:ext>
          </c:extLst>
        </c:ser>
        <c:ser>
          <c:idx val="3"/>
          <c:order val="3"/>
          <c:tx>
            <c:strRef>
              <c:f>'empleo_camp_center (3)_inv'!$N$1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'empleo_camp_center (3)_inv'!$J$2:$J$5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(3)_inv'!$N$2:$N$5</c:f>
              <c:numCache>
                <c:formatCode>General</c:formatCode>
                <c:ptCount val="4"/>
                <c:pt idx="0">
                  <c:v>1</c:v>
                </c:pt>
                <c:pt idx="1">
                  <c:v>0.99999999999999978</c:v>
                </c:pt>
                <c:pt idx="2">
                  <c:v>0.9998150745618658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5-48F1-A13D-FAE7B5EE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'empleo_camp_center (2)'!$K$1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'empleo_camp_center (2)'!$J$2:$J$5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(2)'!$K$2:$K$5</c:f>
              <c:numCache>
                <c:formatCode>General</c:formatCode>
                <c:ptCount val="4"/>
                <c:pt idx="0">
                  <c:v>1</c:v>
                </c:pt>
                <c:pt idx="1">
                  <c:v>1.3490454979847205E-7</c:v>
                </c:pt>
                <c:pt idx="2">
                  <c:v>2.0090818586944478E-22</c:v>
                </c:pt>
                <c:pt idx="3">
                  <c:v>3.7200759760208361E-44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49B0-AFB3-090E809B883E}"/>
            </c:ext>
          </c:extLst>
        </c:ser>
        <c:ser>
          <c:idx val="1"/>
          <c:order val="1"/>
          <c:tx>
            <c:strRef>
              <c:f>'empleo_camp_center (2)'!$L$1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'empleo_camp_center (2)'!$J$2:$J$5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(2)'!$L$2:$L$5</c:f>
              <c:numCache>
                <c:formatCode>General</c:formatCode>
                <c:ptCount val="4"/>
                <c:pt idx="0">
                  <c:v>1.3490454979847205E-7</c:v>
                </c:pt>
                <c:pt idx="1">
                  <c:v>1</c:v>
                </c:pt>
                <c:pt idx="2">
                  <c:v>7.0936956764413694E-5</c:v>
                </c:pt>
                <c:pt idx="3">
                  <c:v>1.7649417486657899E-16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C-49B0-AFB3-090E809B883E}"/>
            </c:ext>
          </c:extLst>
        </c:ser>
        <c:ser>
          <c:idx val="2"/>
          <c:order val="2"/>
          <c:tx>
            <c:strRef>
              <c:f>'empleo_camp_center (2)'!$M$1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'empleo_camp_center (2)'!$J$2:$J$5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(2)'!$M$2:$M$5</c:f>
              <c:numCache>
                <c:formatCode>General</c:formatCode>
                <c:ptCount val="4"/>
                <c:pt idx="0">
                  <c:v>2.0090818586944478E-22</c:v>
                </c:pt>
                <c:pt idx="1">
                  <c:v>7.0936956764413694E-5</c:v>
                </c:pt>
                <c:pt idx="2">
                  <c:v>1</c:v>
                </c:pt>
                <c:pt idx="3">
                  <c:v>1.8492543813420032E-4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C-49B0-AFB3-090E809B883E}"/>
            </c:ext>
          </c:extLst>
        </c:ser>
        <c:ser>
          <c:idx val="3"/>
          <c:order val="3"/>
          <c:tx>
            <c:strRef>
              <c:f>'empleo_camp_center (2)'!$N$1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'empleo_camp_center (2)'!$J$2:$J$5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(2)'!$N$2:$N$5</c:f>
              <c:numCache>
                <c:formatCode>General</c:formatCode>
                <c:ptCount val="4"/>
                <c:pt idx="0">
                  <c:v>3.7200759760208361E-44</c:v>
                </c:pt>
                <c:pt idx="1">
                  <c:v>1.7649417486657899E-16</c:v>
                </c:pt>
                <c:pt idx="2">
                  <c:v>1.8492543813420032E-4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6C-49B0-AFB3-090E809B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'empleo_camp_center (2)'!$L$1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'empleo_camp_center (2)'!$J$2:$J$5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'empleo_camp_center (2)'!$L$2:$L$5</c:f>
              <c:numCache>
                <c:formatCode>General</c:formatCode>
                <c:ptCount val="4"/>
                <c:pt idx="0">
                  <c:v>1.3490454979847205E-7</c:v>
                </c:pt>
                <c:pt idx="1">
                  <c:v>1</c:v>
                </c:pt>
                <c:pt idx="2">
                  <c:v>7.0936956764413694E-5</c:v>
                </c:pt>
                <c:pt idx="3">
                  <c:v>1.7649417486657899E-16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0-4A6E-942C-AE7171D4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'empleo_camp_center (2)'!$K$1</c15:sqref>
                        </c15:formulaRef>
                      </c:ext>
                    </c:extLst>
                    <c:strCache>
                      <c:ptCount val="1"/>
                      <c:pt idx="0">
                        <c:v>xxxxxxxxxx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'empleo_camp_center (2)'!$J$2:$J$5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'empleo_camp_center (2)'!$K$2:$K$5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1.3490454979847205E-7</c:v>
                      </c:pt>
                      <c:pt idx="2">
                        <c:v>2.0090818586944478E-22</c:v>
                      </c:pt>
                      <c:pt idx="3">
                        <c:v>3.7200759760208361E-44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00-4A6E-942C-AE7171D4EE7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(2)'!$M$1</c15:sqref>
                        </c15:formulaRef>
                      </c:ext>
                    </c:extLst>
                    <c:strCache>
                      <c:ptCount val="1"/>
                      <c:pt idx="0">
                        <c:v>xxxxxxxxxx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2.0090818586944478E-22</c:v>
                      </c:pt>
                      <c:pt idx="1">
                        <c:v>7.0936956764413694E-5</c:v>
                      </c:pt>
                      <c:pt idx="2">
                        <c:v>1</c:v>
                      </c:pt>
                      <c:pt idx="3">
                        <c:v>1.8492543813420032E-4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00-4A6E-942C-AE7171D4EE7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(2)'!$N$1</c15:sqref>
                        </c15:formulaRef>
                      </c:ext>
                    </c:extLst>
                    <c:strCache>
                      <c:ptCount val="1"/>
                      <c:pt idx="0">
                        <c:v>xxxxxxxxxx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'empleo_camp_center (2)'!$N$2:$N$5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3.7200759760208361E-44</c:v>
                      </c:pt>
                      <c:pt idx="1">
                        <c:v>1.7649417486657899E-16</c:v>
                      </c:pt>
                      <c:pt idx="2">
                        <c:v>1.8492543813420032E-4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00-4A6E-942C-AE7171D4EE70}"/>
                  </c:ext>
                </c:extLst>
              </c15:ser>
            </c15:filteredScatterSeries>
          </c:ext>
        </c:extLst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empleo_camp_center!$K$1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empleo_camp_center!$J$2:$J$11</c:f>
              <c:numCache>
                <c:formatCode>General</c:formatCode>
                <c:ptCount val="10"/>
                <c:pt idx="0">
                  <c:v>251</c:v>
                </c:pt>
                <c:pt idx="1">
                  <c:v>350</c:v>
                </c:pt>
                <c:pt idx="2">
                  <c:v>381</c:v>
                </c:pt>
                <c:pt idx="3">
                  <c:v>426</c:v>
                </c:pt>
                <c:pt idx="4">
                  <c:v>471</c:v>
                </c:pt>
                <c:pt idx="5">
                  <c:v>502</c:v>
                </c:pt>
                <c:pt idx="6">
                  <c:v>562</c:v>
                </c:pt>
                <c:pt idx="7">
                  <c:v>622</c:v>
                </c:pt>
                <c:pt idx="8">
                  <c:v>653</c:v>
                </c:pt>
                <c:pt idx="9">
                  <c:v>691</c:v>
                </c:pt>
              </c:numCache>
            </c:numRef>
          </c:xVal>
          <c:yVal>
            <c:numRef>
              <c:f>empleo_camp_center!$K$2:$K$11</c:f>
              <c:numCache>
                <c:formatCode>General</c:formatCode>
                <c:ptCount val="10"/>
                <c:pt idx="0">
                  <c:v>1</c:v>
                </c:pt>
                <c:pt idx="1">
                  <c:v>6.329715427485747E-3</c:v>
                </c:pt>
                <c:pt idx="2">
                  <c:v>1.6176937583551454E-4</c:v>
                </c:pt>
                <c:pt idx="3">
                  <c:v>1.3490454979847205E-7</c:v>
                </c:pt>
                <c:pt idx="4">
                  <c:v>1.3887943864964021E-11</c:v>
                </c:pt>
                <c:pt idx="5">
                  <c:v>7.3664621124951361E-15</c:v>
                </c:pt>
                <c:pt idx="6">
                  <c:v>2.0090818586944478E-22</c:v>
                </c:pt>
                <c:pt idx="7">
                  <c:v>1.3292036873088647E-31</c:v>
                </c:pt>
                <c:pt idx="8">
                  <c:v>5.5985517314639617E-37</c:v>
                </c:pt>
                <c:pt idx="9">
                  <c:v>3.7200759760208361E-44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6-4441-BEE7-08D883774D51}"/>
            </c:ext>
          </c:extLst>
        </c:ser>
        <c:ser>
          <c:idx val="1"/>
          <c:order val="1"/>
          <c:tx>
            <c:strRef>
              <c:f>empleo_camp_center!$L$1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empleo_camp_center!$J$2:$J$11</c:f>
              <c:numCache>
                <c:formatCode>General</c:formatCode>
                <c:ptCount val="10"/>
                <c:pt idx="0">
                  <c:v>251</c:v>
                </c:pt>
                <c:pt idx="1">
                  <c:v>350</c:v>
                </c:pt>
                <c:pt idx="2">
                  <c:v>381</c:v>
                </c:pt>
                <c:pt idx="3">
                  <c:v>426</c:v>
                </c:pt>
                <c:pt idx="4">
                  <c:v>471</c:v>
                </c:pt>
                <c:pt idx="5">
                  <c:v>502</c:v>
                </c:pt>
                <c:pt idx="6">
                  <c:v>562</c:v>
                </c:pt>
                <c:pt idx="7">
                  <c:v>622</c:v>
                </c:pt>
                <c:pt idx="8">
                  <c:v>653</c:v>
                </c:pt>
                <c:pt idx="9">
                  <c:v>691</c:v>
                </c:pt>
              </c:numCache>
            </c:numRef>
          </c:xVal>
          <c:yVal>
            <c:numRef>
              <c:f>empleo_camp_center!$L$2:$L$11</c:f>
              <c:numCache>
                <c:formatCode>General</c:formatCode>
                <c:ptCount val="10"/>
                <c:pt idx="0">
                  <c:v>1.3490454979847205E-7</c:v>
                </c:pt>
                <c:pt idx="1">
                  <c:v>5.0616833791955383E-2</c:v>
                </c:pt>
                <c:pt idx="2">
                  <c:v>0.35135046622902816</c:v>
                </c:pt>
                <c:pt idx="3">
                  <c:v>1</c:v>
                </c:pt>
                <c:pt idx="4">
                  <c:v>0.35135046622902816</c:v>
                </c:pt>
                <c:pt idx="5">
                  <c:v>5.0616833791955383E-2</c:v>
                </c:pt>
                <c:pt idx="6">
                  <c:v>7.0936956764413694E-5</c:v>
                </c:pt>
                <c:pt idx="7">
                  <c:v>1.7649417486657899E-16</c:v>
                </c:pt>
                <c:pt idx="8">
                  <c:v>2.0090818586944478E-22</c:v>
                </c:pt>
                <c:pt idx="9">
                  <c:v>1.7649417486657899E-16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6-4441-BEE7-08D883774D51}"/>
            </c:ext>
          </c:extLst>
        </c:ser>
        <c:ser>
          <c:idx val="2"/>
          <c:order val="2"/>
          <c:tx>
            <c:strRef>
              <c:f>empleo_camp_center!$M$1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empleo_camp_center!$J$2:$J$11</c:f>
              <c:numCache>
                <c:formatCode>General</c:formatCode>
                <c:ptCount val="10"/>
                <c:pt idx="0">
                  <c:v>251</c:v>
                </c:pt>
                <c:pt idx="1">
                  <c:v>350</c:v>
                </c:pt>
                <c:pt idx="2">
                  <c:v>381</c:v>
                </c:pt>
                <c:pt idx="3">
                  <c:v>426</c:v>
                </c:pt>
                <c:pt idx="4">
                  <c:v>471</c:v>
                </c:pt>
                <c:pt idx="5">
                  <c:v>502</c:v>
                </c:pt>
                <c:pt idx="6">
                  <c:v>562</c:v>
                </c:pt>
                <c:pt idx="7">
                  <c:v>622</c:v>
                </c:pt>
                <c:pt idx="8">
                  <c:v>653</c:v>
                </c:pt>
                <c:pt idx="9">
                  <c:v>691</c:v>
                </c:pt>
              </c:numCache>
            </c:numRef>
          </c:xVal>
          <c:yVal>
            <c:numRef>
              <c:f>empleo_camp_center!$M$2:$M$11</c:f>
              <c:numCache>
                <c:formatCode>General</c:formatCode>
                <c:ptCount val="10"/>
                <c:pt idx="0">
                  <c:v>2.0090818586944478E-22</c:v>
                </c:pt>
                <c:pt idx="1">
                  <c:v>8.2776572693369759E-11</c:v>
                </c:pt>
                <c:pt idx="2">
                  <c:v>4.4757619783391309E-8</c:v>
                </c:pt>
                <c:pt idx="3">
                  <c:v>7.0936956764413694E-5</c:v>
                </c:pt>
                <c:pt idx="4">
                  <c:v>1.3879032470660493E-2</c:v>
                </c:pt>
                <c:pt idx="5">
                  <c:v>0.15574984254978311</c:v>
                </c:pt>
                <c:pt idx="6">
                  <c:v>1</c:v>
                </c:pt>
                <c:pt idx="7">
                  <c:v>0.15574984254978366</c:v>
                </c:pt>
                <c:pt idx="8">
                  <c:v>1.3879032470660567E-2</c:v>
                </c:pt>
                <c:pt idx="9">
                  <c:v>1.8492543813420032E-4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6-4441-BEE7-08D883774D51}"/>
            </c:ext>
          </c:extLst>
        </c:ser>
        <c:ser>
          <c:idx val="3"/>
          <c:order val="3"/>
          <c:tx>
            <c:strRef>
              <c:f>empleo_camp_center!$N$1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empleo_camp_center!$J$2:$J$11</c:f>
              <c:numCache>
                <c:formatCode>General</c:formatCode>
                <c:ptCount val="10"/>
                <c:pt idx="0">
                  <c:v>251</c:v>
                </c:pt>
                <c:pt idx="1">
                  <c:v>350</c:v>
                </c:pt>
                <c:pt idx="2">
                  <c:v>381</c:v>
                </c:pt>
                <c:pt idx="3">
                  <c:v>426</c:v>
                </c:pt>
                <c:pt idx="4">
                  <c:v>471</c:v>
                </c:pt>
                <c:pt idx="5">
                  <c:v>502</c:v>
                </c:pt>
                <c:pt idx="6">
                  <c:v>562</c:v>
                </c:pt>
                <c:pt idx="7">
                  <c:v>622</c:v>
                </c:pt>
                <c:pt idx="8">
                  <c:v>653</c:v>
                </c:pt>
                <c:pt idx="9">
                  <c:v>691</c:v>
                </c:pt>
              </c:numCache>
            </c:numRef>
          </c:xVal>
          <c:yVal>
            <c:numRef>
              <c:f>empleo_camp_center!$N$2:$N$11</c:f>
              <c:numCache>
                <c:formatCode>General</c:formatCode>
                <c:ptCount val="10"/>
                <c:pt idx="0">
                  <c:v>3.7200759760208361E-44</c:v>
                </c:pt>
                <c:pt idx="1">
                  <c:v>8.225980595143903E-27</c:v>
                </c:pt>
                <c:pt idx="2">
                  <c:v>2.7688783040556741E-22</c:v>
                </c:pt>
                <c:pt idx="3">
                  <c:v>1.7649417486657899E-16</c:v>
                </c:pt>
                <c:pt idx="4">
                  <c:v>1.3887943864964021E-11</c:v>
                </c:pt>
                <c:pt idx="5">
                  <c:v>9.7020391482046507E-9</c:v>
                </c:pt>
                <c:pt idx="6">
                  <c:v>1.8492543813420032E-4</c:v>
                </c:pt>
                <c:pt idx="7">
                  <c:v>8.5503820923344034E-2</c:v>
                </c:pt>
                <c:pt idx="8">
                  <c:v>0.47432251911450951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36-4441-BEE7-08D88377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aseline="0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seguridad!$C$1</c:f>
              <c:strCache>
                <c:ptCount val="1"/>
                <c:pt idx="0">
                  <c:v>Buena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seguridad!$C$2:$C$5</c:f>
              <c:numCache>
                <c:formatCode>0.00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A-4EDC-9C4C-7EB05B2FA89C}"/>
            </c:ext>
          </c:extLst>
        </c:ser>
        <c:ser>
          <c:idx val="1"/>
          <c:order val="1"/>
          <c:tx>
            <c:strRef>
              <c:f>seguridad!$D$1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seguridad!$D$2:$D$5</c:f>
              <c:numCache>
                <c:formatCode>0.00</c:formatCode>
                <c:ptCount val="4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A-4EDC-9C4C-7EB05B2FA89C}"/>
            </c:ext>
          </c:extLst>
        </c:ser>
        <c:ser>
          <c:idx val="2"/>
          <c:order val="2"/>
          <c:tx>
            <c:strRef>
              <c:f>seguridad!$E$1</c:f>
              <c:strCache>
                <c:ptCount val="1"/>
                <c:pt idx="0">
                  <c:v>Moderada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seguridad!$E$2:$E$5</c:f>
              <c:numCache>
                <c:formatCode>0.00</c:formatCode>
                <c:ptCount val="4"/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BA-4EDC-9C4C-7EB05B2FA89C}"/>
            </c:ext>
          </c:extLst>
        </c:ser>
        <c:ser>
          <c:idx val="3"/>
          <c:order val="3"/>
          <c:tx>
            <c:strRef>
              <c:f>seguridad!$F$1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seguridad!$B$2:$B$5</c:f>
              <c:strCache>
                <c:ptCount val="4"/>
                <c:pt idx="0">
                  <c:v>Buena</c:v>
                </c:pt>
                <c:pt idx="1">
                  <c:v>Regular</c:v>
                </c:pt>
                <c:pt idx="2">
                  <c:v>Mala</c:v>
                </c:pt>
                <c:pt idx="3">
                  <c:v>Muy mala</c:v>
                </c:pt>
              </c:strCache>
            </c:strRef>
          </c:cat>
          <c:val>
            <c:numRef>
              <c:f>seguridad!$F$2:$F$5</c:f>
              <c:numCache>
                <c:formatCode>0.00</c:formatCode>
                <c:ptCount val="4"/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BA-4EDC-9C4C-7EB05B2F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6325168"/>
        <c:axId val="1666324752"/>
      </c:barChart>
      <c:catAx>
        <c:axId val="16663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24752"/>
        <c:crosses val="autoZero"/>
        <c:auto val="1"/>
        <c:lblAlgn val="ctr"/>
        <c:lblOffset val="100"/>
        <c:noMultiLvlLbl val="0"/>
      </c:catAx>
      <c:valAx>
        <c:axId val="1666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conC_dec!$K$1</c:f>
              <c:strCache>
                <c:ptCount val="1"/>
                <c:pt idx="0">
                  <c:v>conc. Dec.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conC_dec!$J$2:$J$11</c:f>
              <c:numCache>
                <c:formatCode>General</c:formatCode>
                <c:ptCount val="10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</c:numCache>
            </c:numRef>
          </c:xVal>
          <c:yVal>
            <c:numRef>
              <c:f>conC_dec!$K$2:$K$11</c:f>
              <c:numCache>
                <c:formatCode>General</c:formatCode>
                <c:ptCount val="10"/>
                <c:pt idx="0">
                  <c:v>1</c:v>
                </c:pt>
                <c:pt idx="1">
                  <c:v>0.98955890273711467</c:v>
                </c:pt>
                <c:pt idx="2">
                  <c:v>0.97327472210512078</c:v>
                </c:pt>
                <c:pt idx="3">
                  <c:v>0.94787753135218999</c:v>
                </c:pt>
                <c:pt idx="4">
                  <c:v>0.90826747588071743</c:v>
                </c:pt>
                <c:pt idx="5">
                  <c:v>0.84649070262590076</c:v>
                </c:pt>
                <c:pt idx="6">
                  <c:v>0.75014219545136274</c:v>
                </c:pt>
                <c:pt idx="7">
                  <c:v>0.59987479970261748</c:v>
                </c:pt>
                <c:pt idx="8">
                  <c:v>0.36551423836869734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4-4A0A-8D70-A244464E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conC_dec!$L$1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conC_dec!$J$2:$J$11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conC_dec!$L$2:$L$11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F24-4A0A-8D70-A244464EA03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24-4A0A-8D70-A244464EA0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conC_dec!$N$2:$N$11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24-4A0A-8D70-A244464EA03D}"/>
                  </c:ext>
                </c:extLst>
              </c15:ser>
            </c15:filteredScatterSeries>
          </c:ext>
        </c:extLst>
      </c:scatterChart>
      <c:valAx>
        <c:axId val="1585603616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conV_crec!$K$1</c:f>
              <c:strCache>
                <c:ptCount val="1"/>
                <c:pt idx="0">
                  <c:v>conv. Crec.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conV_crec!$J$2:$J$11</c:f>
              <c:numCache>
                <c:formatCode>General</c:formatCode>
                <c:ptCount val="10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</c:numCache>
            </c:numRef>
          </c:xVal>
          <c:yVal>
            <c:numRef>
              <c:f>conV_crec!$K$2:$K$11</c:f>
              <c:numCache>
                <c:formatCode>General</c:formatCode>
                <c:ptCount val="10"/>
                <c:pt idx="0">
                  <c:v>0</c:v>
                </c:pt>
                <c:pt idx="1">
                  <c:v>1.0441097262885351E-2</c:v>
                </c:pt>
                <c:pt idx="2">
                  <c:v>2.6725277894879183E-2</c:v>
                </c:pt>
                <c:pt idx="3">
                  <c:v>5.2122468647810012E-2</c:v>
                </c:pt>
                <c:pt idx="4">
                  <c:v>9.1732524119282566E-2</c:v>
                </c:pt>
                <c:pt idx="5">
                  <c:v>0.15350929737409924</c:v>
                </c:pt>
                <c:pt idx="6">
                  <c:v>0.24985780454863732</c:v>
                </c:pt>
                <c:pt idx="7">
                  <c:v>0.40012520029738258</c:v>
                </c:pt>
                <c:pt idx="8">
                  <c:v>0.63448576163130266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196-9943-2003DE9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conV_crec!$L$1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conV_crec!$J$2:$J$11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conV_crec!$L$2:$L$11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59C-4196-9943-2003DE93E4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9C-4196-9943-2003DE93E4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</c:v>
                      </c:pt>
                      <c:pt idx="1">
                        <c:v>300</c:v>
                      </c:pt>
                      <c:pt idx="2">
                        <c:v>350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  <c:pt idx="9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conV_crec!$N$2:$N$11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9C-4196-9943-2003DE93E4E1}"/>
                  </c:ext>
                </c:extLst>
              </c15:ser>
            </c15:filteredScatterSeries>
          </c:ext>
        </c:extLst>
      </c:scatterChart>
      <c:valAx>
        <c:axId val="1585603616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conV_dec!$K$1</c:f>
              <c:strCache>
                <c:ptCount val="1"/>
                <c:pt idx="0">
                  <c:v>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conV_dec!$J$2:$J$11</c:f>
              <c:numCache>
                <c:formatCode>General</c:formatCode>
                <c:ptCount val="10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</c:numCache>
            </c:numRef>
          </c:xVal>
          <c:yVal>
            <c:numRef>
              <c:f>conV_dec!$K$2:$K$11</c:f>
              <c:numCache>
                <c:formatCode>General</c:formatCode>
                <c:ptCount val="10"/>
                <c:pt idx="0">
                  <c:v>1</c:v>
                </c:pt>
                <c:pt idx="1">
                  <c:v>0.76954929093317037</c:v>
                </c:pt>
                <c:pt idx="2">
                  <c:v>0.58501878865466039</c:v>
                </c:pt>
                <c:pt idx="3">
                  <c:v>0.43725831350123229</c:v>
                </c:pt>
                <c:pt idx="4">
                  <c:v>0.31894097437312252</c:v>
                </c:pt>
                <c:pt idx="5">
                  <c:v>0.22419985551965269</c:v>
                </c:pt>
                <c:pt idx="6">
                  <c:v>0.14833709805949272</c:v>
                </c:pt>
                <c:pt idx="7">
                  <c:v>8.7590950672736465E-2</c:v>
                </c:pt>
                <c:pt idx="8">
                  <c:v>3.8949238377063662E-2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4-4089-A3D3-FEA13F30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conC_crec!$K$1</c:f>
              <c:strCache>
                <c:ptCount val="1"/>
                <c:pt idx="0">
                  <c:v>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conC_crec!$J$2:$J$11</c:f>
              <c:numCache>
                <c:formatCode>General</c:formatCode>
                <c:ptCount val="10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</c:numCache>
            </c:numRef>
          </c:xVal>
          <c:yVal>
            <c:numRef>
              <c:f>conC_crec!$K$2:$K$11</c:f>
              <c:numCache>
                <c:formatCode>General</c:formatCode>
                <c:ptCount val="10"/>
                <c:pt idx="0">
                  <c:v>0</c:v>
                </c:pt>
                <c:pt idx="1">
                  <c:v>0.23045070906682963</c:v>
                </c:pt>
                <c:pt idx="2">
                  <c:v>0.41498121134533961</c:v>
                </c:pt>
                <c:pt idx="3">
                  <c:v>0.56274168649876777</c:v>
                </c:pt>
                <c:pt idx="4">
                  <c:v>0.68105902562687748</c:v>
                </c:pt>
                <c:pt idx="5">
                  <c:v>0.77580014448034729</c:v>
                </c:pt>
                <c:pt idx="6">
                  <c:v>0.85166290194050731</c:v>
                </c:pt>
                <c:pt idx="7">
                  <c:v>0.91240904932726352</c:v>
                </c:pt>
                <c:pt idx="8">
                  <c:v>0.96105076162293634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C-4774-970B-A643AF01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Camp_inv!$K$1</c:f>
              <c:strCache>
                <c:ptCount val="1"/>
                <c:pt idx="0">
                  <c:v>campana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Camp_inv!$J$2:$J$12</c:f>
              <c:numCache>
                <c:formatCode>General</c:formatCode>
                <c:ptCount val="11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475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Camp_inv!$K$2:$K$12</c:f>
              <c:numCache>
                <c:formatCode>General</c:formatCode>
                <c:ptCount val="11"/>
                <c:pt idx="0">
                  <c:v>0.99806954586377228</c:v>
                </c:pt>
                <c:pt idx="1">
                  <c:v>0.97719702336851932</c:v>
                </c:pt>
                <c:pt idx="2">
                  <c:v>0.85470837445444059</c:v>
                </c:pt>
                <c:pt idx="3">
                  <c:v>0.5006482114007238</c:v>
                </c:pt>
                <c:pt idx="4">
                  <c:v>7.4258734075617228E-2</c:v>
                </c:pt>
                <c:pt idx="5">
                  <c:v>0</c:v>
                </c:pt>
                <c:pt idx="6">
                  <c:v>7.4258734075617228E-2</c:v>
                </c:pt>
                <c:pt idx="7">
                  <c:v>0.50064821140072402</c:v>
                </c:pt>
                <c:pt idx="8">
                  <c:v>0.85470837445444048</c:v>
                </c:pt>
                <c:pt idx="9">
                  <c:v>0.97719702336851932</c:v>
                </c:pt>
                <c:pt idx="10">
                  <c:v>0.99806954586377228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E-4364-87AB-8EE52553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Camp!$K$1</c:f>
              <c:strCache>
                <c:ptCount val="1"/>
                <c:pt idx="0">
                  <c:v>campana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Camp!$J$2:$J$12</c:f>
              <c:numCache>
                <c:formatCode>General</c:formatCode>
                <c:ptCount val="11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475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Camp!$K$2:$K$12</c:f>
              <c:numCache>
                <c:formatCode>General</c:formatCode>
                <c:ptCount val="11"/>
                <c:pt idx="0">
                  <c:v>1.9304541362277093E-3</c:v>
                </c:pt>
                <c:pt idx="1">
                  <c:v>2.2802976631480711E-2</c:v>
                </c:pt>
                <c:pt idx="2">
                  <c:v>0.14529162554555944</c:v>
                </c:pt>
                <c:pt idx="3">
                  <c:v>0.49935178859927626</c:v>
                </c:pt>
                <c:pt idx="4">
                  <c:v>0.92574126592438277</c:v>
                </c:pt>
                <c:pt idx="5">
                  <c:v>1</c:v>
                </c:pt>
                <c:pt idx="6">
                  <c:v>0.92574126592438277</c:v>
                </c:pt>
                <c:pt idx="7">
                  <c:v>0.49935178859927598</c:v>
                </c:pt>
                <c:pt idx="8">
                  <c:v>0.14529162554555955</c:v>
                </c:pt>
                <c:pt idx="9">
                  <c:v>2.2802976631480711E-2</c:v>
                </c:pt>
                <c:pt idx="10">
                  <c:v>1.9304541362277093E-3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5-47FB-B808-3F78F071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Log_decrec!$L$1</c:f>
              <c:strCache>
                <c:ptCount val="1"/>
                <c:pt idx="0">
                  <c:v>logistica_inv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Log_decrec!$K$2:$K$12</c:f>
              <c:numCache>
                <c:formatCode>General</c:formatCode>
                <c:ptCount val="11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475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Log_decrec!$L$2:$L$12</c:f>
              <c:numCache>
                <c:formatCode>General</c:formatCode>
                <c:ptCount val="11"/>
                <c:pt idx="0">
                  <c:v>0.99330714907571516</c:v>
                </c:pt>
                <c:pt idx="1">
                  <c:v>0.97994246346214964</c:v>
                </c:pt>
                <c:pt idx="2">
                  <c:v>0.94146309712563214</c:v>
                </c:pt>
                <c:pt idx="3">
                  <c:v>0.84113089511908479</c:v>
                </c:pt>
                <c:pt idx="4">
                  <c:v>0.63542355925836069</c:v>
                </c:pt>
                <c:pt idx="5">
                  <c:v>0.5</c:v>
                </c:pt>
                <c:pt idx="6">
                  <c:v>0.36457644074163931</c:v>
                </c:pt>
                <c:pt idx="7">
                  <c:v>0.1588691048809151</c:v>
                </c:pt>
                <c:pt idx="8">
                  <c:v>5.8536902874367969E-2</c:v>
                </c:pt>
                <c:pt idx="9">
                  <c:v>2.0057536537850473E-2</c:v>
                </c:pt>
                <c:pt idx="10">
                  <c:v>6.6928509242847323E-3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5-4978-A80F-7F4013FE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Log_crec!$L$1</c:f>
              <c:strCache>
                <c:ptCount val="1"/>
                <c:pt idx="0">
                  <c:v>logistica_inv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Log_crec!$K$2:$K$12</c:f>
              <c:numCache>
                <c:formatCode>General</c:formatCode>
                <c:ptCount val="11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475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xVal>
          <c:yVal>
            <c:numRef>
              <c:f>Log_crec!$L$2:$L$12</c:f>
              <c:numCache>
                <c:formatCode>General</c:formatCode>
                <c:ptCount val="11"/>
                <c:pt idx="0">
                  <c:v>3.7233631217505106E-25</c:v>
                </c:pt>
                <c:pt idx="1">
                  <c:v>2.9197497923921811E-3</c:v>
                </c:pt>
                <c:pt idx="2">
                  <c:v>1.5267153880374444E-2</c:v>
                </c:pt>
                <c:pt idx="3">
                  <c:v>7.5858180021243587E-2</c:v>
                </c:pt>
                <c:pt idx="4">
                  <c:v>0.30294071603459266</c:v>
                </c:pt>
                <c:pt idx="5">
                  <c:v>0.5</c:v>
                </c:pt>
                <c:pt idx="6">
                  <c:v>0.69705928396540739</c:v>
                </c:pt>
                <c:pt idx="7">
                  <c:v>0.92414181997875655</c:v>
                </c:pt>
                <c:pt idx="8">
                  <c:v>0.99614896764406968</c:v>
                </c:pt>
                <c:pt idx="9">
                  <c:v>0.9995812333155556</c:v>
                </c:pt>
                <c:pt idx="1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C1D-A548-029DDAC6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Vulnerabilidad</a:t>
            </a:r>
          </a:p>
        </c:rich>
      </c:tx>
      <c:layout>
        <c:manualLayout>
          <c:xMode val="edge"/>
          <c:yMode val="edge"/>
          <c:x val="0.25670822397200349"/>
          <c:y val="0.89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empleo!$B$1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empleo!$A$2:$A$5</c15:sqref>
                  </c15:fullRef>
                </c:ext>
              </c:extLst>
              <c:f>empleo!$A$2:$A$4</c:f>
              <c:strCache>
                <c:ptCount val="3"/>
                <c:pt idx="0">
                  <c:v>Bajo</c:v>
                </c:pt>
                <c:pt idx="1">
                  <c:v>Moderado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empleo!$B$2:$B$5</c15:sqref>
                  </c15:fullRef>
                </c:ext>
              </c:extLst>
              <c:f>empleo!$B$2:$B$4</c:f>
              <c:numCache>
                <c:formatCode>General</c:formatCode>
                <c:ptCount val="3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E-423F-973C-1DA4C51B1F3C}"/>
            </c:ext>
          </c:extLst>
        </c:ser>
        <c:ser>
          <c:idx val="1"/>
          <c:order val="1"/>
          <c:tx>
            <c:strRef>
              <c:f>empleo!$C$1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empleo!$A$2:$A$5</c15:sqref>
                  </c15:fullRef>
                </c:ext>
              </c:extLst>
              <c:f>empleo!$A$2:$A$4</c:f>
              <c:strCache>
                <c:ptCount val="3"/>
                <c:pt idx="0">
                  <c:v>Bajo</c:v>
                </c:pt>
                <c:pt idx="1">
                  <c:v>Moderado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empleo!$C$2:$C$5</c15:sqref>
                  </c15:fullRef>
                </c:ext>
              </c:extLst>
              <c:f>empleo!$C$2:$C$4</c:f>
              <c:numCache>
                <c:formatCode>General</c:formatCode>
                <c:ptCount val="3"/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E-423F-973C-1DA4C51B1F3C}"/>
            </c:ext>
          </c:extLst>
        </c:ser>
        <c:ser>
          <c:idx val="2"/>
          <c:order val="2"/>
          <c:tx>
            <c:strRef>
              <c:f>empleo!$D$1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empleo!$A$2:$A$5</c15:sqref>
                  </c15:fullRef>
                </c:ext>
              </c:extLst>
              <c:f>empleo!$A$2:$A$4</c:f>
              <c:strCache>
                <c:ptCount val="3"/>
                <c:pt idx="0">
                  <c:v>Bajo</c:v>
                </c:pt>
                <c:pt idx="1">
                  <c:v>Moderado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empleo!$D$2:$D$5</c15:sqref>
                  </c15:fullRef>
                </c:ext>
              </c:extLst>
              <c:f>empleo!$D$2:$D$4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E-423F-973C-1DA4C51B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268940975"/>
        <c:axId val="268929327"/>
      </c:barChart>
      <c:catAx>
        <c:axId val="2689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29327"/>
        <c:crosses val="autoZero"/>
        <c:auto val="1"/>
        <c:lblAlgn val="ctr"/>
        <c:lblOffset val="100"/>
        <c:noMultiLvlLbl val="0"/>
      </c:catAx>
      <c:valAx>
        <c:axId val="26892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de 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097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42804024496944"/>
          <c:y val="0.89409667541557303"/>
          <c:w val="0.277366141732283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'empleo_continua_log_crec (2)'!$L$1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'empleo_continua_log_crec (2)'!$K$2:$K$8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'empleo_continua_log_crec (2)'!$L$2:$L$8</c:f>
              <c:numCache>
                <c:formatCode>General</c:formatCode>
                <c:ptCount val="7"/>
                <c:pt idx="0">
                  <c:v>6.6928509242848554E-3</c:v>
                </c:pt>
                <c:pt idx="1">
                  <c:v>0.11222806164921678</c:v>
                </c:pt>
                <c:pt idx="2">
                  <c:v>0.26449650141503989</c:v>
                </c:pt>
                <c:pt idx="3">
                  <c:v>0.5</c:v>
                </c:pt>
                <c:pt idx="4">
                  <c:v>0.73550349858496011</c:v>
                </c:pt>
                <c:pt idx="5">
                  <c:v>0.88777193835078327</c:v>
                </c:pt>
                <c:pt idx="6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5-46FF-9330-59467BB374AE}"/>
            </c:ext>
          </c:extLst>
        </c:ser>
        <c:ser>
          <c:idx val="1"/>
          <c:order val="1"/>
          <c:tx>
            <c:strRef>
              <c:f>'empleo_continua_log_crec (2)'!$M$1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'empleo_continua_log_crec (2)'!$K$2:$K$8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'empleo_continua_log_crec (2)'!$M$2:$M$8</c:f>
              <c:numCache>
                <c:formatCode>General</c:formatCode>
                <c:ptCount val="7"/>
                <c:pt idx="0">
                  <c:v>9.1105119440064463E-4</c:v>
                </c:pt>
                <c:pt idx="1">
                  <c:v>5.2378719073692938E-2</c:v>
                </c:pt>
                <c:pt idx="2">
                  <c:v>0.1928155485154765</c:v>
                </c:pt>
                <c:pt idx="3">
                  <c:v>0.5</c:v>
                </c:pt>
                <c:pt idx="4">
                  <c:v>0.80718445148452345</c:v>
                </c:pt>
                <c:pt idx="5">
                  <c:v>0.94762128092630715</c:v>
                </c:pt>
                <c:pt idx="6">
                  <c:v>0.9990889488055994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5-46FF-9330-59467BB374AE}"/>
            </c:ext>
          </c:extLst>
        </c:ser>
        <c:ser>
          <c:idx val="2"/>
          <c:order val="2"/>
          <c:tx>
            <c:strRef>
              <c:f>'empleo_continua_log_crec (2)'!$N$1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'empleo_continua_log_crec (2)'!$K$2:$K$8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'empleo_continua_log_crec (2)'!$N$2:$N$8</c:f>
              <c:numCache>
                <c:formatCode>General</c:formatCode>
                <c:ptCount val="7"/>
                <c:pt idx="0">
                  <c:v>1.2339457598623175E-4</c:v>
                </c:pt>
                <c:pt idx="1">
                  <c:v>2.3597657875042796E-2</c:v>
                </c:pt>
                <c:pt idx="2">
                  <c:v>0.13694381146863463</c:v>
                </c:pt>
                <c:pt idx="3">
                  <c:v>0.5</c:v>
                </c:pt>
                <c:pt idx="4">
                  <c:v>0.86305618853136545</c:v>
                </c:pt>
                <c:pt idx="5">
                  <c:v>0.97640234212495713</c:v>
                </c:pt>
                <c:pt idx="6">
                  <c:v>0.99987660542401369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5-46FF-9330-59467BB374AE}"/>
            </c:ext>
          </c:extLst>
        </c:ser>
        <c:ser>
          <c:idx val="3"/>
          <c:order val="3"/>
          <c:tx>
            <c:strRef>
              <c:f>'empleo_continua_log_crec (2)'!$O$1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'empleo_continua_log_crec (2)'!$K$2:$K$8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'empleo_continua_log_crec (2)'!$O$2:$O$8</c:f>
              <c:numCache>
                <c:formatCode>General</c:formatCode>
                <c:ptCount val="7"/>
                <c:pt idx="0">
                  <c:v>4.2483542552915889E-18</c:v>
                </c:pt>
                <c:pt idx="1">
                  <c:v>6.5222938612503925E-8</c:v>
                </c:pt>
                <c:pt idx="2">
                  <c:v>2.7961473864919229E-4</c:v>
                </c:pt>
                <c:pt idx="3">
                  <c:v>0.5</c:v>
                </c:pt>
                <c:pt idx="4">
                  <c:v>0.99972038526135076</c:v>
                </c:pt>
                <c:pt idx="5">
                  <c:v>0.99999993477706139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5-46FF-9330-59467BB3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empleo_continua_log_crec!$L$1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empleo_continua_log_crec!$K$2:$K$8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empleo_continua_log_crec!$L$2:$L$8</c:f>
              <c:numCache>
                <c:formatCode>General</c:formatCode>
                <c:ptCount val="7"/>
                <c:pt idx="0">
                  <c:v>6.6928509242848554E-3</c:v>
                </c:pt>
                <c:pt idx="1">
                  <c:v>0.11222806164921678</c:v>
                </c:pt>
                <c:pt idx="2">
                  <c:v>0.26449650141503989</c:v>
                </c:pt>
                <c:pt idx="3">
                  <c:v>0.5</c:v>
                </c:pt>
                <c:pt idx="4">
                  <c:v>0.73550349858496011</c:v>
                </c:pt>
                <c:pt idx="5">
                  <c:v>0.88777193835078327</c:v>
                </c:pt>
                <c:pt idx="6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9-4274-95DF-4215706F5460}"/>
            </c:ext>
          </c:extLst>
        </c:ser>
        <c:ser>
          <c:idx val="1"/>
          <c:order val="1"/>
          <c:tx>
            <c:strRef>
              <c:f>empleo_continua_log_crec!$M$1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empleo_continua_log_crec!$K$2:$K$8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empleo_continua_log_crec!$M$2:$M$8</c:f>
              <c:numCache>
                <c:formatCode>General</c:formatCode>
                <c:ptCount val="7"/>
                <c:pt idx="0">
                  <c:v>9.1105119440064463E-4</c:v>
                </c:pt>
                <c:pt idx="1">
                  <c:v>5.2378719073692938E-2</c:v>
                </c:pt>
                <c:pt idx="2">
                  <c:v>0.1928155485154765</c:v>
                </c:pt>
                <c:pt idx="3">
                  <c:v>0.5</c:v>
                </c:pt>
                <c:pt idx="4">
                  <c:v>0.80718445148452345</c:v>
                </c:pt>
                <c:pt idx="5">
                  <c:v>0.94762128092630715</c:v>
                </c:pt>
                <c:pt idx="6">
                  <c:v>0.9990889488055994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9-4274-95DF-4215706F5460}"/>
            </c:ext>
          </c:extLst>
        </c:ser>
        <c:ser>
          <c:idx val="2"/>
          <c:order val="2"/>
          <c:tx>
            <c:strRef>
              <c:f>empleo_continua_log_crec!$N$1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empleo_continua_log_crec!$K$2:$K$8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empleo_continua_log_crec!$N$2:$N$8</c:f>
              <c:numCache>
                <c:formatCode>General</c:formatCode>
                <c:ptCount val="7"/>
                <c:pt idx="0">
                  <c:v>1.2339457598623175E-4</c:v>
                </c:pt>
                <c:pt idx="1">
                  <c:v>2.3597657875042796E-2</c:v>
                </c:pt>
                <c:pt idx="2">
                  <c:v>0.13694381146863463</c:v>
                </c:pt>
                <c:pt idx="3">
                  <c:v>0.5</c:v>
                </c:pt>
                <c:pt idx="4">
                  <c:v>0.86305618853136545</c:v>
                </c:pt>
                <c:pt idx="5">
                  <c:v>0.97640234212495713</c:v>
                </c:pt>
                <c:pt idx="6">
                  <c:v>0.99987660542401369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9-4274-95DF-4215706F5460}"/>
            </c:ext>
          </c:extLst>
        </c:ser>
        <c:ser>
          <c:idx val="3"/>
          <c:order val="3"/>
          <c:tx>
            <c:strRef>
              <c:f>empleo_continua_log_crec!$O$1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empleo_continua_log_crec!$K$2:$K$8</c:f>
              <c:numCache>
                <c:formatCode>General</c:formatCode>
                <c:ptCount val="7"/>
                <c:pt idx="0">
                  <c:v>251</c:v>
                </c:pt>
                <c:pt idx="1">
                  <c:v>380</c:v>
                </c:pt>
                <c:pt idx="2">
                  <c:v>426</c:v>
                </c:pt>
                <c:pt idx="3">
                  <c:v>471</c:v>
                </c:pt>
                <c:pt idx="4">
                  <c:v>516</c:v>
                </c:pt>
                <c:pt idx="5">
                  <c:v>562</c:v>
                </c:pt>
                <c:pt idx="6">
                  <c:v>691</c:v>
                </c:pt>
              </c:numCache>
            </c:numRef>
          </c:xVal>
          <c:yVal>
            <c:numRef>
              <c:f>empleo_continua_log_crec!$O$2:$O$8</c:f>
              <c:numCache>
                <c:formatCode>General</c:formatCode>
                <c:ptCount val="7"/>
                <c:pt idx="0">
                  <c:v>4.2483542552915889E-18</c:v>
                </c:pt>
                <c:pt idx="1">
                  <c:v>6.5222938612503925E-8</c:v>
                </c:pt>
                <c:pt idx="2">
                  <c:v>2.7961473864919229E-4</c:v>
                </c:pt>
                <c:pt idx="3">
                  <c:v>0.5</c:v>
                </c:pt>
                <c:pt idx="4">
                  <c:v>0.99972038526135076</c:v>
                </c:pt>
                <c:pt idx="5">
                  <c:v>0.99999993477706139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9-4274-95DF-4215706F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empleo_continua_log_dec!$L$1</c:f>
              <c:strCache>
                <c:ptCount val="1"/>
                <c:pt idx="0">
                  <c:v>logistica_inv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empleo_continua_log_dec!$K$2:$K$6</c:f>
              <c:numCache>
                <c:formatCode>General</c:formatCode>
                <c:ptCount val="5"/>
                <c:pt idx="0">
                  <c:v>251</c:v>
                </c:pt>
                <c:pt idx="1">
                  <c:v>426</c:v>
                </c:pt>
                <c:pt idx="2">
                  <c:v>471</c:v>
                </c:pt>
                <c:pt idx="3">
                  <c:v>562</c:v>
                </c:pt>
                <c:pt idx="4">
                  <c:v>691</c:v>
                </c:pt>
              </c:numCache>
            </c:numRef>
          </c:xVal>
          <c:yVal>
            <c:numRef>
              <c:f>empleo_continua_log_dec!$L$2:$L$6</c:f>
              <c:numCache>
                <c:formatCode>General</c:formatCode>
                <c:ptCount val="5"/>
                <c:pt idx="0">
                  <c:v>0.99330714907571516</c:v>
                </c:pt>
                <c:pt idx="1">
                  <c:v>0.73550349858496011</c:v>
                </c:pt>
                <c:pt idx="2">
                  <c:v>0.5</c:v>
                </c:pt>
                <c:pt idx="3">
                  <c:v>0.11222806164921673</c:v>
                </c:pt>
                <c:pt idx="4">
                  <c:v>6.6928509242847323E-3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7-4942-B9A4-4457EAE8E602}"/>
            </c:ext>
          </c:extLst>
        </c:ser>
        <c:ser>
          <c:idx val="1"/>
          <c:order val="1"/>
          <c:tx>
            <c:strRef>
              <c:f>empleo_continua_log_dec!$M$1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empleo_continua_log_dec!$K$2:$K$6</c:f>
              <c:numCache>
                <c:formatCode>General</c:formatCode>
                <c:ptCount val="5"/>
                <c:pt idx="0">
                  <c:v>251</c:v>
                </c:pt>
                <c:pt idx="1">
                  <c:v>426</c:v>
                </c:pt>
                <c:pt idx="2">
                  <c:v>471</c:v>
                </c:pt>
                <c:pt idx="3">
                  <c:v>562</c:v>
                </c:pt>
                <c:pt idx="4">
                  <c:v>691</c:v>
                </c:pt>
              </c:numCache>
            </c:numRef>
          </c:xVal>
          <c:yVal>
            <c:numRef>
              <c:f>empleo_continua_log_dec!$M$2:$M$6</c:f>
              <c:numCache>
                <c:formatCode>General</c:formatCode>
                <c:ptCount val="5"/>
                <c:pt idx="0">
                  <c:v>0.9994472213630764</c:v>
                </c:pt>
                <c:pt idx="1">
                  <c:v>0.82260407477028008</c:v>
                </c:pt>
                <c:pt idx="2">
                  <c:v>0.5</c:v>
                </c:pt>
                <c:pt idx="3">
                  <c:v>4.3013604455748866E-2</c:v>
                </c:pt>
                <c:pt idx="4">
                  <c:v>5.5277863692360096E-4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B-4E9F-8AC4-965A0FD1B0A5}"/>
            </c:ext>
          </c:extLst>
        </c:ser>
        <c:ser>
          <c:idx val="2"/>
          <c:order val="2"/>
          <c:tx>
            <c:strRef>
              <c:f>empleo_continua_log_dec!$N$1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empleo_continua_log_dec!$K$2:$K$6</c:f>
              <c:numCache>
                <c:formatCode>General</c:formatCode>
                <c:ptCount val="5"/>
                <c:pt idx="0">
                  <c:v>251</c:v>
                </c:pt>
                <c:pt idx="1">
                  <c:v>426</c:v>
                </c:pt>
                <c:pt idx="2">
                  <c:v>471</c:v>
                </c:pt>
                <c:pt idx="3">
                  <c:v>562</c:v>
                </c:pt>
                <c:pt idx="4">
                  <c:v>691</c:v>
                </c:pt>
              </c:numCache>
            </c:numRef>
          </c:xVal>
          <c:yVal>
            <c:numRef>
              <c:f>empleo_continua_log_dec!$N$2:$N$6</c:f>
              <c:numCache>
                <c:formatCode>General</c:formatCode>
                <c:ptCount val="5"/>
                <c:pt idx="0">
                  <c:v>0.99995460213129761</c:v>
                </c:pt>
                <c:pt idx="1">
                  <c:v>0.88548751946777693</c:v>
                </c:pt>
                <c:pt idx="2">
                  <c:v>0.5</c:v>
                </c:pt>
                <c:pt idx="3">
                  <c:v>1.5729487476786597E-2</c:v>
                </c:pt>
                <c:pt idx="4">
                  <c:v>4.5397868702390376E-5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9B-4E9F-8AC4-965A0FD1B0A5}"/>
            </c:ext>
          </c:extLst>
        </c:ser>
        <c:ser>
          <c:idx val="3"/>
          <c:order val="3"/>
          <c:tx>
            <c:strRef>
              <c:f>empleo_continua_log_dec!$O$1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empleo_continua_log_dec!$K$2:$K$6</c:f>
              <c:numCache>
                <c:formatCode>General</c:formatCode>
                <c:ptCount val="5"/>
                <c:pt idx="0">
                  <c:v>251</c:v>
                </c:pt>
                <c:pt idx="1">
                  <c:v>426</c:v>
                </c:pt>
                <c:pt idx="2">
                  <c:v>471</c:v>
                </c:pt>
                <c:pt idx="3">
                  <c:v>562</c:v>
                </c:pt>
                <c:pt idx="4">
                  <c:v>691</c:v>
                </c:pt>
              </c:numCache>
            </c:numRef>
          </c:xVal>
          <c:yVal>
            <c:numRef>
              <c:f>empleo_continua_log_dec!$O$2:$O$6</c:f>
              <c:numCache>
                <c:formatCode>General</c:formatCode>
                <c:ptCount val="5"/>
                <c:pt idx="0">
                  <c:v>0.99999999793884642</c:v>
                </c:pt>
                <c:pt idx="1">
                  <c:v>0.98355106930658209</c:v>
                </c:pt>
                <c:pt idx="2">
                  <c:v>0.5</c:v>
                </c:pt>
                <c:pt idx="3">
                  <c:v>2.5532262205452128E-4</c:v>
                </c:pt>
                <c:pt idx="4">
                  <c:v>2.0611536921677498E-9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9B-4E9F-8AC4-965A0FD1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empleo_conV_crec_gamma!$K$1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empleo_conV_crec_gamma!$J$2:$J$5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empleo_conV_crec_gamma!$K$2:$K$5</c:f>
              <c:numCache>
                <c:formatCode>General</c:formatCode>
                <c:ptCount val="4"/>
                <c:pt idx="0">
                  <c:v>0</c:v>
                </c:pt>
                <c:pt idx="1">
                  <c:v>0.28425956022517862</c:v>
                </c:pt>
                <c:pt idx="2">
                  <c:v>0.59799838209230094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2-42BB-96C7-FEA52243935A}"/>
            </c:ext>
          </c:extLst>
        </c:ser>
        <c:ser>
          <c:idx val="1"/>
          <c:order val="1"/>
          <c:tx>
            <c:strRef>
              <c:f>empleo_conV_crec_gamma!$L$1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empleo_conV_crec_gamma!$J$2:$J$5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empleo_conV_crec_gamma!$L$2:$L$5</c:f>
              <c:numCache>
                <c:formatCode>General</c:formatCode>
                <c:ptCount val="4"/>
                <c:pt idx="0">
                  <c:v>0</c:v>
                </c:pt>
                <c:pt idx="1">
                  <c:v>0.1902390229280024</c:v>
                </c:pt>
                <c:pt idx="2">
                  <c:v>0.4869071194149035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2-42BB-96C7-FEA52243935A}"/>
            </c:ext>
          </c:extLst>
        </c:ser>
        <c:ser>
          <c:idx val="2"/>
          <c:order val="2"/>
          <c:tx>
            <c:strRef>
              <c:f>empleo_conV_crec_gamma!$M$1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empleo_conV_crec_gamma!$J$2:$J$5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empleo_conV_crec_gamma!$M$2:$M$5</c:f>
              <c:numCache>
                <c:formatCode>General</c:formatCode>
                <c:ptCount val="4"/>
                <c:pt idx="0">
                  <c:v>0</c:v>
                </c:pt>
                <c:pt idx="1">
                  <c:v>7.2916861989411372E-2</c:v>
                </c:pt>
                <c:pt idx="2">
                  <c:v>0.29663913557852273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2-42BB-96C7-FEA52243935A}"/>
            </c:ext>
          </c:extLst>
        </c:ser>
        <c:ser>
          <c:idx val="3"/>
          <c:order val="3"/>
          <c:tx>
            <c:strRef>
              <c:f>empleo_conV_crec_gamma!$N$1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empleo_conV_crec_gamma!$J$2:$J$5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empleo_conV_crec_gamma!$N$2:$N$5</c:f>
              <c:numCache>
                <c:formatCode>General</c:formatCode>
                <c:ptCount val="4"/>
                <c:pt idx="0">
                  <c:v>0</c:v>
                </c:pt>
                <c:pt idx="1">
                  <c:v>2.3777602715410275E-3</c:v>
                </c:pt>
                <c:pt idx="2">
                  <c:v>5.3257058764362354E-2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2-42BB-96C7-FEA52243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empleo_conV_crec_gamma_bar_1!$K$1</c:f>
              <c:strCache>
                <c:ptCount val="1"/>
                <c:pt idx="0">
                  <c:v>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empleo_conV_crec_gamma_bar_1!$J$2:$J$5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empleo_conV_crec_gamma_bar_1!$K$2:$K$5</c:f>
              <c:numCache>
                <c:formatCode>General</c:formatCode>
                <c:ptCount val="4"/>
                <c:pt idx="0">
                  <c:v>0</c:v>
                </c:pt>
                <c:pt idx="1">
                  <c:v>0.28425956022517862</c:v>
                </c:pt>
                <c:pt idx="2">
                  <c:v>0.59799838209230094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8-4171-AD52-10DFE71A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empleo_conV_crec_gamma_bar_1!$L$1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empleo_conV_crec_gamma_bar_1!$J$2:$J$5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empleo_conV_crec_gamma_bar_1!$L$2:$L$5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0.1902390229280024</c:v>
                      </c:pt>
                      <c:pt idx="2">
                        <c:v>0.4869071194149035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38-4171-AD52-10DFE71A84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7.2916861989411372E-2</c:v>
                      </c:pt>
                      <c:pt idx="2">
                        <c:v>0.29663913557852273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38-4171-AD52-10DFE71A84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251</c:v>
                      </c:pt>
                      <c:pt idx="1">
                        <c:v>426</c:v>
                      </c:pt>
                      <c:pt idx="2">
                        <c:v>562</c:v>
                      </c:pt>
                      <c:pt idx="3">
                        <c:v>691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empleo_conV_crec_gamma_bar_1!$N$2:$N$5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2.3777602715410275E-3</c:v>
                      </c:pt>
                      <c:pt idx="2">
                        <c:v>5.3257058764362354E-2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38-4171-AD52-10DFE71A8461}"/>
                  </c:ext>
                </c:extLst>
              </c15:ser>
            </c15:filteredScatterSeries>
          </c:ext>
        </c:extLst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empleo_conC_crec_!$K$1</c:f>
              <c:strCache>
                <c:ptCount val="1"/>
                <c:pt idx="0">
                  <c:v>xxxxxxxxxx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empleo_conC_crec_!$J$2:$J$5</c:f>
              <c:numCache>
                <c:formatCode>General</c:formatCode>
                <c:ptCount val="4"/>
                <c:pt idx="0">
                  <c:v>251</c:v>
                </c:pt>
                <c:pt idx="1">
                  <c:v>426</c:v>
                </c:pt>
                <c:pt idx="2">
                  <c:v>562</c:v>
                </c:pt>
                <c:pt idx="3">
                  <c:v>691</c:v>
                </c:pt>
              </c:numCache>
            </c:numRef>
          </c:xVal>
          <c:yVal>
            <c:numRef>
              <c:f>empleo_conC_crec_!$K$2:$K$5</c:f>
              <c:numCache>
                <c:formatCode>General</c:formatCode>
                <c:ptCount val="4"/>
                <c:pt idx="0">
                  <c:v>0</c:v>
                </c:pt>
                <c:pt idx="1">
                  <c:v>0.51913319733135832</c:v>
                </c:pt>
                <c:pt idx="2">
                  <c:v>0.80172837551007636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00E-8B1D-2EA3E462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03616"/>
        <c:axId val="1585604032"/>
      </c:scatterChart>
      <c:valAx>
        <c:axId val="1585603616"/>
        <c:scaling>
          <c:orientation val="minMax"/>
          <c:max val="691"/>
          <c:min val="2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4032"/>
        <c:crosses val="autoZero"/>
        <c:crossBetween val="midCat"/>
      </c:valAx>
      <c:valAx>
        <c:axId val="158560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Escala</a:t>
                </a:r>
                <a:r>
                  <a:rPr lang="es-MX" baseline="0"/>
                  <a:t> de valor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03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7</xdr:row>
      <xdr:rowOff>106680</xdr:rowOff>
    </xdr:from>
    <xdr:to>
      <xdr:col>8</xdr:col>
      <xdr:colOff>114300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C434B-7BF9-4341-B001-0EADCFD0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7</xdr:row>
      <xdr:rowOff>106680</xdr:rowOff>
    </xdr:from>
    <xdr:to>
      <xdr:col>16</xdr:col>
      <xdr:colOff>586740</xdr:colOff>
      <xdr:row>22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BB347-2F7B-499F-91E0-CE3F64E1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7</xdr:row>
      <xdr:rowOff>167640</xdr:rowOff>
    </xdr:from>
    <xdr:to>
      <xdr:col>16</xdr:col>
      <xdr:colOff>464820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2F04-642D-4CDC-B7F3-DB388836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0.12444</cdr:x>
      <cdr:y>0.88241</cdr:y>
    </cdr:from>
    <cdr:to>
      <cdr:x>0.27778</cdr:x>
      <cdr:y>0.95463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11D81DFB-0027-4159-BBA5-575D3D3E40D5}"/>
                </a:ext>
              </a:extLst>
            </cdr:cNvPr>
            <cdr:cNvSpPr txBox="1"/>
          </cdr:nvSpPr>
          <cdr:spPr>
            <a:xfrm xmlns:a="http://schemas.openxmlformats.org/drawingml/2006/main">
              <a:off x="568960" y="2420620"/>
              <a:ext cx="701040" cy="19812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=1.0</m:t>
                    </m:r>
                  </m:oMath>
                </m:oMathPara>
              </a14:m>
              <a:endParaRPr lang="es-MX" sz="1100"/>
            </a:p>
          </cdr:txBody>
        </cdr:sp>
      </mc:Choice>
      <mc:Fallback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11D81DFB-0027-4159-BBA5-575D3D3E40D5}"/>
                </a:ext>
              </a:extLst>
            </cdr:cNvPr>
            <cdr:cNvSpPr txBox="1"/>
          </cdr:nvSpPr>
          <cdr:spPr>
            <a:xfrm xmlns:a="http://schemas.openxmlformats.org/drawingml/2006/main">
              <a:off x="568960" y="2420620"/>
              <a:ext cx="701040" cy="19812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=1.0</a:t>
              </a:r>
              <a:endParaRPr lang="es-MX" sz="1100"/>
            </a:p>
          </cdr:txBody>
        </cdr:sp>
      </mc:Fallback>
    </mc:AlternateContent>
  </cdr:relSizeAnchor>
  <cdr:relSizeAnchor xmlns:cdr="http://schemas.openxmlformats.org/drawingml/2006/chartDrawing">
    <cdr:from>
      <cdr:x>0.34611</cdr:x>
      <cdr:y>0.87963</cdr:y>
    </cdr:from>
    <cdr:to>
      <cdr:x>0.50611</cdr:x>
      <cdr:y>0.94074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BC04B303-8D88-4931-8247-90ED4DC10EBE}"/>
                </a:ext>
              </a:extLst>
            </cdr:cNvPr>
            <cdr:cNvSpPr txBox="1"/>
          </cdr:nvSpPr>
          <cdr:spPr>
            <a:xfrm xmlns:a="http://schemas.openxmlformats.org/drawingml/2006/main">
              <a:off x="1582420" y="2413000"/>
              <a:ext cx="731520" cy="16764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</m:t>
                  </m:r>
                </m:oMath>
              </a14:m>
              <a:r>
                <a:rPr lang="es-MX" sz="1200"/>
                <a:t>.0</a:t>
              </a:r>
              <a:endParaRPr lang="es-MX" sz="1100"/>
            </a:p>
          </cdr:txBody>
        </cdr:sp>
      </mc:Choice>
      <mc:Fallback>
        <cdr:sp macro="" textlink="">
          <cdr:nvSpPr>
            <cdr:cNvPr id="3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BC04B303-8D88-4931-8247-90ED4DC10EBE}"/>
                </a:ext>
              </a:extLst>
            </cdr:cNvPr>
            <cdr:cNvSpPr txBox="1"/>
          </cdr:nvSpPr>
          <cdr:spPr>
            <a:xfrm xmlns:a="http://schemas.openxmlformats.org/drawingml/2006/main">
              <a:off x="1582420" y="2413000"/>
              <a:ext cx="731520" cy="16764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lang="es-MX" sz="1200"/>
                <a:t>.0</a:t>
              </a:r>
              <a:endParaRPr lang="es-MX" sz="1100"/>
            </a:p>
          </cdr:txBody>
        </cdr:sp>
      </mc:Fallback>
    </mc:AlternateContent>
  </cdr:relSizeAnchor>
  <cdr:relSizeAnchor xmlns:cdr="http://schemas.openxmlformats.org/drawingml/2006/chartDrawing">
    <cdr:from>
      <cdr:x>0.57278</cdr:x>
      <cdr:y>0.88241</cdr:y>
    </cdr:from>
    <cdr:to>
      <cdr:x>0.73111</cdr:x>
      <cdr:y>0.9463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66A04DF4-9DE6-4BC5-ABEE-D7BD1DB20AE4}"/>
                </a:ext>
              </a:extLst>
            </cdr:cNvPr>
            <cdr:cNvSpPr txBox="1"/>
          </cdr:nvSpPr>
          <cdr:spPr>
            <a:xfrm xmlns:a="http://schemas.openxmlformats.org/drawingml/2006/main">
              <a:off x="2618740" y="2420620"/>
              <a:ext cx="723900" cy="175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=4</m:t>
                  </m:r>
                </m:oMath>
              </a14:m>
              <a:r>
                <a:rPr lang="es-MX" sz="1200"/>
                <a:t>.0</a:t>
              </a:r>
              <a:endParaRPr lang="es-MX" sz="1100"/>
            </a:p>
          </cdr:txBody>
        </cdr:sp>
      </mc:Choice>
      <mc:Fallback>
        <cdr:sp macro="" textlink="">
          <cdr:nvSpPr>
            <cdr:cNvPr id="4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66A04DF4-9DE6-4BC5-ABEE-D7BD1DB20AE4}"/>
                </a:ext>
              </a:extLst>
            </cdr:cNvPr>
            <cdr:cNvSpPr txBox="1"/>
          </cdr:nvSpPr>
          <cdr:spPr>
            <a:xfrm xmlns:a="http://schemas.openxmlformats.org/drawingml/2006/main">
              <a:off x="2618740" y="2420620"/>
              <a:ext cx="723900" cy="175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</a:t>
              </a:r>
              <a:r>
                <a:rPr lang="es-MX" sz="1200"/>
                <a:t>.0</a:t>
              </a:r>
              <a:endParaRPr lang="es-MX" sz="1100"/>
            </a:p>
          </cdr:txBody>
        </cdr:sp>
      </mc:Fallback>
    </mc:AlternateContent>
  </cdr:relSizeAnchor>
  <cdr:relSizeAnchor xmlns:cdr="http://schemas.openxmlformats.org/drawingml/2006/chartDrawing">
    <cdr:from>
      <cdr:x>0.78611</cdr:x>
      <cdr:y>0.87685</cdr:y>
    </cdr:from>
    <cdr:to>
      <cdr:x>0.94778</cdr:x>
      <cdr:y>0.94074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7">
              <a:extLst xmlns:a="http://schemas.openxmlformats.org/drawingml/2006/main">
                <a:ext uri="{FF2B5EF4-FFF2-40B4-BE49-F238E27FC236}">
                  <a16:creationId xmlns:a16="http://schemas.microsoft.com/office/drawing/2014/main" id="{1E241CCB-394F-47E5-B4FA-CECE2C0B4081}"/>
                </a:ext>
              </a:extLst>
            </cdr:cNvPr>
            <cdr:cNvSpPr txBox="1"/>
          </cdr:nvSpPr>
          <cdr:spPr>
            <a:xfrm xmlns:a="http://schemas.openxmlformats.org/drawingml/2006/main">
              <a:off x="3594100" y="2405380"/>
              <a:ext cx="739140" cy="175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20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20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2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=40.0</m:t>
                    </m:r>
                  </m:oMath>
                </m:oMathPara>
              </a14:m>
              <a:endParaRPr lang="es-MX" sz="1200" baseline="0"/>
            </a:p>
          </cdr:txBody>
        </cdr:sp>
      </mc:Choice>
      <mc:Fallback>
        <cdr:sp macro="" textlink="">
          <cdr:nvSpPr>
            <cdr:cNvPr id="5" name="TextBox 7">
              <a:extLst xmlns:a="http://schemas.openxmlformats.org/drawingml/2006/main">
                <a:ext uri="{FF2B5EF4-FFF2-40B4-BE49-F238E27FC236}">
                  <a16:creationId xmlns:a16="http://schemas.microsoft.com/office/drawing/2014/main" id="{1E241CCB-394F-47E5-B4FA-CECE2C0B4081}"/>
                </a:ext>
              </a:extLst>
            </cdr:cNvPr>
            <cdr:cNvSpPr txBox="1"/>
          </cdr:nvSpPr>
          <cdr:spPr>
            <a:xfrm xmlns:a="http://schemas.openxmlformats.org/drawingml/2006/main">
              <a:off x="3594100" y="2405380"/>
              <a:ext cx="739140" cy="1752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MX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=40.0</a:t>
              </a:r>
              <a:endParaRPr lang="es-MX" sz="1200" baseline="0"/>
            </a:p>
          </cdr:txBody>
        </cdr:sp>
      </mc:Fallback>
    </mc:AlternateContent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7</xdr:row>
      <xdr:rowOff>22860</xdr:rowOff>
    </xdr:from>
    <xdr:to>
      <xdr:col>16</xdr:col>
      <xdr:colOff>320040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A5525-6C18-4EFD-A02C-0C98AF3D0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7</xdr:row>
      <xdr:rowOff>22860</xdr:rowOff>
    </xdr:from>
    <xdr:to>
      <xdr:col>16</xdr:col>
      <xdr:colOff>320040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70AE9-CBF6-44DD-8836-7B1B15F56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144780</xdr:rowOff>
    </xdr:from>
    <xdr:to>
      <xdr:col>15</xdr:col>
      <xdr:colOff>510540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411AC-EC81-41B6-9330-49FC480DE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144780</xdr:rowOff>
    </xdr:from>
    <xdr:to>
      <xdr:col>15</xdr:col>
      <xdr:colOff>510540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13B64-27DD-4A20-BC91-B336CCF64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25</xdr:row>
      <xdr:rowOff>15240</xdr:rowOff>
    </xdr:from>
    <xdr:to>
      <xdr:col>15</xdr:col>
      <xdr:colOff>472440</xdr:colOff>
      <xdr:row>40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B9410-77D7-4330-AB7E-ABFB79A1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0.48111</cdr:x>
      <cdr:y>0.89444</cdr:y>
    </cdr:from>
    <cdr:to>
      <cdr:x>0.74333</cdr:x>
      <cdr:y>0.96111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4FCD52D1-903E-4E01-AE6E-2D6C921F30C9}"/>
                </a:ext>
              </a:extLst>
            </cdr:cNvPr>
            <cdr:cNvSpPr txBox="1"/>
          </cdr:nvSpPr>
          <cdr:spPr>
            <a:xfrm xmlns:a="http://schemas.openxmlformats.org/drawingml/2006/main">
              <a:off x="2199640" y="2453640"/>
              <a:ext cx="1198880" cy="18288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=10, </m:t>
                    </m:r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=426</m:t>
                    </m:r>
                  </m:oMath>
                </m:oMathPara>
              </a14:m>
              <a:endParaRPr lang="es-MX" sz="1100"/>
            </a:p>
          </cdr:txBody>
        </cdr:sp>
      </mc:Choice>
      <mc:Fallback>
        <cdr:sp macro="" textlink="">
          <cdr:nvSpPr>
            <cdr:cNvPr id="2" name="TextBox 3">
              <a:extLst xmlns:a="http://schemas.openxmlformats.org/drawingml/2006/main">
                <a:ext uri="{FF2B5EF4-FFF2-40B4-BE49-F238E27FC236}">
                  <a16:creationId xmlns:a16="http://schemas.microsoft.com/office/drawing/2014/main" id="{4FCD52D1-903E-4E01-AE6E-2D6C921F30C9}"/>
                </a:ext>
              </a:extLst>
            </cdr:cNvPr>
            <cdr:cNvSpPr txBox="1"/>
          </cdr:nvSpPr>
          <cdr:spPr>
            <a:xfrm xmlns:a="http://schemas.openxmlformats.org/drawingml/2006/main">
              <a:off x="2199640" y="2453640"/>
              <a:ext cx="1198880" cy="18288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𝛼=10, 𝑥_𝑐=426</a:t>
              </a:r>
              <a:endParaRPr lang="es-MX" sz="1100"/>
            </a:p>
          </cdr:txBody>
        </cdr:sp>
      </mc:Fallback>
    </mc:AlternateContent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14</xdr:row>
      <xdr:rowOff>144780</xdr:rowOff>
    </xdr:from>
    <xdr:to>
      <xdr:col>15</xdr:col>
      <xdr:colOff>510540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159C5-576C-493F-9A4B-F86561175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12</xdr:row>
      <xdr:rowOff>76200</xdr:rowOff>
    </xdr:from>
    <xdr:to>
      <xdr:col>16</xdr:col>
      <xdr:colOff>510540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A29D8-FF02-477D-9515-91EC6E5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12</xdr:row>
      <xdr:rowOff>76200</xdr:rowOff>
    </xdr:from>
    <xdr:to>
      <xdr:col>16</xdr:col>
      <xdr:colOff>510540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A3704-575C-4B00-8994-392F08F20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15240</xdr:rowOff>
    </xdr:from>
    <xdr:to>
      <xdr:col>13</xdr:col>
      <xdr:colOff>327660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C5858-B036-44D4-8BC1-D95165BA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83820</xdr:rowOff>
    </xdr:from>
    <xdr:to>
      <xdr:col>19</xdr:col>
      <xdr:colOff>396240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D0658-1CA1-4ABC-8409-4D30017D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83820</xdr:rowOff>
    </xdr:from>
    <xdr:to>
      <xdr:col>19</xdr:col>
      <xdr:colOff>396240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AEC62-7F6E-4D8F-A66E-8D72AD8B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160020</xdr:rowOff>
    </xdr:from>
    <xdr:to>
      <xdr:col>16</xdr:col>
      <xdr:colOff>342900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C9EF-88F0-4902-8710-D312169D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160020</xdr:rowOff>
    </xdr:from>
    <xdr:to>
      <xdr:col>16</xdr:col>
      <xdr:colOff>342900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F68B6-91BF-43CC-A07D-2FBB8465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14</xdr:row>
      <xdr:rowOff>83820</xdr:rowOff>
    </xdr:from>
    <xdr:to>
      <xdr:col>18</xdr:col>
      <xdr:colOff>129540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A75DC-A842-4203-AEF0-DEB428259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14</xdr:row>
      <xdr:rowOff>83820</xdr:rowOff>
    </xdr:from>
    <xdr:to>
      <xdr:col>18</xdr:col>
      <xdr:colOff>129540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45DEC-7CB7-4A35-8FBC-2BEC3CE7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11</xdr:row>
      <xdr:rowOff>91440</xdr:rowOff>
    </xdr:from>
    <xdr:to>
      <xdr:col>18</xdr:col>
      <xdr:colOff>434340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D96B1-C68E-4B04-96ED-46C7A0DF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137160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B0C5C2-818D-4404-965F-BA0142C4DA0E}"/>
                </a:ext>
              </a:extLst>
            </xdr:cNvPr>
            <xdr:cNvSpPr txBox="1"/>
          </xdr:nvSpPr>
          <xdr:spPr>
            <a:xfrm>
              <a:off x="714756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B0C5C2-818D-4404-965F-BA0142C4DA0E}"/>
                </a:ext>
              </a:extLst>
            </xdr:cNvPr>
            <xdr:cNvSpPr txBox="1"/>
          </xdr:nvSpPr>
          <xdr:spPr>
            <a:xfrm>
              <a:off x="714756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𝑘=0.10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472440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30D995-FB59-4918-ACA0-17ED4B086602}"/>
                </a:ext>
              </a:extLst>
            </xdr:cNvPr>
            <xdr:cNvSpPr txBox="1"/>
          </xdr:nvSpPr>
          <xdr:spPr>
            <a:xfrm>
              <a:off x="809244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30D995-FB59-4918-ACA0-17ED4B086602}"/>
                </a:ext>
              </a:extLst>
            </xdr:cNvPr>
            <xdr:cNvSpPr txBox="1"/>
          </xdr:nvSpPr>
          <xdr:spPr>
            <a:xfrm>
              <a:off x="809244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𝑘=0.15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13</xdr:col>
      <xdr:colOff>769620</xdr:colOff>
      <xdr:row>34</xdr:row>
      <xdr:rowOff>137160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0637AC6-DEF7-40B2-8711-36880F86EC32}"/>
                </a:ext>
              </a:extLst>
            </xdr:cNvPr>
            <xdr:cNvSpPr txBox="1"/>
          </xdr:nvSpPr>
          <xdr:spPr>
            <a:xfrm>
              <a:off x="8999220" y="635508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=0.20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0637AC6-DEF7-40B2-8711-36880F86EC32}"/>
                </a:ext>
              </a:extLst>
            </xdr:cNvPr>
            <xdr:cNvSpPr txBox="1"/>
          </xdr:nvSpPr>
          <xdr:spPr>
            <a:xfrm>
              <a:off x="8999220" y="635508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𝑘=0.20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2F7A2B-D060-4CF1-BA73-3F64F0B30D0D}"/>
                </a:ext>
              </a:extLst>
            </xdr:cNvPr>
            <xdr:cNvSpPr txBox="1"/>
          </xdr:nvSpPr>
          <xdr:spPr>
            <a:xfrm>
              <a:off x="995172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=0.40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2F7A2B-D060-4CF1-BA73-3F64F0B30D0D}"/>
                </a:ext>
              </a:extLst>
            </xdr:cNvPr>
            <xdr:cNvSpPr txBox="1"/>
          </xdr:nvSpPr>
          <xdr:spPr>
            <a:xfrm>
              <a:off x="9951720" y="634746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𝑘=0.40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15</xdr:row>
      <xdr:rowOff>38100</xdr:rowOff>
    </xdr:from>
    <xdr:to>
      <xdr:col>16</xdr:col>
      <xdr:colOff>228600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1E035-A4BA-461B-8D7E-EEB273398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137160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5F2A79-32D5-4EB8-975E-8A7FE67980CB}"/>
                </a:ext>
              </a:extLst>
            </xdr:cNvPr>
            <xdr:cNvSpPr txBox="1"/>
          </xdr:nvSpPr>
          <xdr:spPr>
            <a:xfrm>
              <a:off x="714756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5F2A79-32D5-4EB8-975E-8A7FE67980CB}"/>
                </a:ext>
              </a:extLst>
            </xdr:cNvPr>
            <xdr:cNvSpPr txBox="1"/>
          </xdr:nvSpPr>
          <xdr:spPr>
            <a:xfrm>
              <a:off x="714756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𝑘=0.10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472440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0684F67-E993-427C-A30B-16164166E4B7}"/>
                </a:ext>
              </a:extLst>
            </xdr:cNvPr>
            <xdr:cNvSpPr txBox="1"/>
          </xdr:nvSpPr>
          <xdr:spPr>
            <a:xfrm>
              <a:off x="809244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=0.15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0684F67-E993-427C-A30B-16164166E4B7}"/>
                </a:ext>
              </a:extLst>
            </xdr:cNvPr>
            <xdr:cNvSpPr txBox="1"/>
          </xdr:nvSpPr>
          <xdr:spPr>
            <a:xfrm>
              <a:off x="809244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𝑘=0.15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13</xdr:col>
      <xdr:colOff>769620</xdr:colOff>
      <xdr:row>34</xdr:row>
      <xdr:rowOff>137160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DD648A-A6E4-4507-A02F-507F298772D8}"/>
                </a:ext>
              </a:extLst>
            </xdr:cNvPr>
            <xdr:cNvSpPr txBox="1"/>
          </xdr:nvSpPr>
          <xdr:spPr>
            <a:xfrm>
              <a:off x="8999220" y="489204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=0.20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DD648A-A6E4-4507-A02F-507F298772D8}"/>
                </a:ext>
              </a:extLst>
            </xdr:cNvPr>
            <xdr:cNvSpPr txBox="1"/>
          </xdr:nvSpPr>
          <xdr:spPr>
            <a:xfrm>
              <a:off x="8999220" y="489204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𝑘=0.20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34</xdr:row>
      <xdr:rowOff>129540</xdr:rowOff>
    </xdr:from>
    <xdr:ext cx="5607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5785346-9CD6-437F-ACED-B862957FD3AC}"/>
                </a:ext>
              </a:extLst>
            </xdr:cNvPr>
            <xdr:cNvSpPr txBox="1"/>
          </xdr:nvSpPr>
          <xdr:spPr>
            <a:xfrm>
              <a:off x="995172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=0.40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5785346-9CD6-437F-ACED-B862957FD3AC}"/>
                </a:ext>
              </a:extLst>
            </xdr:cNvPr>
            <xdr:cNvSpPr txBox="1"/>
          </xdr:nvSpPr>
          <xdr:spPr>
            <a:xfrm>
              <a:off x="9951720" y="4884420"/>
              <a:ext cx="560795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𝑘=0.40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12</xdr:row>
      <xdr:rowOff>45720</xdr:rowOff>
    </xdr:from>
    <xdr:to>
      <xdr:col>18</xdr:col>
      <xdr:colOff>106680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6FD16-B39B-4885-9C62-84B22AD9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7</xdr:row>
      <xdr:rowOff>15240</xdr:rowOff>
    </xdr:from>
    <xdr:to>
      <xdr:col>16</xdr:col>
      <xdr:colOff>358140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1B0E5-8676-469C-BA81-0302E336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20</xdr:row>
      <xdr:rowOff>91440</xdr:rowOff>
    </xdr:from>
    <xdr:to>
      <xdr:col>11</xdr:col>
      <xdr:colOff>150997</xdr:colOff>
      <xdr:row>21</xdr:row>
      <xdr:rowOff>83820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CE3C29-3BBD-437F-8F73-A5C30604EE05}"/>
                </a:ext>
              </a:extLst>
            </xdr:cNvPr>
            <xdr:cNvSpPr txBox="1"/>
          </xdr:nvSpPr>
          <xdr:spPr>
            <a:xfrm>
              <a:off x="6758940" y="37490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=0.9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5CE3C29-3BBD-437F-8F73-A5C30604EE05}"/>
                </a:ext>
              </a:extLst>
            </xdr:cNvPr>
            <xdr:cNvSpPr txBox="1"/>
          </xdr:nvSpPr>
          <xdr:spPr>
            <a:xfrm>
              <a:off x="6758940" y="37490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=0.9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11</xdr:col>
      <xdr:colOff>563880</xdr:colOff>
      <xdr:row>20</xdr:row>
      <xdr:rowOff>91440</xdr:rowOff>
    </xdr:from>
    <xdr:to>
      <xdr:col>12</xdr:col>
      <xdr:colOff>463417</xdr:colOff>
      <xdr:row>21</xdr:row>
      <xdr:rowOff>83820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102CA-163F-4752-B38F-9000904827BA}"/>
                </a:ext>
              </a:extLst>
            </xdr:cNvPr>
            <xdr:cNvSpPr txBox="1"/>
          </xdr:nvSpPr>
          <xdr:spPr>
            <a:xfrm>
              <a:off x="7680960" y="37490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=2.</m:t>
                  </m:r>
                </m:oMath>
              </a14:m>
              <a:r>
                <a:rPr lang="es-MX" sz="1100"/>
                <a:t>0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102CA-163F-4752-B38F-9000904827BA}"/>
                </a:ext>
              </a:extLst>
            </xdr:cNvPr>
            <xdr:cNvSpPr txBox="1"/>
          </xdr:nvSpPr>
          <xdr:spPr>
            <a:xfrm>
              <a:off x="7680960" y="37490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=2.</a:t>
              </a:r>
              <a:r>
                <a:rPr lang="es-MX" sz="1100"/>
                <a:t>0</a:t>
              </a:r>
            </a:p>
          </xdr:txBody>
        </xdr:sp>
      </mc:Fallback>
    </mc:AlternateContent>
    <xdr:clientData/>
  </xdr:twoCellAnchor>
  <xdr:twoCellAnchor>
    <xdr:from>
      <xdr:col>13</xdr:col>
      <xdr:colOff>266700</xdr:colOff>
      <xdr:row>20</xdr:row>
      <xdr:rowOff>76200</xdr:rowOff>
    </xdr:from>
    <xdr:to>
      <xdr:col>14</xdr:col>
      <xdr:colOff>166237</xdr:colOff>
      <xdr:row>21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BE0426-CE59-4589-A046-95B0132C21D7}"/>
                </a:ext>
              </a:extLst>
            </xdr:cNvPr>
            <xdr:cNvSpPr txBox="1"/>
          </xdr:nvSpPr>
          <xdr:spPr>
            <a:xfrm>
              <a:off x="8602980" y="373380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=4.</m:t>
                  </m:r>
                </m:oMath>
              </a14:m>
              <a:r>
                <a:rPr lang="es-MX" sz="1100"/>
                <a:t>0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BE0426-CE59-4589-A046-95B0132C21D7}"/>
                </a:ext>
              </a:extLst>
            </xdr:cNvPr>
            <xdr:cNvSpPr txBox="1"/>
          </xdr:nvSpPr>
          <xdr:spPr>
            <a:xfrm>
              <a:off x="8602980" y="373380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=4.</a:t>
              </a:r>
              <a:r>
                <a:rPr lang="es-MX" sz="1100"/>
                <a:t>0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20</xdr:row>
      <xdr:rowOff>76200</xdr:rowOff>
    </xdr:from>
    <xdr:to>
      <xdr:col>15</xdr:col>
      <xdr:colOff>486277</xdr:colOff>
      <xdr:row>21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2CEE346-9F8E-43C2-866D-A25F6BDB490A}"/>
                </a:ext>
              </a:extLst>
            </xdr:cNvPr>
            <xdr:cNvSpPr txBox="1"/>
          </xdr:nvSpPr>
          <xdr:spPr>
            <a:xfrm>
              <a:off x="9532620" y="373380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2CEE346-9F8E-43C2-866D-A25F6BDB490A}"/>
                </a:ext>
              </a:extLst>
            </xdr:cNvPr>
            <xdr:cNvSpPr txBox="1"/>
          </xdr:nvSpPr>
          <xdr:spPr>
            <a:xfrm>
              <a:off x="9532620" y="373380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</a:t>
              </a:r>
              <a:endParaRPr lang="es-MX"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8</xdr:row>
      <xdr:rowOff>68580</xdr:rowOff>
    </xdr:from>
    <xdr:to>
      <xdr:col>16</xdr:col>
      <xdr:colOff>426720</xdr:colOff>
      <xdr:row>23</xdr:row>
      <xdr:rowOff>68580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08E45F1-2E3A-4B01-BF66-1BDEB0BDE9FF}"/>
            </a:ext>
          </a:extLst>
        </xdr:cNvPr>
        <xdr:cNvGrpSpPr/>
      </xdr:nvGrpSpPr>
      <xdr:grpSpPr>
        <a:xfrm>
          <a:off x="5970270" y="1516380"/>
          <a:ext cx="4572000" cy="2714625"/>
          <a:chOff x="5821680" y="1363980"/>
          <a:chExt cx="457200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F51E220-3A75-46CE-AA98-144D22839A44}"/>
              </a:ext>
            </a:extLst>
          </xdr:cNvPr>
          <xdr:cNvGraphicFramePr>
            <a:graphicFrameLocks/>
          </xdr:cNvGraphicFramePr>
        </xdr:nvGraphicFramePr>
        <xdr:xfrm>
          <a:off x="5821680" y="13639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DA49B7E3-1E18-4405-A6CF-63E37B466ABA}"/>
                  </a:ext>
                </a:extLst>
              </xdr:cNvPr>
              <xdr:cNvSpPr txBox="1"/>
            </xdr:nvSpPr>
            <xdr:spPr>
              <a:xfrm>
                <a:off x="8176260" y="3817620"/>
                <a:ext cx="509137" cy="175260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acc>
                        <m:accPr>
                          <m:chr m:val="̅"/>
                          <m:ctrlPr>
                            <a:rPr lang="es-MX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s-MX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𝛾</m:t>
                          </m:r>
                        </m:e>
                      </m:acc>
                      <m:r>
                        <a:rPr lang="es-MX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=0.9</m:t>
                      </m:r>
                    </m:oMath>
                  </m:oMathPara>
                </a14:m>
                <a:endParaRPr lang="es-MX" sz="1100"/>
              </a:p>
            </xdr:txBody>
          </xdr:sp>
        </mc:Choice>
        <mc:Fallback xmlns="">
          <xdr:sp macro="" textlink="">
            <xdr:nvSpPr>
              <xdr:cNvPr id="2" name="TextBox 1">
                <a:extLst>
                  <a:ext uri="{FF2B5EF4-FFF2-40B4-BE49-F238E27FC236}">
                    <a16:creationId xmlns:a16="http://schemas.microsoft.com/office/drawing/2014/main" id="{DA49B7E3-1E18-4405-A6CF-63E37B466ABA}"/>
                  </a:ext>
                </a:extLst>
              </xdr:cNvPr>
              <xdr:cNvSpPr txBox="1"/>
            </xdr:nvSpPr>
            <xdr:spPr>
              <a:xfrm>
                <a:off x="8176260" y="3817620"/>
                <a:ext cx="509137" cy="175260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r>
                  <a:rPr lang="es-MX" sz="11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𝛾 ̅</a:t>
                </a:r>
                <a:r>
                  <a:rPr lang="es-MX" sz="11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=0.9</a:t>
                </a:r>
                <a:endParaRPr lang="es-MX" sz="1100"/>
              </a:p>
            </xdr:txBody>
          </xdr:sp>
        </mc:Fallback>
      </mc:AlternateContent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22</xdr:row>
      <xdr:rowOff>160020</xdr:rowOff>
    </xdr:from>
    <xdr:to>
      <xdr:col>20</xdr:col>
      <xdr:colOff>137160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B90E9-DEE8-49FD-9105-1C2BC3F8A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22</xdr:row>
      <xdr:rowOff>160020</xdr:rowOff>
    </xdr:from>
    <xdr:to>
      <xdr:col>11</xdr:col>
      <xdr:colOff>160020</xdr:colOff>
      <xdr:row>37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E4D4F-FC00-457D-906F-BCB11D09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36</xdr:row>
      <xdr:rowOff>68580</xdr:rowOff>
    </xdr:from>
    <xdr:to>
      <xdr:col>5</xdr:col>
      <xdr:colOff>775837</xdr:colOff>
      <xdr:row>37</xdr:row>
      <xdr:rowOff>60960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54325A-25F1-4821-AF0E-6D5F9978A2F6}"/>
                </a:ext>
              </a:extLst>
            </xdr:cNvPr>
            <xdr:cNvSpPr txBox="1"/>
          </xdr:nvSpPr>
          <xdr:spPr>
            <a:xfrm>
              <a:off x="4038600" y="665226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=1.0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54325A-25F1-4821-AF0E-6D5F9978A2F6}"/>
                </a:ext>
              </a:extLst>
            </xdr:cNvPr>
            <xdr:cNvSpPr txBox="1"/>
          </xdr:nvSpPr>
          <xdr:spPr>
            <a:xfrm>
              <a:off x="4038600" y="665226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=1.0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6</xdr:col>
      <xdr:colOff>358140</xdr:colOff>
      <xdr:row>36</xdr:row>
      <xdr:rowOff>60960</xdr:rowOff>
    </xdr:from>
    <xdr:to>
      <xdr:col>7</xdr:col>
      <xdr:colOff>257677</xdr:colOff>
      <xdr:row>37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D38DE58-4256-4A03-9E35-9C8FB2E9B17F}"/>
                </a:ext>
              </a:extLst>
            </xdr:cNvPr>
            <xdr:cNvSpPr txBox="1"/>
          </xdr:nvSpPr>
          <xdr:spPr>
            <a:xfrm>
              <a:off x="4953000" y="66446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</m:t>
                  </m:r>
                </m:oMath>
              </a14:m>
              <a:r>
                <a:rPr lang="es-MX" sz="1100"/>
                <a:t>.0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D38DE58-4256-4A03-9E35-9C8FB2E9B17F}"/>
                </a:ext>
              </a:extLst>
            </xdr:cNvPr>
            <xdr:cNvSpPr txBox="1"/>
          </xdr:nvSpPr>
          <xdr:spPr>
            <a:xfrm>
              <a:off x="4953000" y="664464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lang="es-MX" sz="1100"/>
                <a:t>.0</a:t>
              </a:r>
            </a:p>
          </xdr:txBody>
        </xdr:sp>
      </mc:Fallback>
    </mc:AlternateContent>
    <xdr:clientData/>
  </xdr:twoCellAnchor>
  <xdr:twoCellAnchor>
    <xdr:from>
      <xdr:col>8</xdr:col>
      <xdr:colOff>76200</xdr:colOff>
      <xdr:row>36</xdr:row>
      <xdr:rowOff>53340</xdr:rowOff>
    </xdr:from>
    <xdr:to>
      <xdr:col>8</xdr:col>
      <xdr:colOff>585337</xdr:colOff>
      <xdr:row>37</xdr:row>
      <xdr:rowOff>45720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5D7229-3675-4C70-BACB-BB75F3BCF5F4}"/>
                </a:ext>
              </a:extLst>
            </xdr:cNvPr>
            <xdr:cNvSpPr txBox="1"/>
          </xdr:nvSpPr>
          <xdr:spPr>
            <a:xfrm>
              <a:off x="5890260" y="663702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=4</m:t>
                  </m:r>
                </m:oMath>
              </a14:m>
              <a:r>
                <a:rPr lang="es-MX" sz="1100"/>
                <a:t>.0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5D7229-3675-4C70-BACB-BB75F3BCF5F4}"/>
                </a:ext>
              </a:extLst>
            </xdr:cNvPr>
            <xdr:cNvSpPr txBox="1"/>
          </xdr:nvSpPr>
          <xdr:spPr>
            <a:xfrm>
              <a:off x="5890260" y="6637020"/>
              <a:ext cx="509137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</a:t>
              </a:r>
              <a:r>
                <a:rPr lang="es-MX" sz="1100"/>
                <a:t>.0</a:t>
              </a:r>
            </a:p>
          </xdr:txBody>
        </xdr:sp>
      </mc:Fallback>
    </mc:AlternateContent>
    <xdr:clientData/>
  </xdr:twoCellAnchor>
  <xdr:twoCellAnchor>
    <xdr:from>
      <xdr:col>9</xdr:col>
      <xdr:colOff>381000</xdr:colOff>
      <xdr:row>36</xdr:row>
      <xdr:rowOff>53340</xdr:rowOff>
    </xdr:from>
    <xdr:to>
      <xdr:col>10</xdr:col>
      <xdr:colOff>426720</xdr:colOff>
      <xdr:row>37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EE5454-FA5B-4C05-B72E-CA00280BE888}"/>
                </a:ext>
              </a:extLst>
            </xdr:cNvPr>
            <xdr:cNvSpPr txBox="1"/>
          </xdr:nvSpPr>
          <xdr:spPr>
            <a:xfrm>
              <a:off x="6804660" y="6637020"/>
              <a:ext cx="65532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=40.0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EE5454-FA5B-4C05-B72E-CA00280BE888}"/>
                </a:ext>
              </a:extLst>
            </xdr:cNvPr>
            <xdr:cNvSpPr txBox="1"/>
          </xdr:nvSpPr>
          <xdr:spPr>
            <a:xfrm>
              <a:off x="6804660" y="6637020"/>
              <a:ext cx="65532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=40.0</a:t>
              </a:r>
              <a:endParaRPr lang="es-MX" sz="1100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5</xdr:row>
      <xdr:rowOff>83820</xdr:rowOff>
    </xdr:from>
    <xdr:to>
      <xdr:col>17</xdr:col>
      <xdr:colOff>205740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66E25-AF05-4659-8B13-38597ED0E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22</xdr:row>
      <xdr:rowOff>160020</xdr:rowOff>
    </xdr:from>
    <xdr:to>
      <xdr:col>11</xdr:col>
      <xdr:colOff>160020</xdr:colOff>
      <xdr:row>37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35B12-F485-4A83-80DC-BEB54B8A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36</xdr:row>
      <xdr:rowOff>30480</xdr:rowOff>
    </xdr:from>
    <xdr:to>
      <xdr:col>5</xdr:col>
      <xdr:colOff>777240</xdr:colOff>
      <xdr:row>37</xdr:row>
      <xdr:rowOff>45720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D81DFB-0027-4159-BBA5-575D3D3E40D5}"/>
                </a:ext>
              </a:extLst>
            </xdr:cNvPr>
            <xdr:cNvSpPr txBox="1"/>
          </xdr:nvSpPr>
          <xdr:spPr>
            <a:xfrm>
              <a:off x="3848100" y="6614160"/>
              <a:ext cx="70104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=1.0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D81DFB-0027-4159-BBA5-575D3D3E40D5}"/>
                </a:ext>
              </a:extLst>
            </xdr:cNvPr>
            <xdr:cNvSpPr txBox="1"/>
          </xdr:nvSpPr>
          <xdr:spPr>
            <a:xfrm>
              <a:off x="3848100" y="6614160"/>
              <a:ext cx="70104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=1.0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6</xdr:col>
      <xdr:colOff>342900</xdr:colOff>
      <xdr:row>36</xdr:row>
      <xdr:rowOff>45720</xdr:rowOff>
    </xdr:from>
    <xdr:to>
      <xdr:col>7</xdr:col>
      <xdr:colOff>464820</xdr:colOff>
      <xdr:row>37</xdr:row>
      <xdr:rowOff>30480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C04B303-8D88-4931-8247-90ED4DC10EBE}"/>
                </a:ext>
              </a:extLst>
            </xdr:cNvPr>
            <xdr:cNvSpPr txBox="1"/>
          </xdr:nvSpPr>
          <xdr:spPr>
            <a:xfrm>
              <a:off x="4937760" y="6629400"/>
              <a:ext cx="731520" cy="16764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</m:t>
                  </m:r>
                </m:oMath>
              </a14:m>
              <a:r>
                <a:rPr lang="es-MX" sz="1200"/>
                <a:t>.0</a:t>
              </a:r>
              <a:endParaRPr lang="es-MX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C04B303-8D88-4931-8247-90ED4DC10EBE}"/>
                </a:ext>
              </a:extLst>
            </xdr:cNvPr>
            <xdr:cNvSpPr txBox="1"/>
          </xdr:nvSpPr>
          <xdr:spPr>
            <a:xfrm>
              <a:off x="4937760" y="6629400"/>
              <a:ext cx="731520" cy="16764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lang="es-MX" sz="1200"/>
                <a:t>.0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8</xdr:col>
      <xdr:colOff>167640</xdr:colOff>
      <xdr:row>36</xdr:row>
      <xdr:rowOff>38100</xdr:rowOff>
    </xdr:from>
    <xdr:to>
      <xdr:col>9</xdr:col>
      <xdr:colOff>281940</xdr:colOff>
      <xdr:row>37</xdr:row>
      <xdr:rowOff>30480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A04DF4-9DE6-4BC5-ABEE-D7BD1DB20AE4}"/>
                </a:ext>
              </a:extLst>
            </xdr:cNvPr>
            <xdr:cNvSpPr txBox="1"/>
          </xdr:nvSpPr>
          <xdr:spPr>
            <a:xfrm>
              <a:off x="5981700" y="6621780"/>
              <a:ext cx="723900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s-MX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</m:acc>
                  <m:r>
                    <a:rPr lang="es-MX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=4</m:t>
                  </m:r>
                </m:oMath>
              </a14:m>
              <a:r>
                <a:rPr lang="es-MX" sz="1200"/>
                <a:t>.0</a:t>
              </a:r>
              <a:endParaRPr lang="es-MX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6A04DF4-9DE6-4BC5-ABEE-D7BD1DB20AE4}"/>
                </a:ext>
              </a:extLst>
            </xdr:cNvPr>
            <xdr:cNvSpPr txBox="1"/>
          </xdr:nvSpPr>
          <xdr:spPr>
            <a:xfrm>
              <a:off x="5981700" y="6621780"/>
              <a:ext cx="723900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</a:t>
              </a:r>
              <a:r>
                <a:rPr lang="es-MX" sz="1200"/>
                <a:t>.0</a:t>
              </a:r>
              <a:endParaRPr lang="es-MX" sz="1100"/>
            </a:p>
          </xdr:txBody>
        </xdr:sp>
      </mc:Fallback>
    </mc:AlternateContent>
    <xdr:clientData/>
  </xdr:twoCellAnchor>
  <xdr:twoCellAnchor>
    <xdr:from>
      <xdr:col>10</xdr:col>
      <xdr:colOff>22860</xdr:colOff>
      <xdr:row>36</xdr:row>
      <xdr:rowOff>30480</xdr:rowOff>
    </xdr:from>
    <xdr:to>
      <xdr:col>10</xdr:col>
      <xdr:colOff>762000</xdr:colOff>
      <xdr:row>37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241CCB-394F-47E5-B4FA-CECE2C0B4081}"/>
                </a:ext>
              </a:extLst>
            </xdr:cNvPr>
            <xdr:cNvSpPr txBox="1"/>
          </xdr:nvSpPr>
          <xdr:spPr>
            <a:xfrm>
              <a:off x="7056120" y="6614160"/>
              <a:ext cx="739140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20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20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2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=40.0</m:t>
                    </m:r>
                  </m:oMath>
                </m:oMathPara>
              </a14:m>
              <a:endParaRPr lang="es-MX" sz="1200" baseline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241CCB-394F-47E5-B4FA-CECE2C0B4081}"/>
                </a:ext>
              </a:extLst>
            </xdr:cNvPr>
            <xdr:cNvSpPr txBox="1"/>
          </xdr:nvSpPr>
          <xdr:spPr>
            <a:xfrm>
              <a:off x="7056120" y="6614160"/>
              <a:ext cx="739140" cy="175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=40.0</a:t>
              </a:r>
              <a:endParaRPr lang="es-MX" sz="1200" baseline="0"/>
            </a:p>
          </xdr:txBody>
        </xdr:sp>
      </mc:Fallback>
    </mc:AlternateContent>
    <xdr:clientData/>
  </xdr:twoCellAnchor>
  <xdr:twoCellAnchor>
    <xdr:from>
      <xdr:col>13</xdr:col>
      <xdr:colOff>365760</xdr:colOff>
      <xdr:row>18</xdr:row>
      <xdr:rowOff>144780</xdr:rowOff>
    </xdr:from>
    <xdr:to>
      <xdr:col>14</xdr:col>
      <xdr:colOff>243840</xdr:colOff>
      <xdr:row>19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473837-0414-4DAA-9BDB-48F79E00FE74}"/>
                </a:ext>
              </a:extLst>
            </xdr:cNvPr>
            <xdr:cNvSpPr txBox="1"/>
          </xdr:nvSpPr>
          <xdr:spPr>
            <a:xfrm>
              <a:off x="9494520" y="3436620"/>
              <a:ext cx="70104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=1.0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C473837-0414-4DAA-9BDB-48F79E00FE74}"/>
                </a:ext>
              </a:extLst>
            </xdr:cNvPr>
            <xdr:cNvSpPr txBox="1"/>
          </xdr:nvSpPr>
          <xdr:spPr>
            <a:xfrm>
              <a:off x="9494520" y="3436620"/>
              <a:ext cx="701040" cy="1981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 ̅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=1.0</a:t>
              </a:r>
              <a:endParaRPr lang="es-MX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5887-786E-4B21-86C8-72B6F27FD1D5}">
  <dimension ref="A1:F5"/>
  <sheetViews>
    <sheetView workbookViewId="0">
      <selection activeCell="E26" sqref="E26"/>
    </sheetView>
  </sheetViews>
  <sheetFormatPr defaultRowHeight="14.45"/>
  <cols>
    <col min="2" max="2" width="13.7109375" customWidth="1"/>
    <col min="3" max="3" width="8.28515625" customWidth="1"/>
    <col min="5" max="5" width="10.285156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3" t="s">
        <v>1</v>
      </c>
      <c r="C2" s="4">
        <v>1</v>
      </c>
      <c r="D2" s="5"/>
      <c r="E2" s="5"/>
      <c r="F2" s="5"/>
    </row>
    <row r="3" spans="1:6">
      <c r="A3" t="s">
        <v>6</v>
      </c>
      <c r="B3" s="3" t="s">
        <v>7</v>
      </c>
      <c r="C3" s="4"/>
      <c r="D3" s="5">
        <v>0.5</v>
      </c>
      <c r="E3" s="5"/>
      <c r="F3" s="5"/>
    </row>
    <row r="4" spans="1:6">
      <c r="A4" t="s">
        <v>8</v>
      </c>
      <c r="B4" s="3" t="s">
        <v>9</v>
      </c>
      <c r="C4" s="4"/>
      <c r="D4" s="5"/>
      <c r="E4" s="5">
        <v>0.25</v>
      </c>
      <c r="F4" s="5"/>
    </row>
    <row r="5" spans="1:6">
      <c r="A5" t="s">
        <v>10</v>
      </c>
      <c r="B5" s="3" t="s">
        <v>11</v>
      </c>
      <c r="C5" s="4"/>
      <c r="D5" s="5"/>
      <c r="E5" s="5"/>
      <c r="F5" s="5">
        <v>0.01</v>
      </c>
    </row>
  </sheetData>
  <sortState xmlns:xlrd2="http://schemas.microsoft.com/office/spreadsheetml/2017/richdata2" ref="A2:F5">
    <sortCondition ref="B2:B5" customList="Regular,Mala,Muy mala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5E5A-BD19-42C2-9C96-987F9AB48F79}">
  <dimension ref="A1:N23"/>
  <sheetViews>
    <sheetView workbookViewId="0">
      <selection activeCell="H2" sqref="H2"/>
    </sheetView>
  </sheetViews>
  <sheetFormatPr defaultRowHeight="14.45"/>
  <cols>
    <col min="4" max="4" width="16.5703125" customWidth="1"/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34</v>
      </c>
      <c r="D1" t="s">
        <v>52</v>
      </c>
      <c r="E1" t="s">
        <v>37</v>
      </c>
      <c r="F1" t="s">
        <v>38</v>
      </c>
      <c r="G1" t="s">
        <v>53</v>
      </c>
      <c r="H1" t="s">
        <v>47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t="s">
        <v>8</v>
      </c>
      <c r="B2">
        <v>251</v>
      </c>
      <c r="C2" s="1">
        <f>(B2-MIN($B$2:$B$5))/(MAX($B$2:$B$5)-MIN($B$2:$B$5))</f>
        <v>0</v>
      </c>
      <c r="D2" s="1">
        <f>$B$19*(1-C2)</f>
        <v>1</v>
      </c>
      <c r="E2" s="1">
        <f>EXP(D2)-1</f>
        <v>1.7182818284590451</v>
      </c>
      <c r="F2" s="1">
        <f>EXP($B$19)-1</f>
        <v>1.7182818284590451</v>
      </c>
      <c r="G2" s="1">
        <f>E2/F2</f>
        <v>1</v>
      </c>
      <c r="H2" s="1">
        <f>1-G2</f>
        <v>0</v>
      </c>
      <c r="J2">
        <f>B2</f>
        <v>251</v>
      </c>
      <c r="K2">
        <f>H2</f>
        <v>0</v>
      </c>
      <c r="L2">
        <f>H6</f>
        <v>0</v>
      </c>
      <c r="M2">
        <f>H10</f>
        <v>0</v>
      </c>
      <c r="N2">
        <f>H14</f>
        <v>0</v>
      </c>
    </row>
    <row r="3" spans="1:14">
      <c r="A3" t="s">
        <v>5</v>
      </c>
      <c r="B3">
        <v>426</v>
      </c>
      <c r="C3" s="1">
        <f t="shared" ref="C3:C5" si="0">(B3-MIN($B$2:$B$5))/(MAX($B$2:$B$5)-MIN($B$2:$B$5))</f>
        <v>0.39772727272727271</v>
      </c>
      <c r="D3" s="1">
        <f>$B$19*(1-C3)</f>
        <v>0.60227272727272729</v>
      </c>
      <c r="E3" s="1">
        <f t="shared" ref="E3:E5" si="1">EXP(D3)-1</f>
        <v>0.82626468893472849</v>
      </c>
      <c r="F3" s="1">
        <f>EXP($B$19)-1</f>
        <v>1.7182818284590451</v>
      </c>
      <c r="G3" s="1">
        <f t="shared" ref="G3:G5" si="2">E3/F3</f>
        <v>0.48086680266864168</v>
      </c>
      <c r="H3" s="1">
        <f t="shared" ref="H3:H5" si="3">1-G3</f>
        <v>0.51913319733135832</v>
      </c>
      <c r="J3">
        <f t="shared" ref="J3:J5" si="4">B3</f>
        <v>426</v>
      </c>
      <c r="K3">
        <f t="shared" ref="K3:K5" si="5">H3</f>
        <v>0.51913319733135832</v>
      </c>
      <c r="L3">
        <f t="shared" ref="L3:L5" si="6">H7</f>
        <v>0.63449331514858431</v>
      </c>
      <c r="M3">
        <f t="shared" ref="M3:M5" si="7">H11</f>
        <v>0.81111579494138786</v>
      </c>
      <c r="N3">
        <f t="shared" ref="N3:N5" si="8">H15</f>
        <v>0.98130788158134408</v>
      </c>
    </row>
    <row r="4" spans="1:14">
      <c r="A4" t="s">
        <v>10</v>
      </c>
      <c r="B4">
        <v>562</v>
      </c>
      <c r="C4" s="1">
        <f t="shared" si="0"/>
        <v>0.70681818181818179</v>
      </c>
      <c r="D4" s="1">
        <f>$B$19*(1-C4)</f>
        <v>0.29318181818181821</v>
      </c>
      <c r="E4" s="1">
        <f t="shared" si="1"/>
        <v>0.34068652946009115</v>
      </c>
      <c r="F4" s="1">
        <f>EXP($B$19)-1</f>
        <v>1.7182818284590451</v>
      </c>
      <c r="G4" s="1">
        <f t="shared" si="2"/>
        <v>0.19827162448992364</v>
      </c>
      <c r="H4" s="1">
        <f t="shared" si="3"/>
        <v>0.80172837551007636</v>
      </c>
      <c r="J4">
        <f t="shared" si="4"/>
        <v>562</v>
      </c>
      <c r="K4">
        <f t="shared" si="5"/>
        <v>0.80172837551007636</v>
      </c>
      <c r="L4">
        <f t="shared" si="6"/>
        <v>0.87518651301102002</v>
      </c>
      <c r="M4">
        <f t="shared" si="7"/>
        <v>0.95837931191062531</v>
      </c>
      <c r="N4">
        <f t="shared" si="8"/>
        <v>0.99919358292474081</v>
      </c>
    </row>
    <row r="5" spans="1:14">
      <c r="A5" t="s">
        <v>19</v>
      </c>
      <c r="B5">
        <v>691</v>
      </c>
      <c r="C5" s="1">
        <f t="shared" si="0"/>
        <v>1</v>
      </c>
      <c r="D5" s="1">
        <f>$B$19*(1-C5)</f>
        <v>0</v>
      </c>
      <c r="E5" s="1">
        <f t="shared" si="1"/>
        <v>0</v>
      </c>
      <c r="F5" s="1">
        <f>EXP($B$19)-1</f>
        <v>1.7182818284590451</v>
      </c>
      <c r="G5" s="1">
        <f t="shared" si="2"/>
        <v>0</v>
      </c>
      <c r="H5" s="1">
        <f t="shared" si="3"/>
        <v>1</v>
      </c>
      <c r="J5">
        <f t="shared" si="4"/>
        <v>691</v>
      </c>
      <c r="K5">
        <f t="shared" si="5"/>
        <v>1</v>
      </c>
      <c r="L5">
        <f t="shared" si="6"/>
        <v>1</v>
      </c>
      <c r="M5">
        <f t="shared" si="7"/>
        <v>1</v>
      </c>
      <c r="N5">
        <f t="shared" si="8"/>
        <v>1</v>
      </c>
    </row>
    <row r="6" spans="1:14">
      <c r="A6" t="s">
        <v>8</v>
      </c>
      <c r="B6">
        <v>251</v>
      </c>
      <c r="C6">
        <f>(B6-MIN($B$2:$B$5))/(MAX($B$2:$B$5)-MIN($B$2:$B$5))</f>
        <v>0</v>
      </c>
      <c r="D6">
        <f>$C$19*(1-C6)</f>
        <v>2</v>
      </c>
      <c r="E6">
        <f>EXP(D6)-1</f>
        <v>6.3890560989306504</v>
      </c>
      <c r="F6">
        <f>EXP($C$19)-1</f>
        <v>6.3890560989306504</v>
      </c>
      <c r="G6">
        <f>E6/F6</f>
        <v>1</v>
      </c>
      <c r="H6">
        <f>1-G6</f>
        <v>0</v>
      </c>
    </row>
    <row r="7" spans="1:14">
      <c r="A7" t="s">
        <v>5</v>
      </c>
      <c r="B7">
        <v>426</v>
      </c>
      <c r="C7">
        <f t="shared" ref="C7:C9" si="9">(B7-MIN($B$2:$B$5))/(MAX($B$2:$B$5)-MIN($B$2:$B$5))</f>
        <v>0.39772727272727271</v>
      </c>
      <c r="D7">
        <f>$C$19*(1-C7)</f>
        <v>1.2045454545454546</v>
      </c>
      <c r="E7">
        <f t="shared" ref="E7:E9" si="10">EXP(D7)-1</f>
        <v>2.3352427140498602</v>
      </c>
      <c r="F7">
        <f>EXP($C$19)-1</f>
        <v>6.3890560989306504</v>
      </c>
      <c r="G7">
        <f t="shared" ref="G7:G9" si="11">E7/F7</f>
        <v>0.36550668485141563</v>
      </c>
      <c r="H7">
        <f t="shared" ref="H7:H9" si="12">1-G7</f>
        <v>0.63449331514858431</v>
      </c>
    </row>
    <row r="8" spans="1:14">
      <c r="A8" t="s">
        <v>10</v>
      </c>
      <c r="B8">
        <v>562</v>
      </c>
      <c r="C8">
        <f t="shared" si="9"/>
        <v>0.70681818181818179</v>
      </c>
      <c r="D8">
        <f>$C$19*(1-C8)</f>
        <v>0.58636363636363642</v>
      </c>
      <c r="E8">
        <f t="shared" si="10"/>
        <v>0.79744037027574377</v>
      </c>
      <c r="F8">
        <f>EXP($C$19)-1</f>
        <v>6.3890560989306504</v>
      </c>
      <c r="G8">
        <f t="shared" si="11"/>
        <v>0.12481348698897995</v>
      </c>
      <c r="H8">
        <f t="shared" si="12"/>
        <v>0.87518651301102002</v>
      </c>
    </row>
    <row r="9" spans="1:14">
      <c r="A9" t="s">
        <v>19</v>
      </c>
      <c r="B9">
        <v>691</v>
      </c>
      <c r="C9">
        <f t="shared" si="9"/>
        <v>1</v>
      </c>
      <c r="D9">
        <f>$C$19*(1-C9)</f>
        <v>0</v>
      </c>
      <c r="E9">
        <f t="shared" si="10"/>
        <v>0</v>
      </c>
      <c r="F9">
        <f>EXP($C$19)-1</f>
        <v>6.3890560989306504</v>
      </c>
      <c r="G9">
        <f t="shared" si="11"/>
        <v>0</v>
      </c>
      <c r="H9">
        <f t="shared" si="12"/>
        <v>1</v>
      </c>
    </row>
    <row r="10" spans="1:14">
      <c r="A10" t="s">
        <v>8</v>
      </c>
      <c r="B10">
        <v>251</v>
      </c>
      <c r="C10">
        <f>(B10-MIN($B$2:$B$5))/(MAX($B$2:$B$5)-MIN($B$2:$B$5))</f>
        <v>0</v>
      </c>
      <c r="D10">
        <f>$D$19*(1-C10)</f>
        <v>4</v>
      </c>
      <c r="E10">
        <f>EXP(D10)-1</f>
        <v>53.598150033144236</v>
      </c>
      <c r="F10">
        <f>EXP($D$19)-1</f>
        <v>53.598150033144236</v>
      </c>
      <c r="G10">
        <f>E10/F10</f>
        <v>1</v>
      </c>
      <c r="H10">
        <f>1-G10</f>
        <v>0</v>
      </c>
    </row>
    <row r="11" spans="1:14">
      <c r="A11" t="s">
        <v>5</v>
      </c>
      <c r="B11">
        <v>426</v>
      </c>
      <c r="C11">
        <f t="shared" ref="C11:C13" si="13">(B11-MIN($B$2:$B$5))/(MAX($B$2:$B$5)-MIN($B$2:$B$5))</f>
        <v>0.39772727272727271</v>
      </c>
      <c r="D11">
        <f>$D$19*(1-C11)</f>
        <v>2.4090909090909092</v>
      </c>
      <c r="E11">
        <f t="shared" ref="E11:E13" si="14">EXP(D11)-1</f>
        <v>10.123843961622677</v>
      </c>
      <c r="F11">
        <f t="shared" ref="F11:F13" si="15">EXP($D$19)-1</f>
        <v>53.598150033144236</v>
      </c>
      <c r="G11">
        <f t="shared" ref="G11:G13" si="16">E11/F11</f>
        <v>0.1888842050586122</v>
      </c>
      <c r="H11">
        <f t="shared" ref="H11:H13" si="17">1-G11</f>
        <v>0.81111579494138786</v>
      </c>
    </row>
    <row r="12" spans="1:14">
      <c r="A12" t="s">
        <v>10</v>
      </c>
      <c r="B12">
        <v>562</v>
      </c>
      <c r="C12">
        <f t="shared" si="13"/>
        <v>0.70681818181818179</v>
      </c>
      <c r="D12">
        <f>$D$19*(1-C12)</f>
        <v>1.1727272727272728</v>
      </c>
      <c r="E12">
        <f t="shared" si="14"/>
        <v>2.2307918846970032</v>
      </c>
      <c r="F12">
        <f t="shared" si="15"/>
        <v>53.598150033144236</v>
      </c>
      <c r="G12">
        <f t="shared" si="16"/>
        <v>4.1620688089374677E-2</v>
      </c>
      <c r="H12">
        <f t="shared" si="17"/>
        <v>0.95837931191062531</v>
      </c>
    </row>
    <row r="13" spans="1:14">
      <c r="A13" t="s">
        <v>19</v>
      </c>
      <c r="B13">
        <v>691</v>
      </c>
      <c r="C13">
        <f t="shared" si="13"/>
        <v>1</v>
      </c>
      <c r="D13">
        <f>$D$19*(1-C13)</f>
        <v>0</v>
      </c>
      <c r="E13">
        <f t="shared" si="14"/>
        <v>0</v>
      </c>
      <c r="F13">
        <f t="shared" si="15"/>
        <v>53.598150033144236</v>
      </c>
      <c r="G13">
        <f t="shared" si="16"/>
        <v>0</v>
      </c>
      <c r="H13">
        <f t="shared" si="17"/>
        <v>1</v>
      </c>
    </row>
    <row r="14" spans="1:14">
      <c r="A14" t="s">
        <v>8</v>
      </c>
      <c r="B14">
        <v>251</v>
      </c>
      <c r="C14">
        <f>(B14-MIN($B$2:$B$5))/(MAX($B$2:$B$5)-MIN($B$2:$B$5))</f>
        <v>0</v>
      </c>
      <c r="D14">
        <f>$E$19*(1-C14)</f>
        <v>10</v>
      </c>
      <c r="E14">
        <f>EXP(D14)-1</f>
        <v>22025.465794806718</v>
      </c>
      <c r="F14">
        <f>EXP($E$19)-1</f>
        <v>22025.465794806718</v>
      </c>
      <c r="G14">
        <f>E14/F14</f>
        <v>1</v>
      </c>
      <c r="H14">
        <f>1-G14</f>
        <v>0</v>
      </c>
    </row>
    <row r="15" spans="1:14">
      <c r="A15" t="s">
        <v>5</v>
      </c>
      <c r="B15">
        <v>426</v>
      </c>
      <c r="C15">
        <f t="shared" ref="C15:C17" si="18">(B15-MIN($B$2:$B$5))/(MAX($B$2:$B$5)-MIN($B$2:$B$5))</f>
        <v>0.39772727272727271</v>
      </c>
      <c r="D15">
        <f t="shared" ref="D15:D17" si="19">$E$19*(1-C15)</f>
        <v>6.0227272727272734</v>
      </c>
      <c r="E15">
        <f t="shared" ref="E15:E17" si="20">EXP(D15)-1</f>
        <v>411.7026148625817</v>
      </c>
      <c r="F15">
        <f t="shared" ref="F15:F17" si="21">EXP($E$19)-1</f>
        <v>22025.465794806718</v>
      </c>
      <c r="G15">
        <f t="shared" ref="G15:G17" si="22">E15/F15</f>
        <v>1.8692118418655878E-2</v>
      </c>
      <c r="H15">
        <f t="shared" ref="H15:H17" si="23">1-G15</f>
        <v>0.98130788158134408</v>
      </c>
    </row>
    <row r="16" spans="1:14">
      <c r="A16" t="s">
        <v>10</v>
      </c>
      <c r="B16">
        <v>562</v>
      </c>
      <c r="C16">
        <f t="shared" si="18"/>
        <v>0.70681818181818179</v>
      </c>
      <c r="D16">
        <f t="shared" si="19"/>
        <v>2.9318181818181821</v>
      </c>
      <c r="E16">
        <f t="shared" si="20"/>
        <v>17.761711707469743</v>
      </c>
      <c r="F16">
        <f t="shared" si="21"/>
        <v>22025.465794806718</v>
      </c>
      <c r="G16">
        <f t="shared" si="22"/>
        <v>8.0641707525920721E-4</v>
      </c>
      <c r="H16">
        <f t="shared" si="23"/>
        <v>0.99919358292474081</v>
      </c>
    </row>
    <row r="17" spans="1:14">
      <c r="A17" t="s">
        <v>19</v>
      </c>
      <c r="B17">
        <v>691</v>
      </c>
      <c r="C17">
        <f t="shared" si="18"/>
        <v>1</v>
      </c>
      <c r="D17">
        <f t="shared" si="19"/>
        <v>0</v>
      </c>
      <c r="E17">
        <f t="shared" si="20"/>
        <v>0</v>
      </c>
      <c r="F17">
        <f t="shared" si="21"/>
        <v>22025.465794806718</v>
      </c>
      <c r="G17">
        <f t="shared" si="22"/>
        <v>0</v>
      </c>
      <c r="H17">
        <f t="shared" si="23"/>
        <v>1</v>
      </c>
    </row>
    <row r="18" spans="1:14">
      <c r="A18" t="s">
        <v>48</v>
      </c>
      <c r="B18">
        <v>0.01</v>
      </c>
      <c r="C18">
        <v>0.02</v>
      </c>
      <c r="D18">
        <v>0.04</v>
      </c>
      <c r="E18">
        <v>0.4</v>
      </c>
      <c r="F18">
        <v>0.05</v>
      </c>
      <c r="G18">
        <v>0.06</v>
      </c>
      <c r="H18">
        <v>7.0000000000000007E-2</v>
      </c>
      <c r="I18">
        <v>0.08</v>
      </c>
      <c r="J18">
        <v>0.09</v>
      </c>
      <c r="K18">
        <v>1</v>
      </c>
    </row>
    <row r="19" spans="1:14">
      <c r="A19" t="s">
        <v>49</v>
      </c>
      <c r="B19">
        <f>B18*100</f>
        <v>1</v>
      </c>
      <c r="C19">
        <f t="shared" ref="C19:K19" si="24">C18*100</f>
        <v>2</v>
      </c>
      <c r="D19">
        <f t="shared" si="24"/>
        <v>4</v>
      </c>
      <c r="E19">
        <v>10</v>
      </c>
      <c r="F19">
        <f t="shared" si="24"/>
        <v>5</v>
      </c>
      <c r="G19">
        <f t="shared" si="24"/>
        <v>6</v>
      </c>
      <c r="H19">
        <f t="shared" si="24"/>
        <v>7.0000000000000009</v>
      </c>
      <c r="I19">
        <f t="shared" si="24"/>
        <v>8</v>
      </c>
      <c r="J19">
        <f t="shared" si="24"/>
        <v>9</v>
      </c>
      <c r="K19">
        <f t="shared" si="24"/>
        <v>100</v>
      </c>
    </row>
    <row r="22" spans="1:14">
      <c r="N22" s="6" t="s">
        <v>50</v>
      </c>
    </row>
    <row r="23" spans="1:14">
      <c r="B23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5EEB-C032-494A-BB94-5E62D5C195BC}">
  <dimension ref="A1:N23"/>
  <sheetViews>
    <sheetView topLeftCell="B4" zoomScaleNormal="100" workbookViewId="0">
      <selection activeCell="N24" sqref="N24"/>
    </sheetView>
  </sheetViews>
  <sheetFormatPr defaultRowHeight="14.45"/>
  <cols>
    <col min="4" max="4" width="16.5703125" customWidth="1"/>
    <col min="5" max="5" width="11.7109375" customWidth="1"/>
    <col min="6" max="6" width="12" bestFit="1" customWidth="1"/>
    <col min="11" max="11" width="12.5703125" bestFit="1" customWidth="1"/>
    <col min="12" max="13" width="9" bestFit="1" customWidth="1"/>
    <col min="14" max="14" width="12" bestFit="1" customWidth="1"/>
  </cols>
  <sheetData>
    <row r="1" spans="1:14">
      <c r="A1" t="s">
        <v>32</v>
      </c>
      <c r="B1" t="s">
        <v>33</v>
      </c>
      <c r="C1" t="s">
        <v>34</v>
      </c>
      <c r="D1" t="s">
        <v>52</v>
      </c>
      <c r="E1" t="s">
        <v>37</v>
      </c>
      <c r="F1" t="s">
        <v>38</v>
      </c>
      <c r="G1" t="s">
        <v>53</v>
      </c>
      <c r="H1" t="s">
        <v>47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t="s">
        <v>8</v>
      </c>
      <c r="B2">
        <v>251</v>
      </c>
      <c r="C2" s="1">
        <f>(B2-MIN($B$2:$B$5))/(MAX($B$2:$B$5)-MIN($B$2:$B$5))</f>
        <v>0</v>
      </c>
      <c r="D2" s="1">
        <f>$B$19*(1-C2)</f>
        <v>1</v>
      </c>
      <c r="E2" s="1">
        <f>EXP(D2)-1</f>
        <v>1.7182818284590451</v>
      </c>
      <c r="F2" s="1">
        <f>EXP($B$19)-1</f>
        <v>1.7182818284590451</v>
      </c>
      <c r="G2" s="1">
        <f>E2/F2</f>
        <v>1</v>
      </c>
      <c r="H2" s="1">
        <f>1-G2</f>
        <v>0</v>
      </c>
      <c r="J2">
        <f>B2</f>
        <v>251</v>
      </c>
      <c r="K2" s="7">
        <f>G2</f>
        <v>1</v>
      </c>
      <c r="L2" s="7">
        <f>G6</f>
        <v>1</v>
      </c>
      <c r="M2" s="7">
        <f>G10</f>
        <v>1</v>
      </c>
      <c r="N2" s="7">
        <f>G14</f>
        <v>1</v>
      </c>
    </row>
    <row r="3" spans="1:14">
      <c r="A3" t="s">
        <v>5</v>
      </c>
      <c r="B3">
        <v>426</v>
      </c>
      <c r="C3" s="1">
        <f t="shared" ref="C3:C5" si="0">(B3-MIN($B$2:$B$5))/(MAX($B$2:$B$5)-MIN($B$2:$B$5))</f>
        <v>0.39772727272727271</v>
      </c>
      <c r="D3" s="1">
        <f>$B$19*(1-C3)</f>
        <v>0.60227272727272729</v>
      </c>
      <c r="E3" s="1">
        <f t="shared" ref="E3:E5" si="1">EXP(D3)-1</f>
        <v>0.82626468893472849</v>
      </c>
      <c r="F3" s="1">
        <f>EXP($B$19)-1</f>
        <v>1.7182818284590451</v>
      </c>
      <c r="G3" s="1">
        <f t="shared" ref="G3:G5" si="2">E3/F3</f>
        <v>0.48086680266864168</v>
      </c>
      <c r="H3" s="1">
        <f t="shared" ref="H3:H5" si="3">1-G3</f>
        <v>0.51913319733135832</v>
      </c>
      <c r="J3">
        <f t="shared" ref="J3:J5" si="4">B3</f>
        <v>426</v>
      </c>
      <c r="K3" s="7">
        <f t="shared" ref="K3:K5" si="5">G3</f>
        <v>0.48086680266864168</v>
      </c>
      <c r="L3" s="7">
        <f>G7</f>
        <v>0.36550668485141563</v>
      </c>
      <c r="M3" s="7">
        <f t="shared" ref="M3:M5" si="6">G11</f>
        <v>0.1888842050586122</v>
      </c>
      <c r="N3" s="7">
        <f t="shared" ref="N3:N5" si="7">G15</f>
        <v>1.2324508425924045E-7</v>
      </c>
    </row>
    <row r="4" spans="1:14">
      <c r="A4" t="s">
        <v>10</v>
      </c>
      <c r="B4">
        <v>562</v>
      </c>
      <c r="C4" s="1">
        <f t="shared" si="0"/>
        <v>0.70681818181818179</v>
      </c>
      <c r="D4" s="1">
        <f>$B$19*(1-C4)</f>
        <v>0.29318181818181821</v>
      </c>
      <c r="E4" s="1">
        <f t="shared" si="1"/>
        <v>0.34068652946009115</v>
      </c>
      <c r="F4" s="1">
        <f>EXP($B$19)-1</f>
        <v>1.7182818284590451</v>
      </c>
      <c r="G4" s="1">
        <f t="shared" si="2"/>
        <v>0.19827162448992364</v>
      </c>
      <c r="H4" s="1">
        <f t="shared" si="3"/>
        <v>0.80172837551007636</v>
      </c>
      <c r="J4">
        <f t="shared" si="4"/>
        <v>562</v>
      </c>
      <c r="K4" s="7">
        <f t="shared" si="5"/>
        <v>0.19827162448992364</v>
      </c>
      <c r="L4" s="7">
        <f>G8</f>
        <v>0.12481348698897995</v>
      </c>
      <c r="M4" s="7">
        <f t="shared" si="6"/>
        <v>4.1620688089374677E-2</v>
      </c>
      <c r="N4" s="7">
        <f t="shared" si="7"/>
        <v>5.263892991647935E-13</v>
      </c>
    </row>
    <row r="5" spans="1:14">
      <c r="A5" t="s">
        <v>19</v>
      </c>
      <c r="B5">
        <v>691</v>
      </c>
      <c r="C5" s="1">
        <f t="shared" si="0"/>
        <v>1</v>
      </c>
      <c r="D5" s="1">
        <f>$B$19*(1-C5)</f>
        <v>0</v>
      </c>
      <c r="E5" s="1">
        <f t="shared" si="1"/>
        <v>0</v>
      </c>
      <c r="F5" s="1">
        <f>EXP($B$19)-1</f>
        <v>1.7182818284590451</v>
      </c>
      <c r="G5" s="1">
        <f t="shared" si="2"/>
        <v>0</v>
      </c>
      <c r="H5" s="1">
        <f t="shared" si="3"/>
        <v>1</v>
      </c>
      <c r="J5">
        <f t="shared" si="4"/>
        <v>691</v>
      </c>
      <c r="K5" s="7">
        <f t="shared" si="5"/>
        <v>0</v>
      </c>
      <c r="L5" s="7">
        <f>G9</f>
        <v>0</v>
      </c>
      <c r="M5" s="7">
        <f t="shared" si="6"/>
        <v>0</v>
      </c>
      <c r="N5" s="7">
        <f t="shared" si="7"/>
        <v>0</v>
      </c>
    </row>
    <row r="6" spans="1:14">
      <c r="A6" t="s">
        <v>8</v>
      </c>
      <c r="B6">
        <v>251</v>
      </c>
      <c r="C6">
        <f>(B6-MIN($B$2:$B$5))/(MAX($B$2:$B$5)-MIN($B$2:$B$5))</f>
        <v>0</v>
      </c>
      <c r="D6">
        <f>$C$19*(1-C6)</f>
        <v>2</v>
      </c>
      <c r="E6">
        <f>EXP(D6)-1</f>
        <v>6.3890560989306504</v>
      </c>
      <c r="F6">
        <f>EXP($C$19)-1</f>
        <v>6.3890560989306504</v>
      </c>
      <c r="G6">
        <f>E6/F6</f>
        <v>1</v>
      </c>
      <c r="H6">
        <f>1-G6</f>
        <v>0</v>
      </c>
    </row>
    <row r="7" spans="1:14">
      <c r="A7" t="s">
        <v>5</v>
      </c>
      <c r="B7">
        <v>426</v>
      </c>
      <c r="C7">
        <f t="shared" ref="C7:C9" si="8">(B7-MIN($B$2:$B$5))/(MAX($B$2:$B$5)-MIN($B$2:$B$5))</f>
        <v>0.39772727272727271</v>
      </c>
      <c r="D7">
        <f>$C$19*(1-C7)</f>
        <v>1.2045454545454546</v>
      </c>
      <c r="E7">
        <f t="shared" ref="E7:E9" si="9">EXP(D7)-1</f>
        <v>2.3352427140498602</v>
      </c>
      <c r="F7">
        <f>EXP($C$19)-1</f>
        <v>6.3890560989306504</v>
      </c>
      <c r="G7">
        <f t="shared" ref="G7:G9" si="10">E7/F7</f>
        <v>0.36550668485141563</v>
      </c>
      <c r="H7">
        <f t="shared" ref="H7:H9" si="11">1-G7</f>
        <v>0.63449331514858431</v>
      </c>
    </row>
    <row r="8" spans="1:14">
      <c r="A8" t="s">
        <v>10</v>
      </c>
      <c r="B8">
        <v>562</v>
      </c>
      <c r="C8">
        <f t="shared" si="8"/>
        <v>0.70681818181818179</v>
      </c>
      <c r="D8">
        <f>$C$19*(1-C8)</f>
        <v>0.58636363636363642</v>
      </c>
      <c r="E8">
        <f t="shared" si="9"/>
        <v>0.79744037027574377</v>
      </c>
      <c r="F8">
        <f>EXP($C$19)-1</f>
        <v>6.3890560989306504</v>
      </c>
      <c r="G8">
        <f t="shared" si="10"/>
        <v>0.12481348698897995</v>
      </c>
      <c r="H8">
        <f t="shared" si="11"/>
        <v>0.87518651301102002</v>
      </c>
    </row>
    <row r="9" spans="1:14">
      <c r="A9" t="s">
        <v>19</v>
      </c>
      <c r="B9">
        <v>691</v>
      </c>
      <c r="C9">
        <f t="shared" si="8"/>
        <v>1</v>
      </c>
      <c r="D9">
        <f>$C$19*(1-C9)</f>
        <v>0</v>
      </c>
      <c r="E9">
        <f t="shared" si="9"/>
        <v>0</v>
      </c>
      <c r="F9">
        <f>EXP($C$19)-1</f>
        <v>6.3890560989306504</v>
      </c>
      <c r="G9">
        <f t="shared" si="10"/>
        <v>0</v>
      </c>
      <c r="H9">
        <f t="shared" si="11"/>
        <v>1</v>
      </c>
    </row>
    <row r="10" spans="1:14">
      <c r="A10" t="s">
        <v>8</v>
      </c>
      <c r="B10">
        <v>251</v>
      </c>
      <c r="C10">
        <f>(B10-MIN($B$2:$B$5))/(MAX($B$2:$B$5)-MIN($B$2:$B$5))</f>
        <v>0</v>
      </c>
      <c r="D10">
        <f>$D$19*(1-C10)</f>
        <v>4</v>
      </c>
      <c r="E10">
        <f>EXP(D10)-1</f>
        <v>53.598150033144236</v>
      </c>
      <c r="F10">
        <f>EXP($D$19)-1</f>
        <v>53.598150033144236</v>
      </c>
      <c r="G10">
        <f>E10/F10</f>
        <v>1</v>
      </c>
      <c r="H10">
        <f>1-G10</f>
        <v>0</v>
      </c>
    </row>
    <row r="11" spans="1:14">
      <c r="A11" t="s">
        <v>5</v>
      </c>
      <c r="B11">
        <v>426</v>
      </c>
      <c r="C11">
        <f t="shared" ref="C11:C13" si="12">(B11-MIN($B$2:$B$5))/(MAX($B$2:$B$5)-MIN($B$2:$B$5))</f>
        <v>0.39772727272727271</v>
      </c>
      <c r="D11">
        <f>$D$19*(1-C11)</f>
        <v>2.4090909090909092</v>
      </c>
      <c r="E11">
        <f t="shared" ref="E11:E13" si="13">EXP(D11)-1</f>
        <v>10.123843961622677</v>
      </c>
      <c r="F11">
        <f t="shared" ref="F11:F13" si="14">EXP($D$19)-1</f>
        <v>53.598150033144236</v>
      </c>
      <c r="G11">
        <f t="shared" ref="G11:G13" si="15">E11/F11</f>
        <v>0.1888842050586122</v>
      </c>
      <c r="H11">
        <f t="shared" ref="H11:H13" si="16">1-G11</f>
        <v>0.81111579494138786</v>
      </c>
    </row>
    <row r="12" spans="1:14">
      <c r="A12" t="s">
        <v>10</v>
      </c>
      <c r="B12">
        <v>562</v>
      </c>
      <c r="C12">
        <f t="shared" si="12"/>
        <v>0.70681818181818179</v>
      </c>
      <c r="D12">
        <f>$D$19*(1-C12)</f>
        <v>1.1727272727272728</v>
      </c>
      <c r="E12">
        <f t="shared" si="13"/>
        <v>2.2307918846970032</v>
      </c>
      <c r="F12">
        <f t="shared" si="14"/>
        <v>53.598150033144236</v>
      </c>
      <c r="G12">
        <f t="shared" si="15"/>
        <v>4.1620688089374677E-2</v>
      </c>
      <c r="H12">
        <f t="shared" si="16"/>
        <v>0.95837931191062531</v>
      </c>
    </row>
    <row r="13" spans="1:14">
      <c r="A13" t="s">
        <v>19</v>
      </c>
      <c r="B13">
        <v>691</v>
      </c>
      <c r="C13">
        <f t="shared" si="12"/>
        <v>1</v>
      </c>
      <c r="D13">
        <f>$D$19*(1-C13)</f>
        <v>0</v>
      </c>
      <c r="E13">
        <f t="shared" si="13"/>
        <v>0</v>
      </c>
      <c r="F13">
        <f t="shared" si="14"/>
        <v>53.598150033144236</v>
      </c>
      <c r="G13">
        <f t="shared" si="15"/>
        <v>0</v>
      </c>
      <c r="H13">
        <f t="shared" si="16"/>
        <v>1</v>
      </c>
    </row>
    <row r="14" spans="1:14">
      <c r="A14" t="s">
        <v>8</v>
      </c>
      <c r="B14">
        <v>251</v>
      </c>
      <c r="C14">
        <f>(B14-MIN($B$2:$B$5))/(MAX($B$2:$B$5)-MIN($B$2:$B$5))</f>
        <v>0</v>
      </c>
      <c r="D14">
        <f>$E$19*(1-C14)</f>
        <v>40</v>
      </c>
      <c r="E14">
        <f>EXP(D14)-1</f>
        <v>2.3538526683702E+17</v>
      </c>
      <c r="F14">
        <f>EXP($E$19)-1</f>
        <v>2.3538526683702E+17</v>
      </c>
      <c r="G14">
        <f>E14/F14</f>
        <v>1</v>
      </c>
      <c r="H14">
        <f>1-G14</f>
        <v>0</v>
      </c>
    </row>
    <row r="15" spans="1:14">
      <c r="A15" t="s">
        <v>5</v>
      </c>
      <c r="B15">
        <v>426</v>
      </c>
      <c r="C15">
        <f t="shared" ref="C15:C17" si="17">(B15-MIN($B$2:$B$5))/(MAX($B$2:$B$5)-MIN($B$2:$B$5))</f>
        <v>0.39772727272727271</v>
      </c>
      <c r="D15">
        <f t="shared" ref="D15:D17" si="18">$E$19*(1-C15)</f>
        <v>24.090909090909093</v>
      </c>
      <c r="E15">
        <f t="shared" ref="E15:E17" si="19">EXP(D15)-1</f>
        <v>29010077044.712326</v>
      </c>
      <c r="F15">
        <f t="shared" ref="F15:F17" si="20">EXP($E$19)-1</f>
        <v>2.3538526683702E+17</v>
      </c>
      <c r="G15">
        <f t="shared" ref="G15:G17" si="21">E15/F15</f>
        <v>1.2324508425924045E-7</v>
      </c>
      <c r="H15">
        <f t="shared" ref="H15:H17" si="22">1-G15</f>
        <v>0.99999987675491575</v>
      </c>
    </row>
    <row r="16" spans="1:14">
      <c r="A16" t="s">
        <v>10</v>
      </c>
      <c r="B16">
        <v>562</v>
      </c>
      <c r="C16">
        <f t="shared" si="17"/>
        <v>0.70681818181818179</v>
      </c>
      <c r="D16">
        <f t="shared" si="18"/>
        <v>11.727272727272728</v>
      </c>
      <c r="E16">
        <f t="shared" si="19"/>
        <v>123904.28564405686</v>
      </c>
      <c r="F16">
        <f t="shared" si="20"/>
        <v>2.3538526683702E+17</v>
      </c>
      <c r="G16">
        <f t="shared" si="21"/>
        <v>5.263892991647935E-13</v>
      </c>
      <c r="H16">
        <f t="shared" si="22"/>
        <v>0.99999999999947364</v>
      </c>
    </row>
    <row r="17" spans="1:14">
      <c r="A17" t="s">
        <v>19</v>
      </c>
      <c r="B17">
        <v>691</v>
      </c>
      <c r="C17">
        <f t="shared" si="17"/>
        <v>1</v>
      </c>
      <c r="D17">
        <f t="shared" si="18"/>
        <v>0</v>
      </c>
      <c r="E17">
        <f t="shared" si="19"/>
        <v>0</v>
      </c>
      <c r="F17">
        <f t="shared" si="20"/>
        <v>2.3538526683702E+17</v>
      </c>
      <c r="G17">
        <f t="shared" si="21"/>
        <v>0</v>
      </c>
      <c r="H17">
        <f t="shared" si="22"/>
        <v>1</v>
      </c>
    </row>
    <row r="18" spans="1:14">
      <c r="A18" t="s">
        <v>48</v>
      </c>
      <c r="B18">
        <v>0.01</v>
      </c>
      <c r="C18">
        <v>0.02</v>
      </c>
      <c r="D18">
        <v>0.04</v>
      </c>
      <c r="E18">
        <v>0.4</v>
      </c>
      <c r="F18">
        <v>0.05</v>
      </c>
      <c r="G18">
        <v>0.06</v>
      </c>
      <c r="H18">
        <v>7.0000000000000007E-2</v>
      </c>
      <c r="I18">
        <v>0.08</v>
      </c>
      <c r="J18">
        <v>0.09</v>
      </c>
      <c r="K18">
        <v>1</v>
      </c>
    </row>
    <row r="19" spans="1:14">
      <c r="A19" t="s">
        <v>49</v>
      </c>
      <c r="B19">
        <f>B18*100</f>
        <v>1</v>
      </c>
      <c r="C19">
        <f t="shared" ref="C19:K19" si="23">C18*100</f>
        <v>2</v>
      </c>
      <c r="D19">
        <f t="shared" si="23"/>
        <v>4</v>
      </c>
      <c r="E19">
        <f t="shared" si="23"/>
        <v>40</v>
      </c>
      <c r="F19">
        <f t="shared" si="23"/>
        <v>5</v>
      </c>
      <c r="G19">
        <f t="shared" si="23"/>
        <v>6</v>
      </c>
      <c r="H19">
        <f t="shared" si="23"/>
        <v>7.0000000000000009</v>
      </c>
      <c r="I19">
        <f t="shared" si="23"/>
        <v>8</v>
      </c>
      <c r="J19">
        <f t="shared" si="23"/>
        <v>9</v>
      </c>
      <c r="K19">
        <f t="shared" si="23"/>
        <v>100</v>
      </c>
    </row>
    <row r="22" spans="1:14">
      <c r="N22" s="6" t="s">
        <v>50</v>
      </c>
    </row>
    <row r="23" spans="1:14">
      <c r="B23" s="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4B68-651D-41C5-BD16-DD8B32DF24C1}">
  <dimension ref="A1:N23"/>
  <sheetViews>
    <sheetView workbookViewId="0">
      <selection activeCell="K1" sqref="K1"/>
    </sheetView>
  </sheetViews>
  <sheetFormatPr defaultRowHeight="14.45"/>
  <cols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34</v>
      </c>
      <c r="D1" t="s">
        <v>45</v>
      </c>
      <c r="E1" t="s">
        <v>37</v>
      </c>
      <c r="F1" t="s">
        <v>38</v>
      </c>
      <c r="G1" t="s">
        <v>46</v>
      </c>
      <c r="H1" t="s">
        <v>47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t="s">
        <v>8</v>
      </c>
      <c r="B2">
        <v>251</v>
      </c>
      <c r="C2" s="1">
        <f>(B2-MIN($B$2:$B$5))/(MAX($B$2:$B$5)-MIN($B$2:$B$5))</f>
        <v>0</v>
      </c>
      <c r="D2" s="1">
        <f>$B$19*C2</f>
        <v>0</v>
      </c>
      <c r="E2" s="1">
        <f>EXP(D2)-1</f>
        <v>0</v>
      </c>
      <c r="F2" s="1">
        <f>EXP($B$19)-1</f>
        <v>1.7182818284590451</v>
      </c>
      <c r="G2">
        <f>E2/F2</f>
        <v>0</v>
      </c>
      <c r="H2">
        <f>1-G2</f>
        <v>1</v>
      </c>
      <c r="J2">
        <v>251</v>
      </c>
      <c r="K2">
        <f>H2</f>
        <v>1</v>
      </c>
      <c r="L2">
        <f>H6</f>
        <v>1</v>
      </c>
      <c r="M2">
        <f>H10</f>
        <v>1</v>
      </c>
      <c r="N2">
        <f>H14</f>
        <v>1</v>
      </c>
    </row>
    <row r="3" spans="1:14">
      <c r="A3" t="s">
        <v>5</v>
      </c>
      <c r="B3">
        <v>426</v>
      </c>
      <c r="C3" s="1">
        <f t="shared" ref="C3:C5" si="0">(B3-MIN($B$2:$B$5))/(MAX($B$2:$B$5)-MIN($B$2:$B$5))</f>
        <v>0.39772727272727271</v>
      </c>
      <c r="D3" s="1">
        <f>$B$19*C3</f>
        <v>0.39772727272727271</v>
      </c>
      <c r="E3" s="1">
        <f t="shared" ref="E3:E5" si="1">EXP(D3)-1</f>
        <v>0.48843803690068399</v>
      </c>
      <c r="F3" s="1">
        <f>EXP($B$19)-1</f>
        <v>1.7182818284590451</v>
      </c>
      <c r="G3">
        <f t="shared" ref="G3:G5" si="2">E3/F3</f>
        <v>0.28425956022517862</v>
      </c>
      <c r="H3">
        <f t="shared" ref="H3:H5" si="3">1-G3</f>
        <v>0.71574043977482138</v>
      </c>
      <c r="J3">
        <v>426</v>
      </c>
      <c r="K3">
        <f t="shared" ref="K3:K5" si="4">H3</f>
        <v>0.71574043977482138</v>
      </c>
      <c r="L3">
        <f t="shared" ref="L3:L5" si="5">H7</f>
        <v>0.80976097707199757</v>
      </c>
      <c r="M3">
        <f t="shared" ref="M3:M5" si="6">H11</f>
        <v>0.92708313801058861</v>
      </c>
      <c r="N3">
        <f t="shared" ref="N3:N5" si="7">H15</f>
        <v>0.99762223972845898</v>
      </c>
    </row>
    <row r="4" spans="1:14">
      <c r="A4" t="s">
        <v>10</v>
      </c>
      <c r="B4">
        <v>562</v>
      </c>
      <c r="C4" s="1">
        <f t="shared" si="0"/>
        <v>0.70681818181818179</v>
      </c>
      <c r="D4" s="1">
        <f>$B$19*C4</f>
        <v>0.70681818181818179</v>
      </c>
      <c r="E4" s="1">
        <f t="shared" si="1"/>
        <v>1.0275297533971095</v>
      </c>
      <c r="F4" s="1">
        <f>EXP($B$19)-1</f>
        <v>1.7182818284590451</v>
      </c>
      <c r="G4">
        <f t="shared" si="2"/>
        <v>0.59799838209230094</v>
      </c>
      <c r="H4">
        <f t="shared" si="3"/>
        <v>0.40200161790769906</v>
      </c>
      <c r="J4">
        <v>562</v>
      </c>
      <c r="K4">
        <f t="shared" si="4"/>
        <v>0.40200161790769906</v>
      </c>
      <c r="L4">
        <f t="shared" si="5"/>
        <v>0.5130928805850965</v>
      </c>
      <c r="M4">
        <f t="shared" si="6"/>
        <v>0.70336086442147727</v>
      </c>
      <c r="N4">
        <f t="shared" si="7"/>
        <v>0.94674294123563763</v>
      </c>
    </row>
    <row r="5" spans="1:14">
      <c r="A5" t="s">
        <v>19</v>
      </c>
      <c r="B5">
        <v>691</v>
      </c>
      <c r="C5" s="1">
        <f t="shared" si="0"/>
        <v>1</v>
      </c>
      <c r="D5" s="1">
        <f>$B$19*C5</f>
        <v>1</v>
      </c>
      <c r="E5" s="1">
        <f t="shared" si="1"/>
        <v>1.7182818284590451</v>
      </c>
      <c r="F5" s="1">
        <f>EXP($B$19)-1</f>
        <v>1.7182818284590451</v>
      </c>
      <c r="G5">
        <f t="shared" si="2"/>
        <v>1</v>
      </c>
      <c r="H5">
        <f t="shared" si="3"/>
        <v>0</v>
      </c>
      <c r="J5">
        <v>691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</row>
    <row r="6" spans="1:14">
      <c r="A6" t="s">
        <v>8</v>
      </c>
      <c r="B6">
        <v>251</v>
      </c>
      <c r="C6">
        <f>(B6-MIN($B$2:$B$5))/(MAX($B$2:$B$5)-MIN($B$2:$B$5))</f>
        <v>0</v>
      </c>
      <c r="D6">
        <f>$C$19*C6</f>
        <v>0</v>
      </c>
      <c r="E6">
        <f>EXP(D6)-1</f>
        <v>0</v>
      </c>
      <c r="F6">
        <f>EXP($C$19)-1</f>
        <v>6.3890560989306504</v>
      </c>
      <c r="G6">
        <f>E6/F6</f>
        <v>0</v>
      </c>
      <c r="H6">
        <f>1-G6</f>
        <v>1</v>
      </c>
    </row>
    <row r="7" spans="1:14">
      <c r="A7" t="s">
        <v>5</v>
      </c>
      <c r="B7">
        <v>426</v>
      </c>
      <c r="C7">
        <f t="shared" ref="C7:C9" si="8">(B7-MIN($B$2:$B$5))/(MAX($B$2:$B$5)-MIN($B$2:$B$5))</f>
        <v>0.39772727272727271</v>
      </c>
      <c r="D7">
        <f>$C$19*C7</f>
        <v>0.79545454545454541</v>
      </c>
      <c r="E7">
        <f t="shared" ref="E7:E9" si="9">EXP(D7)-1</f>
        <v>1.2154477896927616</v>
      </c>
      <c r="F7">
        <f>EXP($C$19)-1</f>
        <v>6.3890560989306504</v>
      </c>
      <c r="G7">
        <f t="shared" ref="G7:G9" si="10">E7/F7</f>
        <v>0.1902390229280024</v>
      </c>
      <c r="H7">
        <f t="shared" ref="H7:H9" si="11">1-G7</f>
        <v>0.80976097707199757</v>
      </c>
    </row>
    <row r="8" spans="1:14">
      <c r="A8" t="s">
        <v>10</v>
      </c>
      <c r="B8">
        <v>562</v>
      </c>
      <c r="C8">
        <f t="shared" si="8"/>
        <v>0.70681818181818179</v>
      </c>
      <c r="D8">
        <f>$C$19*C8</f>
        <v>1.4136363636363636</v>
      </c>
      <c r="E8">
        <f t="shared" si="9"/>
        <v>3.1108769009105437</v>
      </c>
      <c r="F8">
        <f>EXP($C$19)-1</f>
        <v>6.3890560989306504</v>
      </c>
      <c r="G8">
        <f t="shared" si="10"/>
        <v>0.4869071194149035</v>
      </c>
      <c r="H8">
        <f t="shared" si="11"/>
        <v>0.5130928805850965</v>
      </c>
    </row>
    <row r="9" spans="1:14">
      <c r="A9" t="s">
        <v>19</v>
      </c>
      <c r="B9">
        <v>691</v>
      </c>
      <c r="C9">
        <f t="shared" si="8"/>
        <v>1</v>
      </c>
      <c r="D9">
        <f>$C$19*C9</f>
        <v>2</v>
      </c>
      <c r="E9">
        <f t="shared" si="9"/>
        <v>6.3890560989306504</v>
      </c>
      <c r="F9">
        <f>EXP($C$19)-1</f>
        <v>6.3890560989306504</v>
      </c>
      <c r="G9">
        <f t="shared" si="10"/>
        <v>1</v>
      </c>
      <c r="H9">
        <f t="shared" si="11"/>
        <v>0</v>
      </c>
    </row>
    <row r="10" spans="1:14">
      <c r="A10" t="s">
        <v>8</v>
      </c>
      <c r="B10">
        <v>251</v>
      </c>
      <c r="C10">
        <f>(B10-MIN($B$2:$B$5))/(MAX($B$2:$B$5)-MIN($B$2:$B$5))</f>
        <v>0</v>
      </c>
      <c r="D10">
        <f>$D$19*C10</f>
        <v>0</v>
      </c>
      <c r="E10">
        <f>EXP(D10)-1</f>
        <v>0</v>
      </c>
      <c r="F10">
        <f>EXP($D$19)-1</f>
        <v>53.598150033144236</v>
      </c>
      <c r="G10">
        <f>E10/F10</f>
        <v>0</v>
      </c>
      <c r="H10">
        <f>1-G10</f>
        <v>1</v>
      </c>
    </row>
    <row r="11" spans="1:14">
      <c r="A11" t="s">
        <v>5</v>
      </c>
      <c r="B11">
        <v>426</v>
      </c>
      <c r="C11">
        <f t="shared" ref="C11:C13" si="12">(B11-MIN($B$2:$B$5))/(MAX($B$2:$B$5)-MIN($B$2:$B$5))</f>
        <v>0.39772727272727271</v>
      </c>
      <c r="D11">
        <f>$D$19*C11</f>
        <v>1.5909090909090908</v>
      </c>
      <c r="E11">
        <f t="shared" ref="E11:E13" si="13">EXP(D11)-1</f>
        <v>3.9082089088545429</v>
      </c>
      <c r="F11">
        <f>EXP($D$19)-1</f>
        <v>53.598150033144236</v>
      </c>
      <c r="G11">
        <f t="shared" ref="G11:G13" si="14">E11/F11</f>
        <v>7.2916861989411372E-2</v>
      </c>
      <c r="H11">
        <f t="shared" ref="H11:H13" si="15">1-G11</f>
        <v>0.92708313801058861</v>
      </c>
    </row>
    <row r="12" spans="1:14">
      <c r="A12" t="s">
        <v>10</v>
      </c>
      <c r="B12">
        <v>562</v>
      </c>
      <c r="C12">
        <f t="shared" si="12"/>
        <v>0.70681818181818179</v>
      </c>
      <c r="D12">
        <f>$D$19*C12</f>
        <v>2.8272727272727272</v>
      </c>
      <c r="E12">
        <f t="shared" si="13"/>
        <v>15.899308894439876</v>
      </c>
      <c r="F12">
        <f>EXP($D$19)-1</f>
        <v>53.598150033144236</v>
      </c>
      <c r="G12">
        <f t="shared" si="14"/>
        <v>0.29663913557852273</v>
      </c>
      <c r="H12">
        <f t="shared" si="15"/>
        <v>0.70336086442147727</v>
      </c>
    </row>
    <row r="13" spans="1:14">
      <c r="A13" t="s">
        <v>19</v>
      </c>
      <c r="B13">
        <v>691</v>
      </c>
      <c r="C13">
        <f t="shared" si="12"/>
        <v>1</v>
      </c>
      <c r="D13">
        <f>$D$19*C13</f>
        <v>4</v>
      </c>
      <c r="E13">
        <f t="shared" si="13"/>
        <v>53.598150033144236</v>
      </c>
      <c r="F13">
        <f>EXP($D$19)-1</f>
        <v>53.598150033144236</v>
      </c>
      <c r="G13">
        <f t="shared" si="14"/>
        <v>1</v>
      </c>
      <c r="H13">
        <f t="shared" si="15"/>
        <v>0</v>
      </c>
    </row>
    <row r="14" spans="1:14">
      <c r="A14" t="s">
        <v>8</v>
      </c>
      <c r="B14">
        <v>251</v>
      </c>
      <c r="C14">
        <f>(B14-MIN($B$2:$B$5))/(MAX($B$2:$B$5)-MIN($B$2:$B$5))</f>
        <v>0</v>
      </c>
      <c r="D14">
        <f>$E$19*C14</f>
        <v>0</v>
      </c>
      <c r="E14">
        <f>EXP(D14)-1</f>
        <v>0</v>
      </c>
      <c r="F14">
        <f>EXP($E$19)-1</f>
        <v>22025.465794806718</v>
      </c>
      <c r="G14">
        <f>E14/F14</f>
        <v>0</v>
      </c>
      <c r="H14">
        <f>1-G14</f>
        <v>1</v>
      </c>
    </row>
    <row r="15" spans="1:14">
      <c r="A15" t="s">
        <v>5</v>
      </c>
      <c r="B15">
        <v>426</v>
      </c>
      <c r="C15">
        <f t="shared" ref="C15:C17" si="16">(B15-MIN($B$2:$B$5))/(MAX($B$2:$B$5)-MIN($B$2:$B$5))</f>
        <v>0.39772727272727271</v>
      </c>
      <c r="D15">
        <f t="shared" ref="D15:D17" si="17">$E$19*C15</f>
        <v>3.9772727272727271</v>
      </c>
      <c r="E15">
        <f t="shared" ref="E15:E17" si="18">EXP(D15)-1</f>
        <v>52.37127752907724</v>
      </c>
      <c r="F15">
        <f t="shared" ref="F15:F17" si="19">EXP($E$19)-1</f>
        <v>22025.465794806718</v>
      </c>
      <c r="G15">
        <f t="shared" ref="G15:G17" si="20">E15/F15</f>
        <v>2.3777602715410275E-3</v>
      </c>
      <c r="H15">
        <f t="shared" ref="H15:H17" si="21">1-G15</f>
        <v>0.99762223972845898</v>
      </c>
    </row>
    <row r="16" spans="1:14">
      <c r="A16" t="s">
        <v>10</v>
      </c>
      <c r="B16">
        <v>562</v>
      </c>
      <c r="C16">
        <f t="shared" si="16"/>
        <v>0.70681818181818179</v>
      </c>
      <c r="D16">
        <f t="shared" si="17"/>
        <v>7.0681818181818183</v>
      </c>
      <c r="E16">
        <f t="shared" si="18"/>
        <v>1173.0115261464744</v>
      </c>
      <c r="F16">
        <f t="shared" si="19"/>
        <v>22025.465794806718</v>
      </c>
      <c r="G16">
        <f t="shared" si="20"/>
        <v>5.3257058764362354E-2</v>
      </c>
      <c r="H16">
        <f t="shared" si="21"/>
        <v>0.94674294123563763</v>
      </c>
    </row>
    <row r="17" spans="1:8">
      <c r="A17" t="s">
        <v>19</v>
      </c>
      <c r="B17">
        <v>691</v>
      </c>
      <c r="C17">
        <f t="shared" si="16"/>
        <v>1</v>
      </c>
      <c r="D17">
        <f t="shared" si="17"/>
        <v>10</v>
      </c>
      <c r="E17">
        <f t="shared" si="18"/>
        <v>22025.465794806718</v>
      </c>
      <c r="F17">
        <f t="shared" si="19"/>
        <v>22025.465794806718</v>
      </c>
      <c r="G17">
        <f t="shared" si="20"/>
        <v>1</v>
      </c>
      <c r="H17">
        <f t="shared" si="21"/>
        <v>0</v>
      </c>
    </row>
    <row r="18" spans="1:8">
      <c r="A18" t="s">
        <v>48</v>
      </c>
      <c r="B18">
        <v>8.9999999999999993E-3</v>
      </c>
      <c r="C18">
        <v>0.02</v>
      </c>
      <c r="D18">
        <v>0.04</v>
      </c>
      <c r="E18">
        <v>0.1</v>
      </c>
    </row>
    <row r="19" spans="1:8">
      <c r="A19" t="s">
        <v>49</v>
      </c>
      <c r="B19">
        <v>1</v>
      </c>
      <c r="C19">
        <f t="shared" ref="C19:E19" si="22">C18*100</f>
        <v>2</v>
      </c>
      <c r="D19">
        <f t="shared" si="22"/>
        <v>4</v>
      </c>
      <c r="E19">
        <f t="shared" si="22"/>
        <v>10</v>
      </c>
    </row>
    <row r="21" spans="1:8">
      <c r="C21" s="6" t="s">
        <v>50</v>
      </c>
    </row>
    <row r="23" spans="1:8">
      <c r="B23" s="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F193-33BF-496F-80FF-ABD4A9C7261F}">
  <dimension ref="A1:N25"/>
  <sheetViews>
    <sheetView workbookViewId="0">
      <selection activeCell="B21" sqref="B21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  <col min="8" max="8" width="10" bestFit="1" customWidth="1"/>
  </cols>
  <sheetData>
    <row r="1" spans="1:14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H1" t="s">
        <v>58</v>
      </c>
      <c r="J1" t="s">
        <v>33</v>
      </c>
      <c r="K1" t="s">
        <v>57</v>
      </c>
    </row>
    <row r="2" spans="1:14">
      <c r="A2" t="s">
        <v>8</v>
      </c>
      <c r="B2">
        <v>251</v>
      </c>
      <c r="C2">
        <f>100*(B2-MIN($B$2:$B$5))/(MAX($B$2:$B$5)-MIN($B$2:$B$5))</f>
        <v>0</v>
      </c>
      <c r="D2">
        <f>100*($B$21-MIN($B$2:$B$5))/(MAX($B$2:$B$5)-MIN($B$2:$B$5))</f>
        <v>50</v>
      </c>
      <c r="E2">
        <f>(C2-D2)/$B$22</f>
        <v>-5</v>
      </c>
      <c r="F2">
        <f>E2^2</f>
        <v>25</v>
      </c>
      <c r="G2">
        <f>EXP(-F2)</f>
        <v>1.3887943864964021E-11</v>
      </c>
      <c r="H2">
        <f>1-G2</f>
        <v>0.99999999998611211</v>
      </c>
      <c r="J2">
        <v>251</v>
      </c>
      <c r="K2">
        <f>H2</f>
        <v>0.99999999998611211</v>
      </c>
      <c r="L2">
        <f>H6</f>
        <v>0.99999999704867726</v>
      </c>
      <c r="M2">
        <f>H10</f>
        <v>0.99999999995728839</v>
      </c>
      <c r="N2">
        <f>H14</f>
        <v>0.9999999999982776</v>
      </c>
    </row>
    <row r="3" spans="1:14">
      <c r="A3" t="s">
        <v>5</v>
      </c>
      <c r="B3">
        <v>426</v>
      </c>
      <c r="C3">
        <f t="shared" ref="C3:C17" si="0">100*(B3-MIN($B$2:$B$5))/(MAX($B$2:$B$5)-MIN($B$2:$B$5))</f>
        <v>39.772727272727273</v>
      </c>
      <c r="D3">
        <f t="shared" ref="D3:D5" si="1">100*($B$21-MIN($B$2:$B$5))/(MAX($B$2:$B$5)-MIN($B$2:$B$5))</f>
        <v>50</v>
      </c>
      <c r="E3">
        <f t="shared" ref="E3:E17" si="2">(C3-D3)/$B$22</f>
        <v>-1.0227272727272727</v>
      </c>
      <c r="F3">
        <f t="shared" ref="F3:F17" si="3">E3^2</f>
        <v>1.0459710743801653</v>
      </c>
      <c r="G3">
        <f t="shared" ref="G3:G17" si="4">EXP(-F3)</f>
        <v>0.35135046622902816</v>
      </c>
      <c r="H3">
        <f t="shared" ref="H3:H17" si="5">1-G3</f>
        <v>0.6486495337709719</v>
      </c>
      <c r="J3">
        <v>426</v>
      </c>
      <c r="K3">
        <f t="shared" ref="K3:K5" si="6">H3</f>
        <v>0.6486495337709719</v>
      </c>
      <c r="L3">
        <f t="shared" ref="L3:L5" si="7">H7</f>
        <v>0.18666448765016141</v>
      </c>
      <c r="M3">
        <f t="shared" ref="M3:M5" si="8">H11</f>
        <v>0.56239836036108959</v>
      </c>
      <c r="N3">
        <f t="shared" ref="N3:N5" si="9">H15</f>
        <v>0.77824860060118339</v>
      </c>
    </row>
    <row r="4" spans="1:14">
      <c r="A4" t="s">
        <v>10</v>
      </c>
      <c r="B4">
        <v>562</v>
      </c>
      <c r="C4">
        <f t="shared" si="0"/>
        <v>70.681818181818187</v>
      </c>
      <c r="D4">
        <f t="shared" si="1"/>
        <v>50</v>
      </c>
      <c r="E4">
        <f t="shared" si="2"/>
        <v>2.0681818181818188</v>
      </c>
      <c r="F4">
        <f t="shared" si="3"/>
        <v>4.2773760330578536</v>
      </c>
      <c r="G4">
        <f t="shared" si="4"/>
        <v>1.3879032470660493E-2</v>
      </c>
      <c r="H4">
        <f t="shared" si="5"/>
        <v>0.98612096752933953</v>
      </c>
      <c r="J4">
        <v>562</v>
      </c>
      <c r="K4">
        <f t="shared" si="6"/>
        <v>0.98612096752933953</v>
      </c>
      <c r="L4">
        <f t="shared" si="7"/>
        <v>0.99904176089470098</v>
      </c>
      <c r="M4">
        <f t="shared" si="8"/>
        <v>0.99143722174093185</v>
      </c>
      <c r="N4">
        <f t="shared" si="9"/>
        <v>0.96898053895646541</v>
      </c>
    </row>
    <row r="5" spans="1:14">
      <c r="A5" t="s">
        <v>19</v>
      </c>
      <c r="B5">
        <v>691</v>
      </c>
      <c r="C5">
        <f t="shared" si="0"/>
        <v>100</v>
      </c>
      <c r="D5">
        <f t="shared" si="1"/>
        <v>50</v>
      </c>
      <c r="E5">
        <f t="shared" si="2"/>
        <v>5</v>
      </c>
      <c r="F5">
        <f t="shared" si="3"/>
        <v>25</v>
      </c>
      <c r="G5">
        <f t="shared" si="4"/>
        <v>1.3887943864964021E-11</v>
      </c>
      <c r="H5">
        <f t="shared" si="5"/>
        <v>0.99999999998611211</v>
      </c>
      <c r="J5">
        <v>691</v>
      </c>
      <c r="K5">
        <f t="shared" si="6"/>
        <v>0.99999999998611211</v>
      </c>
      <c r="L5">
        <f t="shared" si="7"/>
        <v>0.99999999999996569</v>
      </c>
      <c r="M5">
        <f t="shared" si="8"/>
        <v>0.99999999999559941</v>
      </c>
      <c r="N5">
        <f t="shared" si="9"/>
        <v>0.99999999989700949</v>
      </c>
    </row>
    <row r="6" spans="1:14">
      <c r="A6" t="s">
        <v>8</v>
      </c>
      <c r="B6">
        <v>251</v>
      </c>
      <c r="C6">
        <f t="shared" si="0"/>
        <v>0</v>
      </c>
      <c r="D6">
        <f>100*($C$21-MIN($B$2:$B$5))/(MAX($B$2:$B$5)-MIN($B$2:$B$5))</f>
        <v>44.31818181818182</v>
      </c>
      <c r="E6">
        <f t="shared" si="2"/>
        <v>-4.4318181818181817</v>
      </c>
      <c r="F6">
        <f t="shared" si="3"/>
        <v>19.641012396694215</v>
      </c>
      <c r="G6">
        <f t="shared" si="4"/>
        <v>2.9513226926458806E-9</v>
      </c>
      <c r="H6">
        <f t="shared" si="5"/>
        <v>0.99999999704867726</v>
      </c>
    </row>
    <row r="7" spans="1:14">
      <c r="A7" t="s">
        <v>5</v>
      </c>
      <c r="B7">
        <v>426</v>
      </c>
      <c r="C7">
        <f t="shared" si="0"/>
        <v>39.772727272727273</v>
      </c>
      <c r="D7">
        <f t="shared" ref="D7:D9" si="10">100*($C$21-MIN($B$2:$B$5))/(MAX($B$2:$B$5)-MIN($B$2:$B$5))</f>
        <v>44.31818181818182</v>
      </c>
      <c r="E7">
        <f t="shared" si="2"/>
        <v>-0.4545454545454547</v>
      </c>
      <c r="F7">
        <f t="shared" si="3"/>
        <v>0.20661157024793403</v>
      </c>
      <c r="G7">
        <f t="shared" si="4"/>
        <v>0.81333551234983859</v>
      </c>
      <c r="H7">
        <f t="shared" si="5"/>
        <v>0.18666448765016141</v>
      </c>
    </row>
    <row r="8" spans="1:14">
      <c r="A8" t="s">
        <v>10</v>
      </c>
      <c r="B8">
        <v>562</v>
      </c>
      <c r="C8">
        <f t="shared" si="0"/>
        <v>70.681818181818187</v>
      </c>
      <c r="D8">
        <f t="shared" si="10"/>
        <v>44.31818181818182</v>
      </c>
      <c r="E8">
        <f t="shared" si="2"/>
        <v>2.6363636363636367</v>
      </c>
      <c r="F8">
        <f t="shared" si="3"/>
        <v>6.9504132231404974</v>
      </c>
      <c r="G8">
        <f t="shared" si="4"/>
        <v>9.5823910529903571E-4</v>
      </c>
      <c r="H8">
        <f t="shared" si="5"/>
        <v>0.99904176089470098</v>
      </c>
    </row>
    <row r="9" spans="1:14">
      <c r="A9" t="s">
        <v>19</v>
      </c>
      <c r="B9">
        <v>691</v>
      </c>
      <c r="C9">
        <f t="shared" si="0"/>
        <v>100</v>
      </c>
      <c r="D9">
        <f t="shared" si="10"/>
        <v>44.31818181818182</v>
      </c>
      <c r="E9">
        <f t="shared" si="2"/>
        <v>5.5681818181818183</v>
      </c>
      <c r="F9">
        <f t="shared" si="3"/>
        <v>31.004648760330582</v>
      </c>
      <c r="G9">
        <f t="shared" si="4"/>
        <v>3.4265109975143951E-14</v>
      </c>
      <c r="H9">
        <f t="shared" si="5"/>
        <v>0.99999999999996569</v>
      </c>
    </row>
    <row r="10" spans="1:14">
      <c r="A10" t="s">
        <v>8</v>
      </c>
      <c r="B10">
        <v>251</v>
      </c>
      <c r="C10">
        <f t="shared" si="0"/>
        <v>0</v>
      </c>
      <c r="D10">
        <f>100*($D$21-MIN($B$2:$B$5))/(MAX($B$2:$B$5)-MIN($B$2:$B$5))</f>
        <v>48.863636363636367</v>
      </c>
      <c r="E10">
        <f t="shared" si="2"/>
        <v>-4.8863636363636367</v>
      </c>
      <c r="F10">
        <f t="shared" si="3"/>
        <v>23.876549586776864</v>
      </c>
      <c r="G10">
        <f t="shared" si="4"/>
        <v>4.2711641987543098E-11</v>
      </c>
      <c r="H10">
        <f t="shared" si="5"/>
        <v>0.99999999995728839</v>
      </c>
    </row>
    <row r="11" spans="1:14">
      <c r="A11" t="s">
        <v>5</v>
      </c>
      <c r="B11">
        <v>426</v>
      </c>
      <c r="C11">
        <f t="shared" si="0"/>
        <v>39.772727272727273</v>
      </c>
      <c r="D11">
        <f t="shared" ref="D11:D13" si="11">100*($D$21-MIN($B$2:$B$5))/(MAX($B$2:$B$5)-MIN($B$2:$B$5))</f>
        <v>48.863636363636367</v>
      </c>
      <c r="E11">
        <f t="shared" si="2"/>
        <v>-0.90909090909090939</v>
      </c>
      <c r="F11">
        <f t="shared" si="3"/>
        <v>0.82644628099173612</v>
      </c>
      <c r="G11">
        <f t="shared" si="4"/>
        <v>0.43760163963891041</v>
      </c>
      <c r="H11">
        <f t="shared" si="5"/>
        <v>0.56239836036108959</v>
      </c>
    </row>
    <row r="12" spans="1:14">
      <c r="A12" t="s">
        <v>10</v>
      </c>
      <c r="B12">
        <v>562</v>
      </c>
      <c r="C12">
        <f t="shared" si="0"/>
        <v>70.681818181818187</v>
      </c>
      <c r="D12">
        <f t="shared" si="11"/>
        <v>48.863636363636367</v>
      </c>
      <c r="E12">
        <f t="shared" si="2"/>
        <v>2.1818181818181821</v>
      </c>
      <c r="F12">
        <f t="shared" si="3"/>
        <v>4.7603305785123977</v>
      </c>
      <c r="G12">
        <f t="shared" si="4"/>
        <v>8.562778259068201E-3</v>
      </c>
      <c r="H12">
        <f t="shared" si="5"/>
        <v>0.99143722174093185</v>
      </c>
    </row>
    <row r="13" spans="1:14">
      <c r="A13" t="s">
        <v>19</v>
      </c>
      <c r="B13">
        <v>691</v>
      </c>
      <c r="C13">
        <f t="shared" si="0"/>
        <v>100</v>
      </c>
      <c r="D13">
        <f t="shared" si="11"/>
        <v>48.863636363636367</v>
      </c>
      <c r="E13">
        <f t="shared" si="2"/>
        <v>5.1136363636363633</v>
      </c>
      <c r="F13">
        <f t="shared" si="3"/>
        <v>26.14927685950413</v>
      </c>
      <c r="G13">
        <f t="shared" si="4"/>
        <v>4.4006147911478161E-12</v>
      </c>
      <c r="H13">
        <f t="shared" si="5"/>
        <v>0.99999999999559941</v>
      </c>
    </row>
    <row r="14" spans="1:14">
      <c r="A14" t="s">
        <v>8</v>
      </c>
      <c r="B14">
        <v>251</v>
      </c>
      <c r="C14">
        <f t="shared" si="0"/>
        <v>0</v>
      </c>
      <c r="D14">
        <f>100*($E$21-MIN($B$2:$B$5))/(MAX($B$2:$B$5)-MIN($B$2:$B$5))</f>
        <v>52.045454545454547</v>
      </c>
      <c r="E14">
        <f t="shared" si="2"/>
        <v>-5.204545454545455</v>
      </c>
      <c r="F14">
        <f t="shared" si="3"/>
        <v>27.087293388429757</v>
      </c>
      <c r="G14">
        <f t="shared" si="4"/>
        <v>1.7224156057566649E-12</v>
      </c>
      <c r="H14">
        <f t="shared" si="5"/>
        <v>0.9999999999982776</v>
      </c>
    </row>
    <row r="15" spans="1:14">
      <c r="A15" t="s">
        <v>5</v>
      </c>
      <c r="B15">
        <v>426</v>
      </c>
      <c r="C15">
        <f t="shared" si="0"/>
        <v>39.772727272727273</v>
      </c>
      <c r="D15">
        <f t="shared" ref="D15:D17" si="12">100*($E$21-MIN($B$2:$B$5))/(MAX($B$2:$B$5)-MIN($B$2:$B$5))</f>
        <v>52.045454545454547</v>
      </c>
      <c r="E15">
        <f t="shared" si="2"/>
        <v>-1.2272727272727273</v>
      </c>
      <c r="F15">
        <f t="shared" si="3"/>
        <v>1.5061983471074381</v>
      </c>
      <c r="G15">
        <f t="shared" si="4"/>
        <v>0.22175139939881658</v>
      </c>
      <c r="H15">
        <f t="shared" si="5"/>
        <v>0.77824860060118339</v>
      </c>
    </row>
    <row r="16" spans="1:14">
      <c r="A16" t="s">
        <v>10</v>
      </c>
      <c r="B16">
        <v>562</v>
      </c>
      <c r="C16">
        <f t="shared" si="0"/>
        <v>70.681818181818187</v>
      </c>
      <c r="D16">
        <f t="shared" si="12"/>
        <v>52.045454545454547</v>
      </c>
      <c r="E16">
        <f t="shared" si="2"/>
        <v>1.863636363636364</v>
      </c>
      <c r="F16">
        <f t="shared" si="3"/>
        <v>3.4731404958677699</v>
      </c>
      <c r="G16">
        <f t="shared" si="4"/>
        <v>3.1019461043534625E-2</v>
      </c>
      <c r="H16">
        <f t="shared" si="5"/>
        <v>0.96898053895646541</v>
      </c>
    </row>
    <row r="17" spans="1:8">
      <c r="A17" t="s">
        <v>19</v>
      </c>
      <c r="B17">
        <v>691</v>
      </c>
      <c r="C17">
        <f t="shared" si="0"/>
        <v>100</v>
      </c>
      <c r="D17">
        <f t="shared" si="12"/>
        <v>52.045454545454547</v>
      </c>
      <c r="E17">
        <f t="shared" si="2"/>
        <v>4.795454545454545</v>
      </c>
      <c r="F17">
        <f t="shared" si="3"/>
        <v>22.996384297520656</v>
      </c>
      <c r="G17">
        <f t="shared" si="4"/>
        <v>1.0299050694585369E-10</v>
      </c>
      <c r="H17">
        <f t="shared" si="5"/>
        <v>0.99999999989700949</v>
      </c>
    </row>
    <row r="21" spans="1:8">
      <c r="A21" t="s">
        <v>43</v>
      </c>
      <c r="B21">
        <v>471</v>
      </c>
      <c r="C21">
        <v>446</v>
      </c>
      <c r="D21">
        <v>466</v>
      </c>
      <c r="E21">
        <v>480</v>
      </c>
      <c r="F21">
        <v>430</v>
      </c>
    </row>
    <row r="22" spans="1:8">
      <c r="A22" t="s">
        <v>59</v>
      </c>
      <c r="B22">
        <v>10</v>
      </c>
    </row>
    <row r="23" spans="1:8">
      <c r="C23" s="6"/>
    </row>
    <row r="25" spans="1:8">
      <c r="B25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1E8F-7F1F-491A-BB3A-D5ECB962D5B9}">
  <dimension ref="A1:N25"/>
  <sheetViews>
    <sheetView workbookViewId="0">
      <selection activeCell="B21" sqref="B21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57</v>
      </c>
    </row>
    <row r="2" spans="1:14">
      <c r="A2" t="s">
        <v>8</v>
      </c>
      <c r="B2">
        <v>251</v>
      </c>
      <c r="C2">
        <f>100*(B2-MIN($B$2:$B$5))/(MAX($B$2:$B$5)-MIN($B$2:$B$5))</f>
        <v>0</v>
      </c>
      <c r="D2">
        <f>100*($B$21-MIN($B$2:$B$5))/(MAX($B$2:$B$5)-MIN($B$2:$B$5))</f>
        <v>39.772727272727273</v>
      </c>
      <c r="E2">
        <f>(C2-D2)/$B$22</f>
        <v>-3.9772727272727275</v>
      </c>
      <c r="F2">
        <f>E2^2</f>
        <v>15.818698347107439</v>
      </c>
      <c r="G2">
        <f>EXP(-F2)</f>
        <v>1.3490454979847205E-7</v>
      </c>
      <c r="J2">
        <v>251</v>
      </c>
      <c r="K2">
        <f>G2</f>
        <v>1.3490454979847205E-7</v>
      </c>
      <c r="L2">
        <f>G6</f>
        <v>0.4558276525395894</v>
      </c>
      <c r="M2">
        <f>G10</f>
        <v>0.78759955606891097</v>
      </c>
      <c r="N2">
        <f>G14</f>
        <v>0.88657640439118435</v>
      </c>
    </row>
    <row r="3" spans="1:14">
      <c r="A3" t="s">
        <v>5</v>
      </c>
      <c r="B3">
        <v>426</v>
      </c>
      <c r="C3">
        <f t="shared" ref="C3:C17" si="0">100*(B3-MIN($B$2:$B$5))/(MAX($B$2:$B$5)-MIN($B$2:$B$5))</f>
        <v>39.772727272727273</v>
      </c>
      <c r="D3">
        <f t="shared" ref="D3:D5" si="1">100*($B$21-MIN($B$2:$B$5))/(MAX($B$2:$B$5)-MIN($B$2:$B$5))</f>
        <v>39.772727272727273</v>
      </c>
      <c r="E3">
        <f t="shared" ref="E3:E5" si="2">(C3-D3)/$B$22</f>
        <v>0</v>
      </c>
      <c r="F3">
        <f t="shared" ref="F3:F17" si="3">E3^2</f>
        <v>0</v>
      </c>
      <c r="G3">
        <f t="shared" ref="G3:G17" si="4">EXP(-F3)</f>
        <v>1</v>
      </c>
      <c r="J3">
        <v>426</v>
      </c>
      <c r="K3">
        <f t="shared" ref="K3:K5" si="5">G3</f>
        <v>1</v>
      </c>
      <c r="L3">
        <f t="shared" ref="L3:L5" si="6">G7</f>
        <v>0.99176959397791975</v>
      </c>
      <c r="M3">
        <f t="shared" ref="M3:M5" si="7">G11</f>
        <v>0.99176959397791975</v>
      </c>
      <c r="N3">
        <f t="shared" ref="N3:N5" si="8">G15</f>
        <v>0.99332814146650006</v>
      </c>
    </row>
    <row r="4" spans="1:14">
      <c r="A4" t="s">
        <v>10</v>
      </c>
      <c r="B4">
        <v>562</v>
      </c>
      <c r="C4">
        <f t="shared" si="0"/>
        <v>70.681818181818187</v>
      </c>
      <c r="D4">
        <f t="shared" si="1"/>
        <v>39.772727272727273</v>
      </c>
      <c r="E4">
        <f t="shared" si="2"/>
        <v>3.0909090909090913</v>
      </c>
      <c r="F4">
        <f t="shared" si="3"/>
        <v>9.5537190082644656</v>
      </c>
      <c r="G4">
        <f t="shared" si="4"/>
        <v>7.0936956764413694E-5</v>
      </c>
      <c r="J4">
        <v>562</v>
      </c>
      <c r="K4">
        <f t="shared" si="5"/>
        <v>7.0936956764413694E-5</v>
      </c>
      <c r="L4">
        <f t="shared" si="6"/>
        <v>0.75728430431494875</v>
      </c>
      <c r="M4">
        <f t="shared" si="7"/>
        <v>0.9535119647423278</v>
      </c>
      <c r="N4">
        <f t="shared" si="8"/>
        <v>0.98468234719195458</v>
      </c>
    </row>
    <row r="5" spans="1:14">
      <c r="A5" t="s">
        <v>19</v>
      </c>
      <c r="B5">
        <v>691</v>
      </c>
      <c r="C5">
        <f t="shared" si="0"/>
        <v>100</v>
      </c>
      <c r="D5">
        <f t="shared" si="1"/>
        <v>39.772727272727273</v>
      </c>
      <c r="E5">
        <f t="shared" si="2"/>
        <v>6.0227272727272725</v>
      </c>
      <c r="F5">
        <f t="shared" si="3"/>
        <v>36.273243801652889</v>
      </c>
      <c r="G5">
        <f t="shared" si="4"/>
        <v>1.7649417486657899E-16</v>
      </c>
      <c r="J5">
        <v>691</v>
      </c>
      <c r="K5">
        <f t="shared" si="5"/>
        <v>1.7649417486657899E-16</v>
      </c>
      <c r="L5">
        <f t="shared" si="6"/>
        <v>0.28933041182693414</v>
      </c>
      <c r="M5">
        <f t="shared" si="7"/>
        <v>0.76990144287332241</v>
      </c>
      <c r="N5">
        <f t="shared" si="8"/>
        <v>0.90284340911687466</v>
      </c>
    </row>
    <row r="6" spans="1:14">
      <c r="A6" t="s">
        <v>8</v>
      </c>
      <c r="B6">
        <v>251</v>
      </c>
      <c r="C6">
        <f t="shared" si="0"/>
        <v>0</v>
      </c>
      <c r="D6">
        <f>100*($C$21-MIN($B$2:$B$5))/(MAX($B$2:$B$5)-MIN($B$2:$B$5))</f>
        <v>44.31818181818182</v>
      </c>
      <c r="E6">
        <f>(C6-D6)/$C$22</f>
        <v>-0.88636363636363635</v>
      </c>
      <c r="F6">
        <f t="shared" si="3"/>
        <v>0.78564049586776863</v>
      </c>
      <c r="G6">
        <f t="shared" si="4"/>
        <v>0.4558276525395894</v>
      </c>
    </row>
    <row r="7" spans="1:14">
      <c r="A7" t="s">
        <v>5</v>
      </c>
      <c r="B7">
        <v>426</v>
      </c>
      <c r="C7">
        <f t="shared" si="0"/>
        <v>39.772727272727273</v>
      </c>
      <c r="D7">
        <f t="shared" ref="D7:D9" si="9">100*($C$21-MIN($B$2:$B$5))/(MAX($B$2:$B$5)-MIN($B$2:$B$5))</f>
        <v>44.31818181818182</v>
      </c>
      <c r="E7">
        <f t="shared" ref="E7:E9" si="10">(C7-D7)/$C$22</f>
        <v>-9.0909090909090939E-2</v>
      </c>
      <c r="F7">
        <f t="shared" si="3"/>
        <v>8.2644628099173608E-3</v>
      </c>
      <c r="G7">
        <f t="shared" si="4"/>
        <v>0.99176959397791975</v>
      </c>
    </row>
    <row r="8" spans="1:14">
      <c r="A8" t="s">
        <v>10</v>
      </c>
      <c r="B8">
        <v>562</v>
      </c>
      <c r="C8">
        <f t="shared" si="0"/>
        <v>70.681818181818187</v>
      </c>
      <c r="D8">
        <f t="shared" si="9"/>
        <v>44.31818181818182</v>
      </c>
      <c r="E8">
        <f t="shared" si="10"/>
        <v>0.52727272727272734</v>
      </c>
      <c r="F8">
        <f t="shared" si="3"/>
        <v>0.2780165289256199</v>
      </c>
      <c r="G8">
        <f t="shared" si="4"/>
        <v>0.75728430431494875</v>
      </c>
    </row>
    <row r="9" spans="1:14">
      <c r="A9" t="s">
        <v>19</v>
      </c>
      <c r="B9">
        <v>691</v>
      </c>
      <c r="C9">
        <f t="shared" si="0"/>
        <v>100</v>
      </c>
      <c r="D9">
        <f t="shared" si="9"/>
        <v>44.31818181818182</v>
      </c>
      <c r="E9">
        <f t="shared" si="10"/>
        <v>1.1136363636363635</v>
      </c>
      <c r="F9">
        <f t="shared" si="3"/>
        <v>1.2401859504132229</v>
      </c>
      <c r="G9">
        <f t="shared" si="4"/>
        <v>0.28933041182693414</v>
      </c>
    </row>
    <row r="10" spans="1:14">
      <c r="A10" t="s">
        <v>8</v>
      </c>
      <c r="B10">
        <v>251</v>
      </c>
      <c r="C10">
        <f t="shared" si="0"/>
        <v>0</v>
      </c>
      <c r="D10">
        <f>100*($D$21-MIN($B$2:$B$5))/(MAX($B$2:$B$5)-MIN($B$2:$B$5))</f>
        <v>48.863636363636367</v>
      </c>
      <c r="E10">
        <f>(C10-D10)/$D$22</f>
        <v>-0.48863636363636365</v>
      </c>
      <c r="F10">
        <f t="shared" si="3"/>
        <v>0.2387654958677686</v>
      </c>
      <c r="G10">
        <f t="shared" si="4"/>
        <v>0.78759955606891097</v>
      </c>
    </row>
    <row r="11" spans="1:14">
      <c r="A11" t="s">
        <v>5</v>
      </c>
      <c r="B11">
        <v>426</v>
      </c>
      <c r="C11">
        <f t="shared" si="0"/>
        <v>39.772727272727273</v>
      </c>
      <c r="D11">
        <f t="shared" ref="D11:D13" si="11">100*($D$21-MIN($B$2:$B$5))/(MAX($B$2:$B$5)-MIN($B$2:$B$5))</f>
        <v>48.863636363636367</v>
      </c>
      <c r="E11">
        <f t="shared" ref="E11:E13" si="12">(C11-D11)/$D$22</f>
        <v>-9.0909090909090939E-2</v>
      </c>
      <c r="F11">
        <f t="shared" si="3"/>
        <v>8.2644628099173608E-3</v>
      </c>
      <c r="G11">
        <f t="shared" si="4"/>
        <v>0.99176959397791975</v>
      </c>
    </row>
    <row r="12" spans="1:14">
      <c r="A12" t="s">
        <v>10</v>
      </c>
      <c r="B12">
        <v>562</v>
      </c>
      <c r="C12">
        <f t="shared" si="0"/>
        <v>70.681818181818187</v>
      </c>
      <c r="D12">
        <f t="shared" si="11"/>
        <v>48.863636363636367</v>
      </c>
      <c r="E12">
        <f t="shared" si="12"/>
        <v>0.2181818181818182</v>
      </c>
      <c r="F12">
        <f t="shared" si="3"/>
        <v>4.7603305785123971E-2</v>
      </c>
      <c r="G12">
        <f t="shared" si="4"/>
        <v>0.9535119647423278</v>
      </c>
    </row>
    <row r="13" spans="1:14">
      <c r="A13" t="s">
        <v>19</v>
      </c>
      <c r="B13">
        <v>691</v>
      </c>
      <c r="C13">
        <f t="shared" si="0"/>
        <v>100</v>
      </c>
      <c r="D13">
        <f t="shared" si="11"/>
        <v>48.863636363636367</v>
      </c>
      <c r="E13">
        <f t="shared" si="12"/>
        <v>0.51136363636363635</v>
      </c>
      <c r="F13">
        <f t="shared" si="3"/>
        <v>0.26149276859504134</v>
      </c>
      <c r="G13">
        <f t="shared" si="4"/>
        <v>0.76990144287332241</v>
      </c>
    </row>
    <row r="14" spans="1:14">
      <c r="A14" t="s">
        <v>8</v>
      </c>
      <c r="B14">
        <v>251</v>
      </c>
      <c r="C14">
        <f t="shared" si="0"/>
        <v>0</v>
      </c>
      <c r="D14">
        <f>100*($E$21-MIN($B$2:$B$5))/(MAX($B$2:$B$5)-MIN($B$2:$B$5))</f>
        <v>52.045454545454547</v>
      </c>
      <c r="E14">
        <f>(C14-D14)/$E$22</f>
        <v>-0.34696969696969698</v>
      </c>
      <c r="F14">
        <f t="shared" si="3"/>
        <v>0.12038797061524335</v>
      </c>
      <c r="G14">
        <f t="shared" si="4"/>
        <v>0.88657640439118435</v>
      </c>
    </row>
    <row r="15" spans="1:14">
      <c r="A15" t="s">
        <v>5</v>
      </c>
      <c r="B15">
        <v>426</v>
      </c>
      <c r="C15">
        <f t="shared" si="0"/>
        <v>39.772727272727273</v>
      </c>
      <c r="D15">
        <f t="shared" ref="D15:D17" si="13">100*($E$21-MIN($B$2:$B$5))/(MAX($B$2:$B$5)-MIN($B$2:$B$5))</f>
        <v>52.045454545454547</v>
      </c>
      <c r="E15">
        <f t="shared" ref="E15:E17" si="14">(C15-D15)/$E$22</f>
        <v>-8.1818181818181818E-2</v>
      </c>
      <c r="F15">
        <f t="shared" si="3"/>
        <v>6.6942148760330581E-3</v>
      </c>
      <c r="G15">
        <f t="shared" si="4"/>
        <v>0.99332814146650006</v>
      </c>
    </row>
    <row r="16" spans="1:14">
      <c r="A16" t="s">
        <v>10</v>
      </c>
      <c r="B16">
        <v>562</v>
      </c>
      <c r="C16">
        <f t="shared" si="0"/>
        <v>70.681818181818187</v>
      </c>
      <c r="D16">
        <f t="shared" si="13"/>
        <v>52.045454545454547</v>
      </c>
      <c r="E16">
        <f t="shared" si="14"/>
        <v>0.12424242424242427</v>
      </c>
      <c r="F16">
        <f t="shared" si="3"/>
        <v>1.5436179981634534E-2</v>
      </c>
      <c r="G16">
        <f t="shared" si="4"/>
        <v>0.98468234719195458</v>
      </c>
    </row>
    <row r="17" spans="1:7">
      <c r="A17" t="s">
        <v>19</v>
      </c>
      <c r="B17">
        <v>691</v>
      </c>
      <c r="C17">
        <f t="shared" si="0"/>
        <v>100</v>
      </c>
      <c r="D17">
        <f t="shared" si="13"/>
        <v>52.045454545454547</v>
      </c>
      <c r="E17">
        <f t="shared" si="14"/>
        <v>0.3196969696969697</v>
      </c>
      <c r="F17">
        <f t="shared" si="3"/>
        <v>0.10220615243342517</v>
      </c>
      <c r="G17">
        <f t="shared" si="4"/>
        <v>0.90284340911687466</v>
      </c>
    </row>
    <row r="21" spans="1:7">
      <c r="A21" t="s">
        <v>43</v>
      </c>
      <c r="B21">
        <v>426</v>
      </c>
      <c r="C21">
        <v>446</v>
      </c>
      <c r="D21">
        <v>466</v>
      </c>
      <c r="E21">
        <v>480</v>
      </c>
    </row>
    <row r="22" spans="1:7">
      <c r="A22" t="s">
        <v>59</v>
      </c>
      <c r="B22">
        <v>10</v>
      </c>
      <c r="C22">
        <v>50</v>
      </c>
      <c r="D22">
        <v>100</v>
      </c>
      <c r="E22">
        <v>150</v>
      </c>
    </row>
    <row r="23" spans="1:7">
      <c r="C23" s="6"/>
    </row>
    <row r="25" spans="1:7">
      <c r="B25" s="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1A20-CFD5-4DFC-A8BC-4D25DE4E4220}">
  <dimension ref="A1:N42"/>
  <sheetViews>
    <sheetView zoomScaleNormal="100" workbookViewId="0">
      <selection activeCell="G2" sqref="G2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  <col min="12" max="12" width="10" bestFit="1" customWidth="1"/>
    <col min="14" max="14" width="12" bestFit="1" customWidth="1"/>
  </cols>
  <sheetData>
    <row r="1" spans="1:14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s="8" t="s">
        <v>8</v>
      </c>
      <c r="B2" s="8">
        <v>251</v>
      </c>
      <c r="C2" s="8">
        <f t="shared" ref="C2:C36" si="0">100*(B2-MIN($B$2:$B$5))/(MAX($B$2:$B$5)-MIN($B$2:$B$5))</f>
        <v>0</v>
      </c>
      <c r="D2" s="8">
        <f>100*($B$38-MIN($B$2:$B$5))/(MAX($B$2:$B$5)-MIN($B$2:$B$5))</f>
        <v>0</v>
      </c>
      <c r="E2" s="8">
        <f t="shared" ref="E2:E36" si="1">(C2-D2)/$B$39</f>
        <v>0</v>
      </c>
      <c r="F2" s="8">
        <f>E2^2</f>
        <v>0</v>
      </c>
      <c r="G2" s="8">
        <f>EXP(-F2)</f>
        <v>1</v>
      </c>
      <c r="J2">
        <f>B2</f>
        <v>251</v>
      </c>
      <c r="K2">
        <f>1-G2</f>
        <v>0</v>
      </c>
      <c r="L2">
        <f>1-G6</f>
        <v>0.99999986509545025</v>
      </c>
      <c r="M2">
        <f>1-G15</f>
        <v>1</v>
      </c>
      <c r="N2">
        <f>1-G26</f>
        <v>1</v>
      </c>
    </row>
    <row r="3" spans="1:14">
      <c r="A3" s="8" t="s">
        <v>5</v>
      </c>
      <c r="B3" s="8">
        <v>426</v>
      </c>
      <c r="C3" s="8">
        <f t="shared" si="0"/>
        <v>39.772727272727273</v>
      </c>
      <c r="D3" s="8">
        <f>100*($B$38-MIN($B$2:$B$5))/(MAX($B$2:$B$5)-MIN($B$2:$B$5))</f>
        <v>0</v>
      </c>
      <c r="E3" s="8">
        <f t="shared" si="1"/>
        <v>3.9772727272727275</v>
      </c>
      <c r="F3" s="8">
        <f t="shared" ref="F3:F36" si="2">E3^2</f>
        <v>15.818698347107439</v>
      </c>
      <c r="G3" s="8">
        <f t="shared" ref="G3:G36" si="3">EXP(-F3)</f>
        <v>1.3490454979847205E-7</v>
      </c>
      <c r="J3">
        <f t="shared" ref="J3:J5" si="4">B3</f>
        <v>426</v>
      </c>
      <c r="K3">
        <f t="shared" ref="K3:K5" si="5">1-G3</f>
        <v>0.99999986509545025</v>
      </c>
      <c r="L3">
        <f>1-G10</f>
        <v>0</v>
      </c>
      <c r="M3">
        <f>1-G19</f>
        <v>0.99992906304323559</v>
      </c>
      <c r="N3">
        <f>1-G30</f>
        <v>0.99999999999999978</v>
      </c>
    </row>
    <row r="4" spans="1:14">
      <c r="A4" s="8" t="s">
        <v>10</v>
      </c>
      <c r="B4" s="8">
        <v>562</v>
      </c>
      <c r="C4" s="8">
        <f t="shared" si="0"/>
        <v>70.681818181818187</v>
      </c>
      <c r="D4" s="8">
        <f>100*($B$38-MIN($B$2:$B$5))/(MAX($B$2:$B$5)-MIN($B$2:$B$5))</f>
        <v>0</v>
      </c>
      <c r="E4" s="8">
        <f t="shared" si="1"/>
        <v>7.0681818181818183</v>
      </c>
      <c r="F4" s="8">
        <f t="shared" si="2"/>
        <v>49.959194214876035</v>
      </c>
      <c r="G4" s="8">
        <f t="shared" si="3"/>
        <v>2.0090818586944478E-22</v>
      </c>
      <c r="J4">
        <f t="shared" si="4"/>
        <v>562</v>
      </c>
      <c r="K4">
        <f t="shared" si="5"/>
        <v>1</v>
      </c>
      <c r="L4">
        <f>1-G13</f>
        <v>0.99992906304323559</v>
      </c>
      <c r="M4">
        <f>1-G22</f>
        <v>0</v>
      </c>
      <c r="N4">
        <f>1-G33</f>
        <v>0.9998150745618658</v>
      </c>
    </row>
    <row r="5" spans="1:14">
      <c r="A5" s="8" t="s">
        <v>19</v>
      </c>
      <c r="B5" s="8">
        <v>691</v>
      </c>
      <c r="C5" s="8">
        <f t="shared" si="0"/>
        <v>100</v>
      </c>
      <c r="D5" s="8">
        <f>100*($B$38-MIN($B$2:$B$5))/(MAX($B$2:$B$5)-MIN($B$2:$B$5))</f>
        <v>0</v>
      </c>
      <c r="E5" s="8">
        <f t="shared" si="1"/>
        <v>10</v>
      </c>
      <c r="F5" s="8">
        <f t="shared" si="2"/>
        <v>100</v>
      </c>
      <c r="G5" s="8">
        <f t="shared" si="3"/>
        <v>3.7200759760208361E-44</v>
      </c>
      <c r="J5">
        <f t="shared" si="4"/>
        <v>691</v>
      </c>
      <c r="K5">
        <f t="shared" si="5"/>
        <v>1</v>
      </c>
      <c r="L5">
        <f>1-G14</f>
        <v>0.99999999999999978</v>
      </c>
      <c r="M5">
        <f>1-G25</f>
        <v>0.9998150745618658</v>
      </c>
      <c r="N5">
        <f>1-G36</f>
        <v>0</v>
      </c>
    </row>
    <row r="6" spans="1:14">
      <c r="A6" t="s">
        <v>8</v>
      </c>
      <c r="B6">
        <v>251</v>
      </c>
      <c r="C6">
        <f t="shared" si="0"/>
        <v>0</v>
      </c>
      <c r="D6">
        <f t="shared" ref="D6:D14" si="6">100*($C$38-MIN($B$2:$B$5))/(MAX($B$2:$B$5)-MIN($B$2:$B$5))</f>
        <v>39.772727272727273</v>
      </c>
      <c r="E6">
        <f t="shared" si="1"/>
        <v>-3.9772727272727275</v>
      </c>
      <c r="F6">
        <f t="shared" si="2"/>
        <v>15.818698347107439</v>
      </c>
      <c r="G6">
        <f t="shared" si="3"/>
        <v>1.3490454979847205E-7</v>
      </c>
    </row>
    <row r="7" spans="1:14">
      <c r="B7">
        <v>300</v>
      </c>
      <c r="C7">
        <f t="shared" si="0"/>
        <v>11.136363636363637</v>
      </c>
      <c r="D7">
        <f t="shared" si="6"/>
        <v>39.772727272727273</v>
      </c>
      <c r="E7">
        <f t="shared" si="1"/>
        <v>-2.8636363636363638</v>
      </c>
      <c r="F7">
        <f t="shared" si="2"/>
        <v>8.2004132231404974</v>
      </c>
      <c r="G7">
        <f t="shared" si="3"/>
        <v>2.7454010020719057E-4</v>
      </c>
    </row>
    <row r="8" spans="1:14">
      <c r="B8">
        <v>350</v>
      </c>
      <c r="C8">
        <f t="shared" si="0"/>
        <v>22.5</v>
      </c>
      <c r="D8">
        <f t="shared" si="6"/>
        <v>39.772727272727273</v>
      </c>
      <c r="E8">
        <f t="shared" si="1"/>
        <v>-1.7272727272727273</v>
      </c>
      <c r="F8">
        <f t="shared" si="2"/>
        <v>2.9834710743801653</v>
      </c>
      <c r="G8">
        <f t="shared" si="3"/>
        <v>5.0616833791955383E-2</v>
      </c>
    </row>
    <row r="9" spans="1:14">
      <c r="B9">
        <v>381</v>
      </c>
      <c r="C9">
        <f t="shared" si="0"/>
        <v>29.545454545454547</v>
      </c>
      <c r="D9">
        <f t="shared" si="6"/>
        <v>39.772727272727273</v>
      </c>
      <c r="E9">
        <f t="shared" si="1"/>
        <v>-1.0227272727272727</v>
      </c>
      <c r="F9">
        <f t="shared" si="2"/>
        <v>1.0459710743801653</v>
      </c>
      <c r="G9">
        <f t="shared" si="3"/>
        <v>0.35135046622902816</v>
      </c>
    </row>
    <row r="10" spans="1:14">
      <c r="A10" t="s">
        <v>5</v>
      </c>
      <c r="B10">
        <v>426</v>
      </c>
      <c r="C10">
        <f t="shared" si="0"/>
        <v>39.772727272727273</v>
      </c>
      <c r="D10">
        <f t="shared" si="6"/>
        <v>39.772727272727273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4">
      <c r="B11">
        <v>471</v>
      </c>
      <c r="C11">
        <f t="shared" si="0"/>
        <v>50</v>
      </c>
      <c r="D11">
        <f t="shared" si="6"/>
        <v>39.772727272727273</v>
      </c>
      <c r="E11">
        <f t="shared" si="1"/>
        <v>1.0227272727272727</v>
      </c>
      <c r="F11">
        <f t="shared" si="2"/>
        <v>1.0459710743801653</v>
      </c>
      <c r="G11">
        <f t="shared" si="3"/>
        <v>0.35135046622902816</v>
      </c>
    </row>
    <row r="12" spans="1:14">
      <c r="B12">
        <v>502</v>
      </c>
      <c r="C12">
        <f t="shared" si="0"/>
        <v>57.045454545454547</v>
      </c>
      <c r="D12">
        <f t="shared" si="6"/>
        <v>39.772727272727273</v>
      </c>
      <c r="E12">
        <f t="shared" si="1"/>
        <v>1.7272727272727273</v>
      </c>
      <c r="F12">
        <f t="shared" si="2"/>
        <v>2.9834710743801653</v>
      </c>
      <c r="G12">
        <f t="shared" si="3"/>
        <v>5.0616833791955383E-2</v>
      </c>
    </row>
    <row r="13" spans="1:14">
      <c r="A13" t="s">
        <v>10</v>
      </c>
      <c r="B13">
        <v>562</v>
      </c>
      <c r="C13">
        <f t="shared" si="0"/>
        <v>70.681818181818187</v>
      </c>
      <c r="D13">
        <f t="shared" si="6"/>
        <v>39.772727272727273</v>
      </c>
      <c r="E13">
        <f t="shared" si="1"/>
        <v>3.0909090909090913</v>
      </c>
      <c r="F13">
        <f t="shared" si="2"/>
        <v>9.5537190082644656</v>
      </c>
      <c r="G13">
        <f t="shared" si="3"/>
        <v>7.0936956764413694E-5</v>
      </c>
    </row>
    <row r="14" spans="1:14">
      <c r="A14" t="s">
        <v>19</v>
      </c>
      <c r="B14">
        <v>691</v>
      </c>
      <c r="C14">
        <f t="shared" si="0"/>
        <v>100</v>
      </c>
      <c r="D14">
        <f t="shared" si="6"/>
        <v>39.772727272727273</v>
      </c>
      <c r="E14">
        <f t="shared" si="1"/>
        <v>6.0227272727272725</v>
      </c>
      <c r="F14">
        <f t="shared" si="2"/>
        <v>36.273243801652889</v>
      </c>
      <c r="G14">
        <f t="shared" si="3"/>
        <v>1.7649417486657899E-16</v>
      </c>
    </row>
    <row r="15" spans="1:14" ht="15" customHeight="1">
      <c r="A15" s="9" t="s">
        <v>8</v>
      </c>
      <c r="B15" s="9">
        <v>251</v>
      </c>
      <c r="C15" s="9">
        <f t="shared" si="0"/>
        <v>0</v>
      </c>
      <c r="D15" s="9">
        <f t="shared" ref="D15:D25" si="7">100*($D$38-MIN($B$2:$B$5))/(MAX($B$2:$B$5)-MIN($B$2:$B$5))</f>
        <v>70.681818181818187</v>
      </c>
      <c r="E15" s="9">
        <f t="shared" si="1"/>
        <v>-7.0681818181818183</v>
      </c>
      <c r="F15" s="9">
        <f t="shared" si="2"/>
        <v>49.959194214876035</v>
      </c>
      <c r="G15" s="9">
        <f t="shared" si="3"/>
        <v>2.0090818586944478E-22</v>
      </c>
    </row>
    <row r="16" spans="1:14" ht="15" customHeight="1">
      <c r="A16" s="9"/>
      <c r="B16" s="9">
        <v>300</v>
      </c>
      <c r="C16" s="9">
        <f t="shared" si="0"/>
        <v>11.136363636363637</v>
      </c>
      <c r="D16" s="9">
        <f t="shared" si="7"/>
        <v>70.681818181818187</v>
      </c>
      <c r="E16" s="9">
        <f t="shared" si="1"/>
        <v>-5.954545454545455</v>
      </c>
      <c r="F16" s="9">
        <f t="shared" si="2"/>
        <v>35.456611570247937</v>
      </c>
      <c r="G16" s="9">
        <f t="shared" si="3"/>
        <v>3.993826994303805E-16</v>
      </c>
    </row>
    <row r="17" spans="1:8" ht="15" customHeight="1">
      <c r="A17" s="9"/>
      <c r="B17" s="9">
        <v>350</v>
      </c>
      <c r="C17" s="9">
        <f t="shared" si="0"/>
        <v>22.5</v>
      </c>
      <c r="D17" s="9">
        <f t="shared" si="7"/>
        <v>70.681818181818187</v>
      </c>
      <c r="E17" s="9">
        <f t="shared" si="1"/>
        <v>-4.8181818181818183</v>
      </c>
      <c r="F17" s="9">
        <f t="shared" si="2"/>
        <v>23.214876033057852</v>
      </c>
      <c r="G17" s="9">
        <f t="shared" si="3"/>
        <v>8.2776572693369759E-11</v>
      </c>
    </row>
    <row r="18" spans="1:8" ht="15" customHeight="1">
      <c r="A18" s="9"/>
      <c r="B18" s="9">
        <v>381</v>
      </c>
      <c r="C18" s="9">
        <f t="shared" si="0"/>
        <v>29.545454545454547</v>
      </c>
      <c r="D18" s="9">
        <f t="shared" si="7"/>
        <v>70.681818181818187</v>
      </c>
      <c r="E18" s="9">
        <f t="shared" si="1"/>
        <v>-4.1136363636363642</v>
      </c>
      <c r="F18" s="9">
        <f t="shared" si="2"/>
        <v>16.922004132231411</v>
      </c>
      <c r="G18" s="9">
        <f t="shared" si="3"/>
        <v>4.4757619783391309E-8</v>
      </c>
    </row>
    <row r="19" spans="1:8">
      <c r="A19" s="9" t="s">
        <v>5</v>
      </c>
      <c r="B19" s="9">
        <v>426</v>
      </c>
      <c r="C19" s="9">
        <f t="shared" si="0"/>
        <v>39.772727272727273</v>
      </c>
      <c r="D19" s="9">
        <f t="shared" si="7"/>
        <v>70.681818181818187</v>
      </c>
      <c r="E19" s="9">
        <f t="shared" si="1"/>
        <v>-3.0909090909090913</v>
      </c>
      <c r="F19" s="9">
        <f t="shared" si="2"/>
        <v>9.5537190082644656</v>
      </c>
      <c r="G19" s="9">
        <f t="shared" si="3"/>
        <v>7.0936956764413694E-5</v>
      </c>
    </row>
    <row r="20" spans="1:8">
      <c r="A20" s="9"/>
      <c r="B20" s="9">
        <v>471</v>
      </c>
      <c r="C20" s="9">
        <f t="shared" si="0"/>
        <v>50</v>
      </c>
      <c r="D20" s="9">
        <f t="shared" si="7"/>
        <v>70.681818181818187</v>
      </c>
      <c r="E20" s="9">
        <f t="shared" si="1"/>
        <v>-2.0681818181818188</v>
      </c>
      <c r="F20" s="9">
        <f t="shared" si="2"/>
        <v>4.2773760330578536</v>
      </c>
      <c r="G20" s="9">
        <f t="shared" si="3"/>
        <v>1.3879032470660493E-2</v>
      </c>
    </row>
    <row r="21" spans="1:8">
      <c r="A21" s="9"/>
      <c r="B21" s="9">
        <v>502</v>
      </c>
      <c r="C21" s="9">
        <f t="shared" si="0"/>
        <v>57.045454545454547</v>
      </c>
      <c r="D21" s="9">
        <f t="shared" si="7"/>
        <v>70.681818181818187</v>
      </c>
      <c r="E21" s="9">
        <f t="shared" si="1"/>
        <v>-1.363636363636364</v>
      </c>
      <c r="F21" s="9">
        <f t="shared" si="2"/>
        <v>1.8595041322314059</v>
      </c>
      <c r="G21" s="9">
        <f t="shared" si="3"/>
        <v>0.15574984254978311</v>
      </c>
    </row>
    <row r="22" spans="1:8">
      <c r="A22" s="9" t="s">
        <v>10</v>
      </c>
      <c r="B22" s="9">
        <v>562</v>
      </c>
      <c r="C22" s="9">
        <f t="shared" si="0"/>
        <v>70.681818181818187</v>
      </c>
      <c r="D22" s="9">
        <f t="shared" si="7"/>
        <v>70.681818181818187</v>
      </c>
      <c r="E22" s="9">
        <f t="shared" si="1"/>
        <v>0</v>
      </c>
      <c r="F22" s="9">
        <f t="shared" si="2"/>
        <v>0</v>
      </c>
      <c r="G22" s="9">
        <f t="shared" si="3"/>
        <v>1</v>
      </c>
    </row>
    <row r="23" spans="1:8">
      <c r="A23" s="9"/>
      <c r="B23" s="9">
        <v>622</v>
      </c>
      <c r="C23" s="9">
        <f t="shared" si="0"/>
        <v>84.318181818181813</v>
      </c>
      <c r="D23" s="9">
        <f t="shared" si="7"/>
        <v>70.681818181818187</v>
      </c>
      <c r="E23" s="9">
        <f t="shared" si="1"/>
        <v>1.3636363636363626</v>
      </c>
      <c r="F23" s="9">
        <f t="shared" si="2"/>
        <v>1.8595041322314023</v>
      </c>
      <c r="G23" s="9">
        <f t="shared" si="3"/>
        <v>0.15574984254978366</v>
      </c>
    </row>
    <row r="24" spans="1:8">
      <c r="A24" s="9"/>
      <c r="B24" s="9">
        <v>653</v>
      </c>
      <c r="C24" s="9">
        <f t="shared" si="0"/>
        <v>91.36363636363636</v>
      </c>
      <c r="D24" s="9">
        <f t="shared" si="7"/>
        <v>70.681818181818187</v>
      </c>
      <c r="E24" s="9">
        <f t="shared" si="1"/>
        <v>2.0681818181818175</v>
      </c>
      <c r="F24" s="9">
        <f t="shared" si="2"/>
        <v>4.2773760330578483</v>
      </c>
      <c r="G24" s="9">
        <f t="shared" si="3"/>
        <v>1.3879032470660567E-2</v>
      </c>
    </row>
    <row r="25" spans="1:8">
      <c r="A25" s="9" t="s">
        <v>19</v>
      </c>
      <c r="B25" s="9">
        <v>691</v>
      </c>
      <c r="C25" s="9">
        <f t="shared" si="0"/>
        <v>100</v>
      </c>
      <c r="D25" s="9">
        <f t="shared" si="7"/>
        <v>70.681818181818187</v>
      </c>
      <c r="E25" s="9">
        <f t="shared" si="1"/>
        <v>2.9318181818181812</v>
      </c>
      <c r="F25" s="9">
        <f t="shared" si="2"/>
        <v>8.5955578512396666</v>
      </c>
      <c r="G25" s="9">
        <f t="shared" si="3"/>
        <v>1.8492543813420032E-4</v>
      </c>
    </row>
    <row r="26" spans="1:8">
      <c r="A26" s="10" t="s">
        <v>8</v>
      </c>
      <c r="B26" s="10">
        <v>251</v>
      </c>
      <c r="C26" s="10">
        <f t="shared" si="0"/>
        <v>0</v>
      </c>
      <c r="D26" s="10">
        <f t="shared" ref="D26:D36" si="8">100*($E$38-MIN($B$2:$B$5))/(MAX($B$2:$B$5)-MIN($B$2:$B$5))</f>
        <v>100</v>
      </c>
      <c r="E26" s="10">
        <f t="shared" si="1"/>
        <v>-10</v>
      </c>
      <c r="F26" s="10">
        <f t="shared" si="2"/>
        <v>100</v>
      </c>
      <c r="G26" s="10">
        <f t="shared" si="3"/>
        <v>3.7200759760208361E-44</v>
      </c>
      <c r="H26">
        <v>251</v>
      </c>
    </row>
    <row r="27" spans="1:8">
      <c r="A27" s="10"/>
      <c r="B27" s="10">
        <v>300</v>
      </c>
      <c r="C27" s="10">
        <f t="shared" si="0"/>
        <v>11.136363636363637</v>
      </c>
      <c r="D27" s="10">
        <f t="shared" si="8"/>
        <v>100</v>
      </c>
      <c r="E27" s="10">
        <f t="shared" si="1"/>
        <v>-8.8863636363636367</v>
      </c>
      <c r="F27" s="10">
        <f t="shared" si="2"/>
        <v>78.967458677685954</v>
      </c>
      <c r="G27" s="10">
        <f t="shared" si="3"/>
        <v>5.0683715722504172E-35</v>
      </c>
      <c r="H27">
        <v>350</v>
      </c>
    </row>
    <row r="28" spans="1:8">
      <c r="A28" s="10"/>
      <c r="B28" s="10">
        <v>350</v>
      </c>
      <c r="C28" s="10">
        <f t="shared" si="0"/>
        <v>22.5</v>
      </c>
      <c r="D28" s="10">
        <f t="shared" si="8"/>
        <v>100</v>
      </c>
      <c r="E28" s="10">
        <f t="shared" si="1"/>
        <v>-7.75</v>
      </c>
      <c r="F28" s="10">
        <f t="shared" si="2"/>
        <v>60.0625</v>
      </c>
      <c r="G28" s="10">
        <f t="shared" si="3"/>
        <v>8.225980595143903E-27</v>
      </c>
      <c r="H28">
        <v>381</v>
      </c>
    </row>
    <row r="29" spans="1:8">
      <c r="A29" s="10"/>
      <c r="B29" s="10">
        <v>381</v>
      </c>
      <c r="C29" s="10">
        <f t="shared" si="0"/>
        <v>29.545454545454547</v>
      </c>
      <c r="D29" s="10">
        <f t="shared" si="8"/>
        <v>100</v>
      </c>
      <c r="E29" s="10">
        <f t="shared" si="1"/>
        <v>-7.045454545454545</v>
      </c>
      <c r="F29" s="10">
        <f t="shared" si="2"/>
        <v>49.638429752066109</v>
      </c>
      <c r="G29" s="10">
        <f t="shared" si="3"/>
        <v>2.7688783040556741E-22</v>
      </c>
      <c r="H29">
        <v>426</v>
      </c>
    </row>
    <row r="30" spans="1:8">
      <c r="A30" s="10" t="s">
        <v>5</v>
      </c>
      <c r="B30" s="10">
        <v>426</v>
      </c>
      <c r="C30" s="10">
        <f t="shared" si="0"/>
        <v>39.772727272727273</v>
      </c>
      <c r="D30" s="10">
        <f t="shared" si="8"/>
        <v>100</v>
      </c>
      <c r="E30" s="10">
        <f t="shared" si="1"/>
        <v>-6.0227272727272725</v>
      </c>
      <c r="F30" s="10">
        <f t="shared" si="2"/>
        <v>36.273243801652889</v>
      </c>
      <c r="G30" s="10">
        <f t="shared" si="3"/>
        <v>1.7649417486657899E-16</v>
      </c>
      <c r="H30">
        <v>471</v>
      </c>
    </row>
    <row r="31" spans="1:8">
      <c r="A31" s="10"/>
      <c r="B31" s="10">
        <v>471</v>
      </c>
      <c r="C31" s="10">
        <f t="shared" si="0"/>
        <v>50</v>
      </c>
      <c r="D31" s="10">
        <f t="shared" si="8"/>
        <v>100</v>
      </c>
      <c r="E31" s="10">
        <f t="shared" si="1"/>
        <v>-5</v>
      </c>
      <c r="F31" s="10">
        <f t="shared" si="2"/>
        <v>25</v>
      </c>
      <c r="G31" s="10">
        <f t="shared" si="3"/>
        <v>1.3887943864964021E-11</v>
      </c>
      <c r="H31">
        <v>502</v>
      </c>
    </row>
    <row r="32" spans="1:8">
      <c r="A32" s="10"/>
      <c r="B32" s="10">
        <v>502</v>
      </c>
      <c r="C32" s="10">
        <f t="shared" si="0"/>
        <v>57.045454545454547</v>
      </c>
      <c r="D32" s="10">
        <f t="shared" si="8"/>
        <v>100</v>
      </c>
      <c r="E32" s="10">
        <f t="shared" si="1"/>
        <v>-4.295454545454545</v>
      </c>
      <c r="F32" s="10">
        <f t="shared" si="2"/>
        <v>18.450929752066113</v>
      </c>
      <c r="G32" s="10">
        <f t="shared" si="3"/>
        <v>9.7020391482046507E-9</v>
      </c>
      <c r="H32">
        <v>562</v>
      </c>
    </row>
    <row r="33" spans="1:8">
      <c r="A33" s="10" t="s">
        <v>10</v>
      </c>
      <c r="B33" s="10">
        <v>562</v>
      </c>
      <c r="C33" s="10">
        <f t="shared" si="0"/>
        <v>70.681818181818187</v>
      </c>
      <c r="D33" s="10">
        <f t="shared" si="8"/>
        <v>100</v>
      </c>
      <c r="E33" s="10">
        <f t="shared" si="1"/>
        <v>-2.9318181818181812</v>
      </c>
      <c r="F33" s="10">
        <f t="shared" si="2"/>
        <v>8.5955578512396666</v>
      </c>
      <c r="G33" s="10">
        <f t="shared" si="3"/>
        <v>1.8492543813420032E-4</v>
      </c>
      <c r="H33">
        <v>622</v>
      </c>
    </row>
    <row r="34" spans="1:8">
      <c r="A34" s="10"/>
      <c r="B34" s="10">
        <v>622</v>
      </c>
      <c r="C34" s="10">
        <f t="shared" si="0"/>
        <v>84.318181818181813</v>
      </c>
      <c r="D34" s="10">
        <f t="shared" si="8"/>
        <v>100</v>
      </c>
      <c r="E34" s="10">
        <f t="shared" si="1"/>
        <v>-1.5681818181818188</v>
      </c>
      <c r="F34" s="10">
        <f t="shared" si="2"/>
        <v>2.4591942148760348</v>
      </c>
      <c r="G34" s="10">
        <f t="shared" si="3"/>
        <v>8.5503820923344034E-2</v>
      </c>
      <c r="H34">
        <v>653</v>
      </c>
    </row>
    <row r="35" spans="1:8">
      <c r="A35" s="10"/>
      <c r="B35" s="10">
        <v>653</v>
      </c>
      <c r="C35" s="10">
        <f t="shared" si="0"/>
        <v>91.36363636363636</v>
      </c>
      <c r="D35" s="10">
        <f t="shared" si="8"/>
        <v>100</v>
      </c>
      <c r="E35" s="10">
        <f t="shared" si="1"/>
        <v>-0.86363636363636398</v>
      </c>
      <c r="F35" s="10">
        <f t="shared" si="2"/>
        <v>0.74586776859504189</v>
      </c>
      <c r="G35" s="10">
        <f t="shared" si="3"/>
        <v>0.47432251911450951</v>
      </c>
      <c r="H35">
        <v>691</v>
      </c>
    </row>
    <row r="36" spans="1:8">
      <c r="A36" s="10" t="s">
        <v>19</v>
      </c>
      <c r="B36" s="10">
        <v>691</v>
      </c>
      <c r="C36" s="10">
        <f t="shared" si="0"/>
        <v>100</v>
      </c>
      <c r="D36" s="10">
        <f t="shared" si="8"/>
        <v>100</v>
      </c>
      <c r="E36" s="10">
        <f t="shared" si="1"/>
        <v>0</v>
      </c>
      <c r="F36" s="10">
        <f t="shared" si="2"/>
        <v>0</v>
      </c>
      <c r="G36" s="10">
        <f t="shared" si="3"/>
        <v>1</v>
      </c>
    </row>
    <row r="37" spans="1:8">
      <c r="A37" s="10"/>
      <c r="B37" s="10"/>
      <c r="C37" s="10"/>
      <c r="D37" s="10"/>
      <c r="E37" s="10"/>
      <c r="F37" s="10"/>
      <c r="G37" s="10"/>
    </row>
    <row r="38" spans="1:8">
      <c r="A38" t="s">
        <v>43</v>
      </c>
      <c r="B38">
        <v>251</v>
      </c>
      <c r="C38">
        <v>426</v>
      </c>
      <c r="D38">
        <v>562</v>
      </c>
      <c r="E38">
        <v>691</v>
      </c>
    </row>
    <row r="39" spans="1:8">
      <c r="A39" t="s">
        <v>59</v>
      </c>
      <c r="B39">
        <v>10</v>
      </c>
    </row>
    <row r="40" spans="1:8">
      <c r="C40" s="6"/>
    </row>
    <row r="42" spans="1:8">
      <c r="B42" s="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4F61-E42E-455B-BCCD-7071D49DA179}">
  <dimension ref="A1:N46"/>
  <sheetViews>
    <sheetView zoomScaleNormal="100" workbookViewId="0">
      <selection activeCell="N43" sqref="N43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  <col min="14" max="14" width="12" bestFit="1" customWidth="1"/>
  </cols>
  <sheetData>
    <row r="1" spans="1:14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s="8" t="s">
        <v>8</v>
      </c>
      <c r="B2" s="8">
        <v>251</v>
      </c>
      <c r="C2" s="8">
        <f t="shared" ref="C2:C36" si="0">100*(B2-MIN($B$2:$B$5))/(MAX($B$2:$B$5)-MIN($B$2:$B$5))</f>
        <v>0</v>
      </c>
      <c r="D2" s="8">
        <f>100*($B$38-MIN($B$2:$B$5))/(MAX($B$2:$B$5)-MIN($B$2:$B$5))</f>
        <v>0</v>
      </c>
      <c r="E2" s="8">
        <f t="shared" ref="E2:E36" si="1">(C2-D2)/$B$39</f>
        <v>0</v>
      </c>
      <c r="F2" s="8">
        <f>E2^2</f>
        <v>0</v>
      </c>
      <c r="G2" s="8">
        <f>EXP(-F2)</f>
        <v>1</v>
      </c>
      <c r="J2">
        <f>B2</f>
        <v>251</v>
      </c>
      <c r="K2">
        <f>G2</f>
        <v>1</v>
      </c>
      <c r="L2">
        <f>G6</f>
        <v>1.3490454979847205E-7</v>
      </c>
      <c r="M2">
        <f>G15</f>
        <v>2.0090818586944478E-22</v>
      </c>
      <c r="N2">
        <f>G26</f>
        <v>3.7200759760208361E-44</v>
      </c>
    </row>
    <row r="3" spans="1:14">
      <c r="A3" s="8" t="s">
        <v>5</v>
      </c>
      <c r="B3" s="8">
        <v>426</v>
      </c>
      <c r="C3" s="8">
        <f t="shared" si="0"/>
        <v>39.772727272727273</v>
      </c>
      <c r="D3" s="8">
        <f>100*($B$38-MIN($B$2:$B$5))/(MAX($B$2:$B$5)-MIN($B$2:$B$5))</f>
        <v>0</v>
      </c>
      <c r="E3" s="8">
        <f t="shared" si="1"/>
        <v>3.9772727272727275</v>
      </c>
      <c r="F3" s="8">
        <f t="shared" ref="F3:F36" si="2">E3^2</f>
        <v>15.818698347107439</v>
      </c>
      <c r="G3" s="8">
        <f t="shared" ref="G3:G36" si="3">EXP(-F3)</f>
        <v>1.3490454979847205E-7</v>
      </c>
      <c r="J3">
        <f t="shared" ref="J3:J5" si="4">B3</f>
        <v>426</v>
      </c>
      <c r="K3">
        <f t="shared" ref="K3:K5" si="5">G3</f>
        <v>1.3490454979847205E-7</v>
      </c>
      <c r="L3">
        <f>G10</f>
        <v>1</v>
      </c>
      <c r="M3">
        <f>G19</f>
        <v>7.0936956764413694E-5</v>
      </c>
      <c r="N3">
        <f>G30</f>
        <v>1.7649417486657899E-16</v>
      </c>
    </row>
    <row r="4" spans="1:14">
      <c r="A4" s="8" t="s">
        <v>10</v>
      </c>
      <c r="B4" s="8">
        <v>562</v>
      </c>
      <c r="C4" s="8">
        <f t="shared" si="0"/>
        <v>70.681818181818187</v>
      </c>
      <c r="D4" s="8">
        <f>100*($B$38-MIN($B$2:$B$5))/(MAX($B$2:$B$5)-MIN($B$2:$B$5))</f>
        <v>0</v>
      </c>
      <c r="E4" s="8">
        <f t="shared" si="1"/>
        <v>7.0681818181818183</v>
      </c>
      <c r="F4" s="8">
        <f t="shared" si="2"/>
        <v>49.959194214876035</v>
      </c>
      <c r="G4" s="8">
        <f t="shared" si="3"/>
        <v>2.0090818586944478E-22</v>
      </c>
      <c r="J4">
        <f t="shared" si="4"/>
        <v>562</v>
      </c>
      <c r="K4">
        <f t="shared" si="5"/>
        <v>2.0090818586944478E-22</v>
      </c>
      <c r="L4">
        <f>G13</f>
        <v>7.0936956764413694E-5</v>
      </c>
      <c r="M4">
        <f>G22</f>
        <v>1</v>
      </c>
      <c r="N4">
        <f>G33</f>
        <v>1.8492543813420032E-4</v>
      </c>
    </row>
    <row r="5" spans="1:14">
      <c r="A5" s="8" t="s">
        <v>19</v>
      </c>
      <c r="B5" s="8">
        <v>691</v>
      </c>
      <c r="C5" s="8">
        <f t="shared" si="0"/>
        <v>100</v>
      </c>
      <c r="D5" s="8">
        <f>100*($B$38-MIN($B$2:$B$5))/(MAX($B$2:$B$5)-MIN($B$2:$B$5))</f>
        <v>0</v>
      </c>
      <c r="E5" s="8">
        <f t="shared" si="1"/>
        <v>10</v>
      </c>
      <c r="F5" s="8">
        <f t="shared" si="2"/>
        <v>100</v>
      </c>
      <c r="G5" s="8">
        <f t="shared" si="3"/>
        <v>3.7200759760208361E-44</v>
      </c>
      <c r="J5">
        <f t="shared" si="4"/>
        <v>691</v>
      </c>
      <c r="K5">
        <f t="shared" si="5"/>
        <v>3.7200759760208361E-44</v>
      </c>
      <c r="L5">
        <f t="shared" ref="L5" si="6">G14</f>
        <v>1.7649417486657899E-16</v>
      </c>
      <c r="M5">
        <f>G25</f>
        <v>1.8492543813420032E-4</v>
      </c>
      <c r="N5">
        <f t="shared" ref="N5" si="7">G36</f>
        <v>1</v>
      </c>
    </row>
    <row r="6" spans="1:14">
      <c r="A6" t="s">
        <v>8</v>
      </c>
      <c r="B6">
        <v>251</v>
      </c>
      <c r="C6" s="1">
        <f t="shared" si="0"/>
        <v>0</v>
      </c>
      <c r="D6" s="1">
        <f t="shared" ref="D6:D14" si="8">100*($C$38-MIN($B$2:$B$5))/(MAX($B$2:$B$5)-MIN($B$2:$B$5))</f>
        <v>39.772727272727273</v>
      </c>
      <c r="E6" s="1">
        <f t="shared" si="1"/>
        <v>-3.9772727272727275</v>
      </c>
      <c r="F6" s="1">
        <f t="shared" si="2"/>
        <v>15.818698347107439</v>
      </c>
      <c r="G6" s="1">
        <f t="shared" si="3"/>
        <v>1.3490454979847205E-7</v>
      </c>
    </row>
    <row r="7" spans="1:14">
      <c r="B7">
        <v>300</v>
      </c>
      <c r="C7" s="1">
        <f t="shared" si="0"/>
        <v>11.136363636363637</v>
      </c>
      <c r="D7" s="1">
        <f t="shared" si="8"/>
        <v>39.772727272727273</v>
      </c>
      <c r="E7" s="1">
        <f t="shared" si="1"/>
        <v>-2.8636363636363638</v>
      </c>
      <c r="F7" s="1">
        <f t="shared" si="2"/>
        <v>8.2004132231404974</v>
      </c>
      <c r="G7" s="1">
        <f t="shared" si="3"/>
        <v>2.7454010020719057E-4</v>
      </c>
    </row>
    <row r="8" spans="1:14">
      <c r="B8">
        <v>350</v>
      </c>
      <c r="C8" s="1">
        <f t="shared" si="0"/>
        <v>22.5</v>
      </c>
      <c r="D8" s="1">
        <f t="shared" si="8"/>
        <v>39.772727272727273</v>
      </c>
      <c r="E8" s="1">
        <f t="shared" si="1"/>
        <v>-1.7272727272727273</v>
      </c>
      <c r="F8" s="1">
        <f t="shared" si="2"/>
        <v>2.9834710743801653</v>
      </c>
      <c r="G8" s="1">
        <f t="shared" si="3"/>
        <v>5.0616833791955383E-2</v>
      </c>
    </row>
    <row r="9" spans="1:14">
      <c r="B9">
        <v>381</v>
      </c>
      <c r="C9" s="1">
        <f t="shared" si="0"/>
        <v>29.545454545454547</v>
      </c>
      <c r="D9" s="1">
        <f t="shared" si="8"/>
        <v>39.772727272727273</v>
      </c>
      <c r="E9" s="1">
        <f t="shared" si="1"/>
        <v>-1.0227272727272727</v>
      </c>
      <c r="F9" s="1">
        <f t="shared" si="2"/>
        <v>1.0459710743801653</v>
      </c>
      <c r="G9" s="1">
        <f t="shared" si="3"/>
        <v>0.35135046622902816</v>
      </c>
    </row>
    <row r="10" spans="1:14">
      <c r="A10" t="s">
        <v>5</v>
      </c>
      <c r="B10">
        <v>426</v>
      </c>
      <c r="C10" s="1">
        <f t="shared" si="0"/>
        <v>39.772727272727273</v>
      </c>
      <c r="D10" s="1">
        <f t="shared" si="8"/>
        <v>39.772727272727273</v>
      </c>
      <c r="E10" s="1">
        <f t="shared" si="1"/>
        <v>0</v>
      </c>
      <c r="F10" s="1">
        <f t="shared" si="2"/>
        <v>0</v>
      </c>
      <c r="G10" s="1">
        <f t="shared" si="3"/>
        <v>1</v>
      </c>
    </row>
    <row r="11" spans="1:14">
      <c r="B11">
        <v>471</v>
      </c>
      <c r="C11" s="1">
        <f t="shared" si="0"/>
        <v>50</v>
      </c>
      <c r="D11" s="1">
        <f t="shared" si="8"/>
        <v>39.772727272727273</v>
      </c>
      <c r="E11" s="1">
        <f t="shared" si="1"/>
        <v>1.0227272727272727</v>
      </c>
      <c r="F11" s="1">
        <f t="shared" si="2"/>
        <v>1.0459710743801653</v>
      </c>
      <c r="G11" s="1">
        <f t="shared" si="3"/>
        <v>0.35135046622902816</v>
      </c>
    </row>
    <row r="12" spans="1:14">
      <c r="B12">
        <v>502</v>
      </c>
      <c r="C12" s="1">
        <f t="shared" si="0"/>
        <v>57.045454545454547</v>
      </c>
      <c r="D12" s="1">
        <f t="shared" si="8"/>
        <v>39.772727272727273</v>
      </c>
      <c r="E12" s="1">
        <f t="shared" si="1"/>
        <v>1.7272727272727273</v>
      </c>
      <c r="F12" s="1">
        <f t="shared" si="2"/>
        <v>2.9834710743801653</v>
      </c>
      <c r="G12" s="1">
        <f t="shared" si="3"/>
        <v>5.0616833791955383E-2</v>
      </c>
    </row>
    <row r="13" spans="1:14">
      <c r="A13" t="s">
        <v>10</v>
      </c>
      <c r="B13">
        <v>562</v>
      </c>
      <c r="C13" s="1">
        <f t="shared" si="0"/>
        <v>70.681818181818187</v>
      </c>
      <c r="D13" s="1">
        <f t="shared" si="8"/>
        <v>39.772727272727273</v>
      </c>
      <c r="E13" s="1">
        <f t="shared" si="1"/>
        <v>3.0909090909090913</v>
      </c>
      <c r="F13" s="1">
        <f t="shared" si="2"/>
        <v>9.5537190082644656</v>
      </c>
      <c r="G13" s="1">
        <f t="shared" si="3"/>
        <v>7.0936956764413694E-5</v>
      </c>
    </row>
    <row r="14" spans="1:14">
      <c r="A14" t="s">
        <v>19</v>
      </c>
      <c r="B14">
        <v>691</v>
      </c>
      <c r="C14" s="1">
        <f t="shared" si="0"/>
        <v>100</v>
      </c>
      <c r="D14" s="1">
        <f t="shared" si="8"/>
        <v>39.772727272727273</v>
      </c>
      <c r="E14" s="1">
        <f t="shared" si="1"/>
        <v>6.0227272727272725</v>
      </c>
      <c r="F14" s="1">
        <f t="shared" si="2"/>
        <v>36.273243801652889</v>
      </c>
      <c r="G14" s="1">
        <f t="shared" si="3"/>
        <v>1.7649417486657899E-16</v>
      </c>
    </row>
    <row r="15" spans="1:14" ht="15" customHeight="1">
      <c r="A15" s="9" t="s">
        <v>8</v>
      </c>
      <c r="B15" s="9">
        <v>251</v>
      </c>
      <c r="C15" s="9">
        <f t="shared" si="0"/>
        <v>0</v>
      </c>
      <c r="D15" s="9">
        <f t="shared" ref="D15:D25" si="9">100*($D$38-MIN($B$2:$B$5))/(MAX($B$2:$B$5)-MIN($B$2:$B$5))</f>
        <v>70.681818181818187</v>
      </c>
      <c r="E15" s="9">
        <f t="shared" si="1"/>
        <v>-7.0681818181818183</v>
      </c>
      <c r="F15" s="9">
        <f t="shared" si="2"/>
        <v>49.959194214876035</v>
      </c>
      <c r="G15" s="9">
        <f t="shared" si="3"/>
        <v>2.0090818586944478E-22</v>
      </c>
    </row>
    <row r="16" spans="1:14" ht="15" customHeight="1">
      <c r="A16" s="9"/>
      <c r="B16" s="9">
        <v>300</v>
      </c>
      <c r="C16" s="9">
        <f t="shared" si="0"/>
        <v>11.136363636363637</v>
      </c>
      <c r="D16" s="9">
        <f t="shared" si="9"/>
        <v>70.681818181818187</v>
      </c>
      <c r="E16" s="9">
        <f t="shared" si="1"/>
        <v>-5.954545454545455</v>
      </c>
      <c r="F16" s="9">
        <f t="shared" si="2"/>
        <v>35.456611570247937</v>
      </c>
      <c r="G16" s="9">
        <f t="shared" si="3"/>
        <v>3.993826994303805E-16</v>
      </c>
    </row>
    <row r="17" spans="1:8" ht="15" customHeight="1">
      <c r="A17" s="9"/>
      <c r="B17" s="9">
        <v>350</v>
      </c>
      <c r="C17" s="9">
        <f t="shared" si="0"/>
        <v>22.5</v>
      </c>
      <c r="D17" s="9">
        <f t="shared" si="9"/>
        <v>70.681818181818187</v>
      </c>
      <c r="E17" s="9">
        <f t="shared" si="1"/>
        <v>-4.8181818181818183</v>
      </c>
      <c r="F17" s="9">
        <f t="shared" si="2"/>
        <v>23.214876033057852</v>
      </c>
      <c r="G17" s="9">
        <f t="shared" si="3"/>
        <v>8.2776572693369759E-11</v>
      </c>
    </row>
    <row r="18" spans="1:8" ht="15" customHeight="1">
      <c r="A18" s="9"/>
      <c r="B18" s="9">
        <v>381</v>
      </c>
      <c r="C18" s="9">
        <f t="shared" si="0"/>
        <v>29.545454545454547</v>
      </c>
      <c r="D18" s="9">
        <f t="shared" si="9"/>
        <v>70.681818181818187</v>
      </c>
      <c r="E18" s="9">
        <f t="shared" si="1"/>
        <v>-4.1136363636363642</v>
      </c>
      <c r="F18" s="9">
        <f t="shared" si="2"/>
        <v>16.922004132231411</v>
      </c>
      <c r="G18" s="9">
        <f t="shared" si="3"/>
        <v>4.4757619783391309E-8</v>
      </c>
    </row>
    <row r="19" spans="1:8">
      <c r="A19" s="9" t="s">
        <v>5</v>
      </c>
      <c r="B19" s="9">
        <v>426</v>
      </c>
      <c r="C19" s="9">
        <f t="shared" si="0"/>
        <v>39.772727272727273</v>
      </c>
      <c r="D19" s="9">
        <f t="shared" si="9"/>
        <v>70.681818181818187</v>
      </c>
      <c r="E19" s="9">
        <f t="shared" si="1"/>
        <v>-3.0909090909090913</v>
      </c>
      <c r="F19" s="9">
        <f t="shared" si="2"/>
        <v>9.5537190082644656</v>
      </c>
      <c r="G19" s="9">
        <f t="shared" si="3"/>
        <v>7.0936956764413694E-5</v>
      </c>
    </row>
    <row r="20" spans="1:8">
      <c r="A20" s="9"/>
      <c r="B20" s="9">
        <v>471</v>
      </c>
      <c r="C20" s="9">
        <f t="shared" si="0"/>
        <v>50</v>
      </c>
      <c r="D20" s="9">
        <f t="shared" si="9"/>
        <v>70.681818181818187</v>
      </c>
      <c r="E20" s="9">
        <f t="shared" si="1"/>
        <v>-2.0681818181818188</v>
      </c>
      <c r="F20" s="9">
        <f t="shared" si="2"/>
        <v>4.2773760330578536</v>
      </c>
      <c r="G20" s="9">
        <f t="shared" si="3"/>
        <v>1.3879032470660493E-2</v>
      </c>
    </row>
    <row r="21" spans="1:8">
      <c r="A21" s="9"/>
      <c r="B21" s="9">
        <v>502</v>
      </c>
      <c r="C21" s="9">
        <f t="shared" si="0"/>
        <v>57.045454545454547</v>
      </c>
      <c r="D21" s="9">
        <f t="shared" si="9"/>
        <v>70.681818181818187</v>
      </c>
      <c r="E21" s="9">
        <f t="shared" si="1"/>
        <v>-1.363636363636364</v>
      </c>
      <c r="F21" s="9">
        <f t="shared" si="2"/>
        <v>1.8595041322314059</v>
      </c>
      <c r="G21" s="9">
        <f t="shared" si="3"/>
        <v>0.15574984254978311</v>
      </c>
    </row>
    <row r="22" spans="1:8">
      <c r="A22" s="9" t="s">
        <v>10</v>
      </c>
      <c r="B22" s="9">
        <v>562</v>
      </c>
      <c r="C22" s="9">
        <f t="shared" si="0"/>
        <v>70.681818181818187</v>
      </c>
      <c r="D22" s="9">
        <f t="shared" si="9"/>
        <v>70.681818181818187</v>
      </c>
      <c r="E22" s="9">
        <f t="shared" si="1"/>
        <v>0</v>
      </c>
      <c r="F22" s="9">
        <f t="shared" si="2"/>
        <v>0</v>
      </c>
      <c r="G22" s="9">
        <f t="shared" si="3"/>
        <v>1</v>
      </c>
    </row>
    <row r="23" spans="1:8">
      <c r="A23" s="9"/>
      <c r="B23" s="9">
        <v>622</v>
      </c>
      <c r="C23" s="9">
        <f t="shared" si="0"/>
        <v>84.318181818181813</v>
      </c>
      <c r="D23" s="9">
        <f t="shared" si="9"/>
        <v>70.681818181818187</v>
      </c>
      <c r="E23" s="9">
        <f t="shared" si="1"/>
        <v>1.3636363636363626</v>
      </c>
      <c r="F23" s="9">
        <f t="shared" si="2"/>
        <v>1.8595041322314023</v>
      </c>
      <c r="G23" s="9">
        <f t="shared" si="3"/>
        <v>0.15574984254978366</v>
      </c>
    </row>
    <row r="24" spans="1:8">
      <c r="A24" s="9"/>
      <c r="B24" s="9">
        <v>653</v>
      </c>
      <c r="C24" s="9">
        <f t="shared" si="0"/>
        <v>91.36363636363636</v>
      </c>
      <c r="D24" s="9">
        <f t="shared" si="9"/>
        <v>70.681818181818187</v>
      </c>
      <c r="E24" s="9">
        <f t="shared" si="1"/>
        <v>2.0681818181818175</v>
      </c>
      <c r="F24" s="9">
        <f t="shared" si="2"/>
        <v>4.2773760330578483</v>
      </c>
      <c r="G24" s="9">
        <f t="shared" si="3"/>
        <v>1.3879032470660567E-2</v>
      </c>
    </row>
    <row r="25" spans="1:8">
      <c r="A25" s="9" t="s">
        <v>19</v>
      </c>
      <c r="B25" s="9">
        <v>691</v>
      </c>
      <c r="C25" s="9">
        <f t="shared" si="0"/>
        <v>100</v>
      </c>
      <c r="D25" s="9">
        <f t="shared" si="9"/>
        <v>70.681818181818187</v>
      </c>
      <c r="E25" s="9">
        <f t="shared" si="1"/>
        <v>2.9318181818181812</v>
      </c>
      <c r="F25" s="9">
        <f t="shared" si="2"/>
        <v>8.5955578512396666</v>
      </c>
      <c r="G25" s="9">
        <f t="shared" si="3"/>
        <v>1.8492543813420032E-4</v>
      </c>
    </row>
    <row r="26" spans="1:8">
      <c r="A26" s="10" t="s">
        <v>8</v>
      </c>
      <c r="B26" s="10">
        <v>251</v>
      </c>
      <c r="C26" s="10">
        <f t="shared" si="0"/>
        <v>0</v>
      </c>
      <c r="D26" s="10">
        <f t="shared" ref="D26:D36" si="10">100*($E$38-MIN($B$2:$B$5))/(MAX($B$2:$B$5)-MIN($B$2:$B$5))</f>
        <v>100</v>
      </c>
      <c r="E26" s="10">
        <f t="shared" si="1"/>
        <v>-10</v>
      </c>
      <c r="F26" s="10">
        <f t="shared" si="2"/>
        <v>100</v>
      </c>
      <c r="G26" s="10">
        <f t="shared" si="3"/>
        <v>3.7200759760208361E-44</v>
      </c>
      <c r="H26">
        <v>251</v>
      </c>
    </row>
    <row r="27" spans="1:8">
      <c r="A27" s="10"/>
      <c r="B27" s="10">
        <v>300</v>
      </c>
      <c r="C27" s="10">
        <f t="shared" si="0"/>
        <v>11.136363636363637</v>
      </c>
      <c r="D27" s="10">
        <f t="shared" si="10"/>
        <v>100</v>
      </c>
      <c r="E27" s="10">
        <f t="shared" si="1"/>
        <v>-8.8863636363636367</v>
      </c>
      <c r="F27" s="10">
        <f t="shared" si="2"/>
        <v>78.967458677685954</v>
      </c>
      <c r="G27" s="10">
        <f t="shared" si="3"/>
        <v>5.0683715722504172E-35</v>
      </c>
      <c r="H27">
        <v>350</v>
      </c>
    </row>
    <row r="28" spans="1:8">
      <c r="A28" s="10"/>
      <c r="B28" s="10">
        <v>350</v>
      </c>
      <c r="C28" s="10">
        <f t="shared" si="0"/>
        <v>22.5</v>
      </c>
      <c r="D28" s="10">
        <f t="shared" si="10"/>
        <v>100</v>
      </c>
      <c r="E28" s="10">
        <f t="shared" si="1"/>
        <v>-7.75</v>
      </c>
      <c r="F28" s="10">
        <f t="shared" si="2"/>
        <v>60.0625</v>
      </c>
      <c r="G28" s="10">
        <f t="shared" si="3"/>
        <v>8.225980595143903E-27</v>
      </c>
      <c r="H28">
        <v>381</v>
      </c>
    </row>
    <row r="29" spans="1:8">
      <c r="A29" s="10"/>
      <c r="B29" s="10">
        <v>381</v>
      </c>
      <c r="C29" s="10">
        <f t="shared" si="0"/>
        <v>29.545454545454547</v>
      </c>
      <c r="D29" s="10">
        <f t="shared" si="10"/>
        <v>100</v>
      </c>
      <c r="E29" s="10">
        <f t="shared" si="1"/>
        <v>-7.045454545454545</v>
      </c>
      <c r="F29" s="10">
        <f t="shared" si="2"/>
        <v>49.638429752066109</v>
      </c>
      <c r="G29" s="10">
        <f t="shared" si="3"/>
        <v>2.7688783040556741E-22</v>
      </c>
      <c r="H29">
        <v>426</v>
      </c>
    </row>
    <row r="30" spans="1:8">
      <c r="A30" s="10" t="s">
        <v>5</v>
      </c>
      <c r="B30" s="10">
        <v>426</v>
      </c>
      <c r="C30" s="10">
        <f t="shared" si="0"/>
        <v>39.772727272727273</v>
      </c>
      <c r="D30" s="10">
        <f t="shared" si="10"/>
        <v>100</v>
      </c>
      <c r="E30" s="10">
        <f t="shared" si="1"/>
        <v>-6.0227272727272725</v>
      </c>
      <c r="F30" s="10">
        <f t="shared" si="2"/>
        <v>36.273243801652889</v>
      </c>
      <c r="G30" s="10">
        <f t="shared" si="3"/>
        <v>1.7649417486657899E-16</v>
      </c>
      <c r="H30">
        <v>471</v>
      </c>
    </row>
    <row r="31" spans="1:8">
      <c r="A31" s="10"/>
      <c r="B31" s="10">
        <v>471</v>
      </c>
      <c r="C31" s="10">
        <f t="shared" si="0"/>
        <v>50</v>
      </c>
      <c r="D31" s="10">
        <f t="shared" si="10"/>
        <v>100</v>
      </c>
      <c r="E31" s="10">
        <f t="shared" si="1"/>
        <v>-5</v>
      </c>
      <c r="F31" s="10">
        <f t="shared" si="2"/>
        <v>25</v>
      </c>
      <c r="G31" s="10">
        <f t="shared" si="3"/>
        <v>1.3887943864964021E-11</v>
      </c>
      <c r="H31">
        <v>502</v>
      </c>
    </row>
    <row r="32" spans="1:8">
      <c r="A32" s="10"/>
      <c r="B32" s="10">
        <v>502</v>
      </c>
      <c r="C32" s="10">
        <f t="shared" si="0"/>
        <v>57.045454545454547</v>
      </c>
      <c r="D32" s="10">
        <f t="shared" si="10"/>
        <v>100</v>
      </c>
      <c r="E32" s="10">
        <f t="shared" si="1"/>
        <v>-4.295454545454545</v>
      </c>
      <c r="F32" s="10">
        <f t="shared" si="2"/>
        <v>18.450929752066113</v>
      </c>
      <c r="G32" s="10">
        <f t="shared" si="3"/>
        <v>9.7020391482046507E-9</v>
      </c>
      <c r="H32">
        <v>562</v>
      </c>
    </row>
    <row r="33" spans="1:8">
      <c r="A33" s="10" t="s">
        <v>10</v>
      </c>
      <c r="B33" s="10">
        <v>562</v>
      </c>
      <c r="C33" s="10">
        <f t="shared" si="0"/>
        <v>70.681818181818187</v>
      </c>
      <c r="D33" s="10">
        <f t="shared" si="10"/>
        <v>100</v>
      </c>
      <c r="E33" s="10">
        <f t="shared" si="1"/>
        <v>-2.9318181818181812</v>
      </c>
      <c r="F33" s="10">
        <f t="shared" si="2"/>
        <v>8.5955578512396666</v>
      </c>
      <c r="G33" s="10">
        <f t="shared" si="3"/>
        <v>1.8492543813420032E-4</v>
      </c>
      <c r="H33">
        <v>622</v>
      </c>
    </row>
    <row r="34" spans="1:8">
      <c r="A34" s="10"/>
      <c r="B34" s="10">
        <v>622</v>
      </c>
      <c r="C34" s="10">
        <f t="shared" si="0"/>
        <v>84.318181818181813</v>
      </c>
      <c r="D34" s="10">
        <f t="shared" si="10"/>
        <v>100</v>
      </c>
      <c r="E34" s="10">
        <f t="shared" si="1"/>
        <v>-1.5681818181818188</v>
      </c>
      <c r="F34" s="10">
        <f t="shared" si="2"/>
        <v>2.4591942148760348</v>
      </c>
      <c r="G34" s="10">
        <f t="shared" si="3"/>
        <v>8.5503820923344034E-2</v>
      </c>
      <c r="H34">
        <v>653</v>
      </c>
    </row>
    <row r="35" spans="1:8">
      <c r="A35" s="10"/>
      <c r="B35" s="10">
        <v>653</v>
      </c>
      <c r="C35" s="10">
        <f t="shared" si="0"/>
        <v>91.36363636363636</v>
      </c>
      <c r="D35" s="10">
        <f t="shared" si="10"/>
        <v>100</v>
      </c>
      <c r="E35" s="10">
        <f t="shared" si="1"/>
        <v>-0.86363636363636398</v>
      </c>
      <c r="F35" s="10">
        <f t="shared" si="2"/>
        <v>0.74586776859504189</v>
      </c>
      <c r="G35" s="10">
        <f t="shared" si="3"/>
        <v>0.47432251911450951</v>
      </c>
      <c r="H35">
        <v>691</v>
      </c>
    </row>
    <row r="36" spans="1:8">
      <c r="A36" s="10" t="s">
        <v>19</v>
      </c>
      <c r="B36" s="10">
        <v>691</v>
      </c>
      <c r="C36" s="10">
        <f t="shared" si="0"/>
        <v>100</v>
      </c>
      <c r="D36" s="10">
        <f t="shared" si="10"/>
        <v>100</v>
      </c>
      <c r="E36" s="10">
        <f t="shared" si="1"/>
        <v>0</v>
      </c>
      <c r="F36" s="10">
        <f t="shared" si="2"/>
        <v>0</v>
      </c>
      <c r="G36" s="10">
        <f t="shared" si="3"/>
        <v>1</v>
      </c>
    </row>
    <row r="37" spans="1:8">
      <c r="A37" s="10"/>
      <c r="B37" s="10"/>
      <c r="C37" s="10"/>
      <c r="D37" s="10"/>
      <c r="E37" s="10"/>
      <c r="F37" s="10"/>
      <c r="G37" s="10"/>
    </row>
    <row r="38" spans="1:8">
      <c r="A38" t="s">
        <v>43</v>
      </c>
      <c r="B38">
        <v>251</v>
      </c>
      <c r="C38">
        <v>426</v>
      </c>
      <c r="D38">
        <v>562</v>
      </c>
      <c r="E38">
        <v>691</v>
      </c>
    </row>
    <row r="39" spans="1:8">
      <c r="A39" t="s">
        <v>59</v>
      </c>
      <c r="B39">
        <v>10</v>
      </c>
    </row>
    <row r="40" spans="1:8">
      <c r="C40" s="6"/>
    </row>
    <row r="42" spans="1:8">
      <c r="A42" t="s">
        <v>32</v>
      </c>
      <c r="B42" t="s">
        <v>33</v>
      </c>
      <c r="C42" t="s">
        <v>54</v>
      </c>
      <c r="D42" t="s">
        <v>35</v>
      </c>
      <c r="E42" t="s">
        <v>55</v>
      </c>
      <c r="F42" t="s">
        <v>56</v>
      </c>
      <c r="G42" t="s">
        <v>57</v>
      </c>
    </row>
    <row r="43" spans="1:8">
      <c r="A43" t="s">
        <v>8</v>
      </c>
      <c r="B43">
        <v>251</v>
      </c>
      <c r="C43" s="1">
        <f>(B43-MIN($B$2:$B$5))/(MAX($B$2:$B$5)-MIN($B$2:$B$5))</f>
        <v>0</v>
      </c>
      <c r="D43" s="1">
        <f>($C$38-MIN($B$2:$B$5))/(MAX($B$2:$B$5)-MIN($B$2:$B$5))</f>
        <v>0.39772727272727271</v>
      </c>
      <c r="E43" s="1">
        <f>(100*(C43-D43))/$B$39</f>
        <v>-3.9772727272727275</v>
      </c>
      <c r="F43" s="1">
        <f t="shared" ref="F43:F46" si="11">E43^2</f>
        <v>15.818698347107439</v>
      </c>
      <c r="G43" s="1">
        <f t="shared" ref="G43:G46" si="12">EXP(-F43)</f>
        <v>1.3490454979847205E-7</v>
      </c>
    </row>
    <row r="44" spans="1:8">
      <c r="A44" t="s">
        <v>5</v>
      </c>
      <c r="B44">
        <v>426</v>
      </c>
      <c r="C44" s="1">
        <f t="shared" ref="C44:C46" si="13">(B44-MIN($B$2:$B$5))/(MAX($B$2:$B$5)-MIN($B$2:$B$5))</f>
        <v>0.39772727272727271</v>
      </c>
      <c r="D44" s="1">
        <f t="shared" ref="D44:D46" si="14">($C$38-MIN($B$2:$B$5))/(MAX($B$2:$B$5)-MIN($B$2:$B$5))</f>
        <v>0.39772727272727271</v>
      </c>
      <c r="E44" s="1">
        <f t="shared" ref="E44:E46" si="15">(100*(C44-D44))/$B$39</f>
        <v>0</v>
      </c>
      <c r="F44" s="1">
        <f t="shared" si="11"/>
        <v>0</v>
      </c>
      <c r="G44" s="1">
        <f t="shared" si="12"/>
        <v>1</v>
      </c>
    </row>
    <row r="45" spans="1:8">
      <c r="A45" t="s">
        <v>10</v>
      </c>
      <c r="B45">
        <v>562</v>
      </c>
      <c r="C45" s="1">
        <f t="shared" si="13"/>
        <v>0.70681818181818179</v>
      </c>
      <c r="D45" s="1">
        <f t="shared" si="14"/>
        <v>0.39772727272727271</v>
      </c>
      <c r="E45" s="1">
        <f t="shared" si="15"/>
        <v>3.0909090909090908</v>
      </c>
      <c r="F45" s="1">
        <f t="shared" si="11"/>
        <v>9.5537190082644621</v>
      </c>
      <c r="G45" s="1">
        <f t="shared" si="12"/>
        <v>7.0936956764413952E-5</v>
      </c>
    </row>
    <row r="46" spans="1:8">
      <c r="A46" t="s">
        <v>19</v>
      </c>
      <c r="B46">
        <v>691</v>
      </c>
      <c r="C46" s="1">
        <f t="shared" si="13"/>
        <v>1</v>
      </c>
      <c r="D46" s="1">
        <f t="shared" si="14"/>
        <v>0.39772727272727271</v>
      </c>
      <c r="E46" s="1">
        <f t="shared" si="15"/>
        <v>6.0227272727272725</v>
      </c>
      <c r="F46" s="1">
        <f t="shared" si="11"/>
        <v>36.273243801652889</v>
      </c>
      <c r="G46" s="1">
        <f t="shared" si="12"/>
        <v>1.7649417486657899E-16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BF68-7941-4701-B720-047994ADE04B}">
  <dimension ref="A1:N48"/>
  <sheetViews>
    <sheetView zoomScaleNormal="100" workbookViewId="0">
      <selection activeCell="N7" sqref="N7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  <col min="14" max="14" width="12" bestFit="1" customWidth="1"/>
  </cols>
  <sheetData>
    <row r="1" spans="1:14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s="8" t="s">
        <v>8</v>
      </c>
      <c r="B2" s="8">
        <v>251</v>
      </c>
      <c r="C2" s="8">
        <f t="shared" ref="C2:C42" si="0">100*(B2-MIN($B$2:$B$11))/(MAX($B$2:$B$11)-MIN($B$2:$B$11))</f>
        <v>0</v>
      </c>
      <c r="D2" s="8">
        <f t="shared" ref="D2:D11" si="1">100*($B$44-MIN($B$2:$B$11))/(MAX($B$2:$B$11)-MIN($B$2:$B$11))</f>
        <v>0</v>
      </c>
      <c r="E2" s="8">
        <f t="shared" ref="E2:E42" si="2">(C2-D2)/$B$45</f>
        <v>0</v>
      </c>
      <c r="F2" s="8">
        <f>E2^2</f>
        <v>0</v>
      </c>
      <c r="G2" s="8">
        <f>EXP(-F2)</f>
        <v>1</v>
      </c>
      <c r="J2">
        <f>B2</f>
        <v>251</v>
      </c>
      <c r="K2">
        <f>G2</f>
        <v>1</v>
      </c>
      <c r="L2">
        <f>G12</f>
        <v>1.3490454979847205E-7</v>
      </c>
      <c r="M2">
        <f>G21</f>
        <v>2.0090818586944478E-22</v>
      </c>
      <c r="N2">
        <f>G32</f>
        <v>3.7200759760208361E-44</v>
      </c>
    </row>
    <row r="3" spans="1:14">
      <c r="A3" s="8"/>
      <c r="B3" s="8">
        <v>350</v>
      </c>
      <c r="C3" s="8">
        <f t="shared" si="0"/>
        <v>22.5</v>
      </c>
      <c r="D3" s="8">
        <f t="shared" si="1"/>
        <v>0</v>
      </c>
      <c r="E3" s="8">
        <f t="shared" si="2"/>
        <v>2.25</v>
      </c>
      <c r="F3" s="8">
        <f t="shared" ref="F3:F42" si="3">E3^2</f>
        <v>5.0625</v>
      </c>
      <c r="G3" s="8">
        <f>EXP(-F3)</f>
        <v>6.329715427485747E-3</v>
      </c>
      <c r="J3">
        <f t="shared" ref="J3:J11" si="4">B3</f>
        <v>350</v>
      </c>
      <c r="K3">
        <f t="shared" ref="K3:K11" si="5">G3</f>
        <v>6.329715427485747E-3</v>
      </c>
      <c r="L3">
        <f t="shared" ref="L3:L10" si="6">G14</f>
        <v>5.0616833791955383E-2</v>
      </c>
      <c r="M3">
        <f t="shared" ref="M3:M11" si="7">G23</f>
        <v>8.2776572693369759E-11</v>
      </c>
      <c r="N3">
        <f>G34</f>
        <v>8.225980595143903E-27</v>
      </c>
    </row>
    <row r="4" spans="1:14">
      <c r="A4" s="8"/>
      <c r="B4" s="8">
        <v>381</v>
      </c>
      <c r="C4" s="8">
        <f t="shared" si="0"/>
        <v>29.545454545454547</v>
      </c>
      <c r="D4" s="8">
        <f t="shared" si="1"/>
        <v>0</v>
      </c>
      <c r="E4" s="8">
        <f t="shared" si="2"/>
        <v>2.9545454545454546</v>
      </c>
      <c r="F4" s="8">
        <f t="shared" si="3"/>
        <v>8.7293388429752063</v>
      </c>
      <c r="G4" s="8">
        <f>EXP(-F4)</f>
        <v>1.6176937583551454E-4</v>
      </c>
      <c r="J4">
        <f t="shared" si="4"/>
        <v>381</v>
      </c>
      <c r="K4">
        <f t="shared" si="5"/>
        <v>1.6176937583551454E-4</v>
      </c>
      <c r="L4">
        <f t="shared" si="6"/>
        <v>0.35135046622902816</v>
      </c>
      <c r="M4">
        <f t="shared" si="7"/>
        <v>4.4757619783391309E-8</v>
      </c>
      <c r="N4">
        <f>G35</f>
        <v>2.7688783040556741E-22</v>
      </c>
    </row>
    <row r="5" spans="1:14">
      <c r="A5" s="8" t="s">
        <v>5</v>
      </c>
      <c r="B5" s="8">
        <v>426</v>
      </c>
      <c r="C5" s="8">
        <f t="shared" si="0"/>
        <v>39.772727272727273</v>
      </c>
      <c r="D5" s="8">
        <f t="shared" si="1"/>
        <v>0</v>
      </c>
      <c r="E5" s="8">
        <f t="shared" si="2"/>
        <v>3.9772727272727275</v>
      </c>
      <c r="F5" s="8">
        <f t="shared" si="3"/>
        <v>15.818698347107439</v>
      </c>
      <c r="G5" s="8">
        <f t="shared" ref="G5:G31" si="8">EXP(-F5)</f>
        <v>1.3490454979847205E-7</v>
      </c>
      <c r="J5">
        <f t="shared" si="4"/>
        <v>426</v>
      </c>
      <c r="K5">
        <f t="shared" si="5"/>
        <v>1.3490454979847205E-7</v>
      </c>
      <c r="L5">
        <f t="shared" si="6"/>
        <v>1</v>
      </c>
      <c r="M5">
        <f t="shared" si="7"/>
        <v>7.0936956764413694E-5</v>
      </c>
      <c r="N5">
        <f>G36</f>
        <v>1.7649417486657899E-16</v>
      </c>
    </row>
    <row r="6" spans="1:14">
      <c r="A6" s="8"/>
      <c r="B6" s="8">
        <v>471</v>
      </c>
      <c r="C6" s="8">
        <f t="shared" si="0"/>
        <v>50</v>
      </c>
      <c r="D6" s="8">
        <f t="shared" si="1"/>
        <v>0</v>
      </c>
      <c r="E6" s="8">
        <f t="shared" si="2"/>
        <v>5</v>
      </c>
      <c r="F6" s="8">
        <f t="shared" si="3"/>
        <v>25</v>
      </c>
      <c r="G6" s="8">
        <f t="shared" si="8"/>
        <v>1.3887943864964021E-11</v>
      </c>
      <c r="J6">
        <f t="shared" si="4"/>
        <v>471</v>
      </c>
      <c r="K6">
        <f t="shared" si="5"/>
        <v>1.3887943864964021E-11</v>
      </c>
      <c r="L6">
        <f t="shared" si="6"/>
        <v>0.35135046622902816</v>
      </c>
      <c r="M6">
        <f t="shared" si="7"/>
        <v>1.3879032470660493E-2</v>
      </c>
      <c r="N6">
        <f>G37</f>
        <v>1.3887943864964021E-11</v>
      </c>
    </row>
    <row r="7" spans="1:14">
      <c r="A7" s="8"/>
      <c r="B7" s="8">
        <v>502</v>
      </c>
      <c r="C7" s="8">
        <f t="shared" si="0"/>
        <v>57.045454545454547</v>
      </c>
      <c r="D7" s="8">
        <f t="shared" si="1"/>
        <v>0</v>
      </c>
      <c r="E7" s="8">
        <f t="shared" si="2"/>
        <v>5.704545454545455</v>
      </c>
      <c r="F7" s="8">
        <f t="shared" si="3"/>
        <v>32.54183884297521</v>
      </c>
      <c r="G7" s="8">
        <f t="shared" si="8"/>
        <v>7.3664621124951361E-15</v>
      </c>
      <c r="J7">
        <f t="shared" si="4"/>
        <v>502</v>
      </c>
      <c r="K7">
        <f t="shared" si="5"/>
        <v>7.3664621124951361E-15</v>
      </c>
      <c r="L7">
        <f t="shared" si="6"/>
        <v>5.0616833791955383E-2</v>
      </c>
      <c r="M7">
        <f t="shared" si="7"/>
        <v>0.15574984254978311</v>
      </c>
      <c r="N7">
        <f t="shared" ref="N7:N11" si="9">G38</f>
        <v>9.7020391482046507E-9</v>
      </c>
    </row>
    <row r="8" spans="1:14">
      <c r="A8" s="8" t="s">
        <v>10</v>
      </c>
      <c r="B8" s="8">
        <v>562</v>
      </c>
      <c r="C8" s="8">
        <f t="shared" si="0"/>
        <v>70.681818181818187</v>
      </c>
      <c r="D8" s="8">
        <f t="shared" si="1"/>
        <v>0</v>
      </c>
      <c r="E8" s="8">
        <f t="shared" si="2"/>
        <v>7.0681818181818183</v>
      </c>
      <c r="F8" s="8">
        <f t="shared" si="3"/>
        <v>49.959194214876035</v>
      </c>
      <c r="G8" s="8">
        <f t="shared" si="8"/>
        <v>2.0090818586944478E-22</v>
      </c>
      <c r="J8">
        <f t="shared" si="4"/>
        <v>562</v>
      </c>
      <c r="K8">
        <f t="shared" si="5"/>
        <v>2.0090818586944478E-22</v>
      </c>
      <c r="L8">
        <f t="shared" si="6"/>
        <v>7.0936956764413694E-5</v>
      </c>
      <c r="M8">
        <f t="shared" si="7"/>
        <v>1</v>
      </c>
      <c r="N8">
        <f>G39</f>
        <v>1.8492543813420032E-4</v>
      </c>
    </row>
    <row r="9" spans="1:14">
      <c r="A9" s="8"/>
      <c r="B9" s="8">
        <v>622</v>
      </c>
      <c r="C9" s="8">
        <f t="shared" si="0"/>
        <v>84.318181818181813</v>
      </c>
      <c r="D9" s="8">
        <f t="shared" si="1"/>
        <v>0</v>
      </c>
      <c r="E9" s="8">
        <f t="shared" si="2"/>
        <v>8.4318181818181817</v>
      </c>
      <c r="F9" s="8">
        <f t="shared" si="3"/>
        <v>71.095557851239661</v>
      </c>
      <c r="G9" s="8">
        <f t="shared" si="8"/>
        <v>1.3292036873088647E-31</v>
      </c>
      <c r="J9">
        <f t="shared" si="4"/>
        <v>622</v>
      </c>
      <c r="K9">
        <f t="shared" si="5"/>
        <v>1.3292036873088647E-31</v>
      </c>
      <c r="L9">
        <f t="shared" si="6"/>
        <v>1.7649417486657899E-16</v>
      </c>
      <c r="M9">
        <f t="shared" si="7"/>
        <v>0.15574984254978366</v>
      </c>
      <c r="N9">
        <f t="shared" si="9"/>
        <v>8.5503820923344034E-2</v>
      </c>
    </row>
    <row r="10" spans="1:14">
      <c r="A10" s="8"/>
      <c r="B10" s="8">
        <v>653</v>
      </c>
      <c r="C10" s="8">
        <f t="shared" si="0"/>
        <v>91.36363636363636</v>
      </c>
      <c r="D10" s="8">
        <f t="shared" si="1"/>
        <v>0</v>
      </c>
      <c r="E10" s="8">
        <f t="shared" si="2"/>
        <v>9.1363636363636367</v>
      </c>
      <c r="F10" s="8">
        <f t="shared" si="3"/>
        <v>83.473140495867781</v>
      </c>
      <c r="G10" s="8">
        <f t="shared" si="8"/>
        <v>5.5985517314639617E-37</v>
      </c>
      <c r="J10">
        <f t="shared" si="4"/>
        <v>653</v>
      </c>
      <c r="K10">
        <f t="shared" si="5"/>
        <v>5.5985517314639617E-37</v>
      </c>
      <c r="L10">
        <f t="shared" si="6"/>
        <v>2.0090818586944478E-22</v>
      </c>
      <c r="M10">
        <f t="shared" si="7"/>
        <v>1.3879032470660567E-2</v>
      </c>
      <c r="N10">
        <f t="shared" si="9"/>
        <v>0.47432251911450951</v>
      </c>
    </row>
    <row r="11" spans="1:14">
      <c r="A11" s="8" t="s">
        <v>19</v>
      </c>
      <c r="B11" s="8">
        <v>691</v>
      </c>
      <c r="C11" s="8">
        <f t="shared" si="0"/>
        <v>100</v>
      </c>
      <c r="D11" s="8">
        <f t="shared" si="1"/>
        <v>0</v>
      </c>
      <c r="E11" s="8">
        <f t="shared" si="2"/>
        <v>10</v>
      </c>
      <c r="F11" s="8">
        <f t="shared" si="3"/>
        <v>100</v>
      </c>
      <c r="G11" s="8">
        <f t="shared" si="8"/>
        <v>3.7200759760208361E-44</v>
      </c>
      <c r="J11">
        <f t="shared" si="4"/>
        <v>691</v>
      </c>
      <c r="K11">
        <f t="shared" si="5"/>
        <v>3.7200759760208361E-44</v>
      </c>
      <c r="L11">
        <f t="shared" ref="L11" si="10">G20</f>
        <v>1.7649417486657899E-16</v>
      </c>
      <c r="M11">
        <f t="shared" si="7"/>
        <v>1.8492543813420032E-4</v>
      </c>
      <c r="N11">
        <f t="shared" si="9"/>
        <v>1</v>
      </c>
    </row>
    <row r="12" spans="1:14">
      <c r="A12" t="s">
        <v>8</v>
      </c>
      <c r="B12">
        <v>251</v>
      </c>
      <c r="C12">
        <f t="shared" si="0"/>
        <v>0</v>
      </c>
      <c r="D12">
        <f t="shared" ref="D12:D20" si="11">100*($C$44-MIN($B$2:$B$11))/(MAX($B$2:$B$11)-MIN($B$2:$B$11))</f>
        <v>39.772727272727273</v>
      </c>
      <c r="E12">
        <f t="shared" si="2"/>
        <v>-3.9772727272727275</v>
      </c>
      <c r="F12">
        <f t="shared" si="3"/>
        <v>15.818698347107439</v>
      </c>
      <c r="G12">
        <f t="shared" si="8"/>
        <v>1.3490454979847205E-7</v>
      </c>
    </row>
    <row r="13" spans="1:14">
      <c r="B13">
        <v>300</v>
      </c>
      <c r="C13">
        <f t="shared" si="0"/>
        <v>11.136363636363637</v>
      </c>
      <c r="D13">
        <f t="shared" si="11"/>
        <v>39.772727272727273</v>
      </c>
      <c r="E13">
        <f t="shared" si="2"/>
        <v>-2.8636363636363638</v>
      </c>
      <c r="F13">
        <f t="shared" si="3"/>
        <v>8.2004132231404974</v>
      </c>
      <c r="G13">
        <f t="shared" si="8"/>
        <v>2.7454010020719057E-4</v>
      </c>
    </row>
    <row r="14" spans="1:14">
      <c r="B14">
        <v>350</v>
      </c>
      <c r="C14">
        <f t="shared" si="0"/>
        <v>22.5</v>
      </c>
      <c r="D14">
        <f t="shared" si="11"/>
        <v>39.772727272727273</v>
      </c>
      <c r="E14">
        <f t="shared" si="2"/>
        <v>-1.7272727272727273</v>
      </c>
      <c r="F14">
        <f t="shared" si="3"/>
        <v>2.9834710743801653</v>
      </c>
      <c r="G14">
        <f t="shared" si="8"/>
        <v>5.0616833791955383E-2</v>
      </c>
    </row>
    <row r="15" spans="1:14">
      <c r="B15">
        <v>381</v>
      </c>
      <c r="C15">
        <f t="shared" si="0"/>
        <v>29.545454545454547</v>
      </c>
      <c r="D15">
        <f t="shared" si="11"/>
        <v>39.772727272727273</v>
      </c>
      <c r="E15">
        <f t="shared" si="2"/>
        <v>-1.0227272727272727</v>
      </c>
      <c r="F15">
        <f t="shared" si="3"/>
        <v>1.0459710743801653</v>
      </c>
      <c r="G15">
        <f t="shared" si="8"/>
        <v>0.35135046622902816</v>
      </c>
    </row>
    <row r="16" spans="1:14">
      <c r="A16" t="s">
        <v>5</v>
      </c>
      <c r="B16">
        <v>426</v>
      </c>
      <c r="C16">
        <f t="shared" si="0"/>
        <v>39.772727272727273</v>
      </c>
      <c r="D16">
        <f t="shared" si="11"/>
        <v>39.772727272727273</v>
      </c>
      <c r="E16">
        <f t="shared" si="2"/>
        <v>0</v>
      </c>
      <c r="F16">
        <f t="shared" si="3"/>
        <v>0</v>
      </c>
      <c r="G16">
        <f t="shared" si="8"/>
        <v>1</v>
      </c>
    </row>
    <row r="17" spans="1:8">
      <c r="B17">
        <v>471</v>
      </c>
      <c r="C17">
        <f t="shared" si="0"/>
        <v>50</v>
      </c>
      <c r="D17">
        <f t="shared" si="11"/>
        <v>39.772727272727273</v>
      </c>
      <c r="E17">
        <f t="shared" si="2"/>
        <v>1.0227272727272727</v>
      </c>
      <c r="F17">
        <f t="shared" si="3"/>
        <v>1.0459710743801653</v>
      </c>
      <c r="G17">
        <f t="shared" si="8"/>
        <v>0.35135046622902816</v>
      </c>
    </row>
    <row r="18" spans="1:8">
      <c r="B18">
        <v>502</v>
      </c>
      <c r="C18">
        <f t="shared" si="0"/>
        <v>57.045454545454547</v>
      </c>
      <c r="D18">
        <f t="shared" si="11"/>
        <v>39.772727272727273</v>
      </c>
      <c r="E18">
        <f t="shared" si="2"/>
        <v>1.7272727272727273</v>
      </c>
      <c r="F18">
        <f t="shared" si="3"/>
        <v>2.9834710743801653</v>
      </c>
      <c r="G18">
        <f t="shared" si="8"/>
        <v>5.0616833791955383E-2</v>
      </c>
    </row>
    <row r="19" spans="1:8">
      <c r="A19" t="s">
        <v>10</v>
      </c>
      <c r="B19">
        <v>562</v>
      </c>
      <c r="C19">
        <f t="shared" si="0"/>
        <v>70.681818181818187</v>
      </c>
      <c r="D19">
        <f t="shared" si="11"/>
        <v>39.772727272727273</v>
      </c>
      <c r="E19">
        <f t="shared" si="2"/>
        <v>3.0909090909090913</v>
      </c>
      <c r="F19">
        <f t="shared" si="3"/>
        <v>9.5537190082644656</v>
      </c>
      <c r="G19">
        <f t="shared" si="8"/>
        <v>7.0936956764413694E-5</v>
      </c>
    </row>
    <row r="20" spans="1:8">
      <c r="A20" t="s">
        <v>19</v>
      </c>
      <c r="B20">
        <v>691</v>
      </c>
      <c r="C20">
        <f t="shared" si="0"/>
        <v>100</v>
      </c>
      <c r="D20">
        <f t="shared" si="11"/>
        <v>39.772727272727273</v>
      </c>
      <c r="E20">
        <f t="shared" si="2"/>
        <v>6.0227272727272725</v>
      </c>
      <c r="F20">
        <f t="shared" si="3"/>
        <v>36.273243801652889</v>
      </c>
      <c r="G20">
        <f t="shared" si="8"/>
        <v>1.7649417486657899E-16</v>
      </c>
    </row>
    <row r="21" spans="1:8" ht="15" customHeight="1">
      <c r="A21" s="9" t="s">
        <v>8</v>
      </c>
      <c r="B21" s="9">
        <v>251</v>
      </c>
      <c r="C21" s="9">
        <f t="shared" si="0"/>
        <v>0</v>
      </c>
      <c r="D21" s="9">
        <f t="shared" ref="D21:D31" si="12">100*($D$44-MIN($B$2:$B$11))/(MAX($B$2:$B$11)-MIN($B$2:$B$11))</f>
        <v>70.681818181818187</v>
      </c>
      <c r="E21" s="9">
        <f t="shared" si="2"/>
        <v>-7.0681818181818183</v>
      </c>
      <c r="F21" s="9">
        <f t="shared" si="3"/>
        <v>49.959194214876035</v>
      </c>
      <c r="G21" s="9">
        <f t="shared" si="8"/>
        <v>2.0090818586944478E-22</v>
      </c>
    </row>
    <row r="22" spans="1:8" ht="15" customHeight="1">
      <c r="A22" s="9"/>
      <c r="B22" s="9">
        <v>300</v>
      </c>
      <c r="C22" s="9">
        <f t="shared" si="0"/>
        <v>11.136363636363637</v>
      </c>
      <c r="D22" s="9">
        <f t="shared" si="12"/>
        <v>70.681818181818187</v>
      </c>
      <c r="E22" s="9">
        <f t="shared" si="2"/>
        <v>-5.954545454545455</v>
      </c>
      <c r="F22" s="9">
        <f t="shared" si="3"/>
        <v>35.456611570247937</v>
      </c>
      <c r="G22" s="9">
        <f t="shared" si="8"/>
        <v>3.993826994303805E-16</v>
      </c>
    </row>
    <row r="23" spans="1:8" ht="15" customHeight="1">
      <c r="A23" s="9"/>
      <c r="B23" s="9">
        <v>350</v>
      </c>
      <c r="C23" s="9">
        <f t="shared" si="0"/>
        <v>22.5</v>
      </c>
      <c r="D23" s="9">
        <f t="shared" si="12"/>
        <v>70.681818181818187</v>
      </c>
      <c r="E23" s="9">
        <f t="shared" si="2"/>
        <v>-4.8181818181818183</v>
      </c>
      <c r="F23" s="9">
        <f t="shared" si="3"/>
        <v>23.214876033057852</v>
      </c>
      <c r="G23" s="9">
        <f t="shared" si="8"/>
        <v>8.2776572693369759E-11</v>
      </c>
    </row>
    <row r="24" spans="1:8" ht="15" customHeight="1">
      <c r="A24" s="9"/>
      <c r="B24" s="9">
        <v>381</v>
      </c>
      <c r="C24" s="9">
        <f t="shared" si="0"/>
        <v>29.545454545454547</v>
      </c>
      <c r="D24" s="9">
        <f t="shared" si="12"/>
        <v>70.681818181818187</v>
      </c>
      <c r="E24" s="9">
        <f t="shared" si="2"/>
        <v>-4.1136363636363642</v>
      </c>
      <c r="F24" s="9">
        <f t="shared" si="3"/>
        <v>16.922004132231411</v>
      </c>
      <c r="G24" s="9">
        <f t="shared" si="8"/>
        <v>4.4757619783391309E-8</v>
      </c>
    </row>
    <row r="25" spans="1:8">
      <c r="A25" s="9" t="s">
        <v>5</v>
      </c>
      <c r="B25" s="9">
        <v>426</v>
      </c>
      <c r="C25" s="9">
        <f t="shared" si="0"/>
        <v>39.772727272727273</v>
      </c>
      <c r="D25" s="9">
        <f t="shared" si="12"/>
        <v>70.681818181818187</v>
      </c>
      <c r="E25" s="9">
        <f t="shared" si="2"/>
        <v>-3.0909090909090913</v>
      </c>
      <c r="F25" s="9">
        <f t="shared" si="3"/>
        <v>9.5537190082644656</v>
      </c>
      <c r="G25" s="9">
        <f t="shared" si="8"/>
        <v>7.0936956764413694E-5</v>
      </c>
    </row>
    <row r="26" spans="1:8">
      <c r="A26" s="9"/>
      <c r="B26" s="9">
        <v>471</v>
      </c>
      <c r="C26" s="9">
        <f t="shared" si="0"/>
        <v>50</v>
      </c>
      <c r="D26" s="9">
        <f t="shared" si="12"/>
        <v>70.681818181818187</v>
      </c>
      <c r="E26" s="9">
        <f t="shared" si="2"/>
        <v>-2.0681818181818188</v>
      </c>
      <c r="F26" s="9">
        <f t="shared" si="3"/>
        <v>4.2773760330578536</v>
      </c>
      <c r="G26" s="9">
        <f t="shared" si="8"/>
        <v>1.3879032470660493E-2</v>
      </c>
    </row>
    <row r="27" spans="1:8">
      <c r="A27" s="9"/>
      <c r="B27" s="9">
        <v>502</v>
      </c>
      <c r="C27" s="9">
        <f t="shared" si="0"/>
        <v>57.045454545454547</v>
      </c>
      <c r="D27" s="9">
        <f t="shared" si="12"/>
        <v>70.681818181818187</v>
      </c>
      <c r="E27" s="9">
        <f t="shared" si="2"/>
        <v>-1.363636363636364</v>
      </c>
      <c r="F27" s="9">
        <f t="shared" si="3"/>
        <v>1.8595041322314059</v>
      </c>
      <c r="G27" s="9">
        <f t="shared" si="8"/>
        <v>0.15574984254978311</v>
      </c>
    </row>
    <row r="28" spans="1:8">
      <c r="A28" s="9" t="s">
        <v>10</v>
      </c>
      <c r="B28" s="9">
        <v>562</v>
      </c>
      <c r="C28" s="9">
        <f t="shared" si="0"/>
        <v>70.681818181818187</v>
      </c>
      <c r="D28" s="9">
        <f t="shared" si="12"/>
        <v>70.681818181818187</v>
      </c>
      <c r="E28" s="9">
        <f t="shared" si="2"/>
        <v>0</v>
      </c>
      <c r="F28" s="9">
        <f t="shared" si="3"/>
        <v>0</v>
      </c>
      <c r="G28" s="9">
        <f t="shared" si="8"/>
        <v>1</v>
      </c>
    </row>
    <row r="29" spans="1:8">
      <c r="A29" s="9"/>
      <c r="B29" s="9">
        <v>622</v>
      </c>
      <c r="C29" s="9">
        <f t="shared" si="0"/>
        <v>84.318181818181813</v>
      </c>
      <c r="D29" s="9">
        <f t="shared" si="12"/>
        <v>70.681818181818187</v>
      </c>
      <c r="E29" s="9">
        <f t="shared" si="2"/>
        <v>1.3636363636363626</v>
      </c>
      <c r="F29" s="9">
        <f t="shared" si="3"/>
        <v>1.8595041322314023</v>
      </c>
      <c r="G29" s="9">
        <f t="shared" si="8"/>
        <v>0.15574984254978366</v>
      </c>
    </row>
    <row r="30" spans="1:8">
      <c r="A30" s="9"/>
      <c r="B30" s="9">
        <v>653</v>
      </c>
      <c r="C30" s="9">
        <f t="shared" si="0"/>
        <v>91.36363636363636</v>
      </c>
      <c r="D30" s="9">
        <f t="shared" si="12"/>
        <v>70.681818181818187</v>
      </c>
      <c r="E30" s="9">
        <f t="shared" si="2"/>
        <v>2.0681818181818175</v>
      </c>
      <c r="F30" s="9">
        <f t="shared" si="3"/>
        <v>4.2773760330578483</v>
      </c>
      <c r="G30" s="9">
        <f t="shared" si="8"/>
        <v>1.3879032470660567E-2</v>
      </c>
    </row>
    <row r="31" spans="1:8">
      <c r="A31" s="9" t="s">
        <v>19</v>
      </c>
      <c r="B31" s="9">
        <v>691</v>
      </c>
      <c r="C31" s="9">
        <f t="shared" si="0"/>
        <v>100</v>
      </c>
      <c r="D31" s="9">
        <f t="shared" si="12"/>
        <v>70.681818181818187</v>
      </c>
      <c r="E31" s="9">
        <f t="shared" si="2"/>
        <v>2.9318181818181812</v>
      </c>
      <c r="F31" s="9">
        <f t="shared" si="3"/>
        <v>8.5955578512396666</v>
      </c>
      <c r="G31" s="9">
        <f t="shared" si="8"/>
        <v>1.8492543813420032E-4</v>
      </c>
    </row>
    <row r="32" spans="1:8">
      <c r="A32" s="10" t="s">
        <v>8</v>
      </c>
      <c r="B32" s="10">
        <v>251</v>
      </c>
      <c r="C32" s="10">
        <f t="shared" si="0"/>
        <v>0</v>
      </c>
      <c r="D32" s="10">
        <f t="shared" ref="D32:D42" si="13">100*($E$44-MIN($B$2:$B$11))/(MAX($B$2:$B$11)-MIN($B$2:$B$11))</f>
        <v>100</v>
      </c>
      <c r="E32" s="10">
        <f t="shared" si="2"/>
        <v>-10</v>
      </c>
      <c r="F32" s="10">
        <f t="shared" si="3"/>
        <v>100</v>
      </c>
      <c r="G32" s="10">
        <f t="shared" ref="G32:G42" si="14">EXP(-F32)</f>
        <v>3.7200759760208361E-44</v>
      </c>
      <c r="H32">
        <v>251</v>
      </c>
    </row>
    <row r="33" spans="1:8">
      <c r="A33" s="10"/>
      <c r="B33" s="10">
        <v>300</v>
      </c>
      <c r="C33" s="10">
        <f t="shared" si="0"/>
        <v>11.136363636363637</v>
      </c>
      <c r="D33" s="10">
        <f t="shared" si="13"/>
        <v>100</v>
      </c>
      <c r="E33" s="10">
        <f t="shared" si="2"/>
        <v>-8.8863636363636367</v>
      </c>
      <c r="F33" s="10">
        <f t="shared" si="3"/>
        <v>78.967458677685954</v>
      </c>
      <c r="G33" s="10">
        <f t="shared" si="14"/>
        <v>5.0683715722504172E-35</v>
      </c>
      <c r="H33">
        <v>350</v>
      </c>
    </row>
    <row r="34" spans="1:8">
      <c r="A34" s="10"/>
      <c r="B34" s="10">
        <v>350</v>
      </c>
      <c r="C34" s="10">
        <f t="shared" si="0"/>
        <v>22.5</v>
      </c>
      <c r="D34" s="10">
        <f t="shared" si="13"/>
        <v>100</v>
      </c>
      <c r="E34" s="10">
        <f t="shared" si="2"/>
        <v>-7.75</v>
      </c>
      <c r="F34" s="10">
        <f t="shared" si="3"/>
        <v>60.0625</v>
      </c>
      <c r="G34" s="10">
        <f t="shared" si="14"/>
        <v>8.225980595143903E-27</v>
      </c>
      <c r="H34">
        <v>381</v>
      </c>
    </row>
    <row r="35" spans="1:8">
      <c r="A35" s="10"/>
      <c r="B35" s="10">
        <v>381</v>
      </c>
      <c r="C35" s="10">
        <f t="shared" si="0"/>
        <v>29.545454545454547</v>
      </c>
      <c r="D35" s="10">
        <f t="shared" si="13"/>
        <v>100</v>
      </c>
      <c r="E35" s="10">
        <f t="shared" si="2"/>
        <v>-7.045454545454545</v>
      </c>
      <c r="F35" s="10">
        <f t="shared" si="3"/>
        <v>49.638429752066109</v>
      </c>
      <c r="G35" s="10">
        <f t="shared" si="14"/>
        <v>2.7688783040556741E-22</v>
      </c>
      <c r="H35">
        <v>426</v>
      </c>
    </row>
    <row r="36" spans="1:8">
      <c r="A36" s="10" t="s">
        <v>5</v>
      </c>
      <c r="B36" s="10">
        <v>426</v>
      </c>
      <c r="C36" s="10">
        <f t="shared" si="0"/>
        <v>39.772727272727273</v>
      </c>
      <c r="D36" s="10">
        <f t="shared" si="13"/>
        <v>100</v>
      </c>
      <c r="E36" s="10">
        <f t="shared" si="2"/>
        <v>-6.0227272727272725</v>
      </c>
      <c r="F36" s="10">
        <f t="shared" si="3"/>
        <v>36.273243801652889</v>
      </c>
      <c r="G36" s="10">
        <f t="shared" si="14"/>
        <v>1.7649417486657899E-16</v>
      </c>
      <c r="H36">
        <v>471</v>
      </c>
    </row>
    <row r="37" spans="1:8">
      <c r="A37" s="10"/>
      <c r="B37" s="10">
        <v>471</v>
      </c>
      <c r="C37" s="10">
        <f t="shared" si="0"/>
        <v>50</v>
      </c>
      <c r="D37" s="10">
        <f t="shared" si="13"/>
        <v>100</v>
      </c>
      <c r="E37" s="10">
        <f t="shared" si="2"/>
        <v>-5</v>
      </c>
      <c r="F37" s="10">
        <f t="shared" si="3"/>
        <v>25</v>
      </c>
      <c r="G37" s="10">
        <f t="shared" si="14"/>
        <v>1.3887943864964021E-11</v>
      </c>
      <c r="H37">
        <v>502</v>
      </c>
    </row>
    <row r="38" spans="1:8">
      <c r="A38" s="10"/>
      <c r="B38" s="10">
        <v>502</v>
      </c>
      <c r="C38" s="10">
        <f t="shared" si="0"/>
        <v>57.045454545454547</v>
      </c>
      <c r="D38" s="10">
        <f t="shared" si="13"/>
        <v>100</v>
      </c>
      <c r="E38" s="10">
        <f t="shared" si="2"/>
        <v>-4.295454545454545</v>
      </c>
      <c r="F38" s="10">
        <f t="shared" si="3"/>
        <v>18.450929752066113</v>
      </c>
      <c r="G38" s="10">
        <f t="shared" si="14"/>
        <v>9.7020391482046507E-9</v>
      </c>
      <c r="H38">
        <v>562</v>
      </c>
    </row>
    <row r="39" spans="1:8">
      <c r="A39" s="10" t="s">
        <v>10</v>
      </c>
      <c r="B39" s="10">
        <v>562</v>
      </c>
      <c r="C39" s="10">
        <f t="shared" si="0"/>
        <v>70.681818181818187</v>
      </c>
      <c r="D39" s="10">
        <f t="shared" si="13"/>
        <v>100</v>
      </c>
      <c r="E39" s="10">
        <f t="shared" si="2"/>
        <v>-2.9318181818181812</v>
      </c>
      <c r="F39" s="10">
        <f t="shared" si="3"/>
        <v>8.5955578512396666</v>
      </c>
      <c r="G39" s="10">
        <f t="shared" si="14"/>
        <v>1.8492543813420032E-4</v>
      </c>
      <c r="H39">
        <v>622</v>
      </c>
    </row>
    <row r="40" spans="1:8">
      <c r="A40" s="10"/>
      <c r="B40" s="10">
        <v>622</v>
      </c>
      <c r="C40" s="10">
        <f t="shared" si="0"/>
        <v>84.318181818181813</v>
      </c>
      <c r="D40" s="10">
        <f t="shared" si="13"/>
        <v>100</v>
      </c>
      <c r="E40" s="10">
        <f t="shared" si="2"/>
        <v>-1.5681818181818188</v>
      </c>
      <c r="F40" s="10">
        <f t="shared" si="3"/>
        <v>2.4591942148760348</v>
      </c>
      <c r="G40" s="10">
        <f t="shared" si="14"/>
        <v>8.5503820923344034E-2</v>
      </c>
      <c r="H40">
        <v>653</v>
      </c>
    </row>
    <row r="41" spans="1:8">
      <c r="A41" s="10"/>
      <c r="B41" s="10">
        <v>653</v>
      </c>
      <c r="C41" s="10">
        <f t="shared" si="0"/>
        <v>91.36363636363636</v>
      </c>
      <c r="D41" s="10">
        <f t="shared" si="13"/>
        <v>100</v>
      </c>
      <c r="E41" s="10">
        <f t="shared" si="2"/>
        <v>-0.86363636363636398</v>
      </c>
      <c r="F41" s="10">
        <f t="shared" si="3"/>
        <v>0.74586776859504189</v>
      </c>
      <c r="G41" s="10">
        <f t="shared" si="14"/>
        <v>0.47432251911450951</v>
      </c>
      <c r="H41">
        <v>691</v>
      </c>
    </row>
    <row r="42" spans="1:8">
      <c r="A42" s="10" t="s">
        <v>19</v>
      </c>
      <c r="B42" s="10">
        <v>691</v>
      </c>
      <c r="C42" s="10">
        <f t="shared" si="0"/>
        <v>100</v>
      </c>
      <c r="D42" s="10">
        <f t="shared" si="13"/>
        <v>100</v>
      </c>
      <c r="E42" s="10">
        <f t="shared" si="2"/>
        <v>0</v>
      </c>
      <c r="F42" s="10">
        <f t="shared" si="3"/>
        <v>0</v>
      </c>
      <c r="G42" s="10">
        <f t="shared" si="14"/>
        <v>1</v>
      </c>
    </row>
    <row r="43" spans="1:8">
      <c r="A43" s="10"/>
      <c r="B43" s="10"/>
      <c r="C43" s="10"/>
      <c r="D43" s="10"/>
      <c r="E43" s="10"/>
      <c r="F43" s="10"/>
      <c r="G43" s="10"/>
    </row>
    <row r="44" spans="1:8">
      <c r="A44" t="s">
        <v>43</v>
      </c>
      <c r="B44">
        <v>251</v>
      </c>
      <c r="C44">
        <v>426</v>
      </c>
      <c r="D44">
        <v>562</v>
      </c>
      <c r="E44">
        <v>691</v>
      </c>
    </row>
    <row r="45" spans="1:8">
      <c r="A45" t="s">
        <v>59</v>
      </c>
      <c r="B45">
        <v>10</v>
      </c>
    </row>
    <row r="46" spans="1:8">
      <c r="C46" s="6"/>
    </row>
    <row r="48" spans="1:8">
      <c r="B48" s="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D6D8-06C2-4EFB-B6B5-874BB3B99D31}">
  <dimension ref="A1:N30"/>
  <sheetViews>
    <sheetView workbookViewId="0">
      <selection activeCell="F15" sqref="F15"/>
    </sheetView>
  </sheetViews>
  <sheetFormatPr defaultRowHeight="14.45"/>
  <cols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34</v>
      </c>
      <c r="D1" t="s">
        <v>45</v>
      </c>
      <c r="E1" t="s">
        <v>37</v>
      </c>
      <c r="F1" t="s">
        <v>38</v>
      </c>
      <c r="J1" t="s">
        <v>33</v>
      </c>
      <c r="K1" t="s">
        <v>60</v>
      </c>
    </row>
    <row r="2" spans="1:14">
      <c r="A2" t="s">
        <v>8</v>
      </c>
      <c r="B2">
        <v>250</v>
      </c>
      <c r="C2">
        <f>(B2-MIN($B$2:$B$12))/(MAX($B$2:$B$12)-MIN($B$2:$B$12))</f>
        <v>0</v>
      </c>
      <c r="D2">
        <f>$D$26*C2</f>
        <v>0</v>
      </c>
      <c r="E2">
        <f>EXP(D2)-1</f>
        <v>0</v>
      </c>
      <c r="F2">
        <f>EXP($D$26)-1</f>
        <v>53.598150033144236</v>
      </c>
      <c r="G2">
        <f>E2/F2</f>
        <v>0</v>
      </c>
      <c r="H2">
        <f>1-G2</f>
        <v>1</v>
      </c>
      <c r="J2">
        <v>250</v>
      </c>
      <c r="K2">
        <f>H2</f>
        <v>1</v>
      </c>
      <c r="L2">
        <f>G13</f>
        <v>0</v>
      </c>
      <c r="M2">
        <f>G17</f>
        <v>0</v>
      </c>
      <c r="N2">
        <f>G21</f>
        <v>0</v>
      </c>
    </row>
    <row r="3" spans="1:14">
      <c r="A3" t="s">
        <v>5</v>
      </c>
      <c r="B3">
        <v>300</v>
      </c>
      <c r="C3">
        <f>(B3-MIN($B$2:$B$12))/(MAX($B$2:$B$12)-MIN($B$2:$B$12))</f>
        <v>0.1111111111111111</v>
      </c>
      <c r="D3">
        <f t="shared" ref="D3:D11" si="0">$D$26*C3</f>
        <v>0.44444444444444442</v>
      </c>
      <c r="E3">
        <f t="shared" ref="E3:E11" si="1">EXP(D3)-1</f>
        <v>0.55962349760678065</v>
      </c>
      <c r="F3">
        <f t="shared" ref="F3:F11" si="2">EXP($D$26)-1</f>
        <v>53.598150033144236</v>
      </c>
      <c r="G3">
        <f t="shared" ref="G3:G11" si="3">E3/F3</f>
        <v>1.0441097262885351E-2</v>
      </c>
      <c r="H3">
        <f t="shared" ref="H3:H11" si="4">1-G3</f>
        <v>0.98955890273711467</v>
      </c>
      <c r="J3">
        <v>300</v>
      </c>
      <c r="K3">
        <f t="shared" ref="K3:K11" si="5">H3</f>
        <v>0.98955890273711467</v>
      </c>
      <c r="L3">
        <f>G14</f>
        <v>0</v>
      </c>
      <c r="M3">
        <f>G18</f>
        <v>0</v>
      </c>
      <c r="N3">
        <f>G22</f>
        <v>0</v>
      </c>
    </row>
    <row r="4" spans="1:14">
      <c r="A4" t="s">
        <v>10</v>
      </c>
      <c r="B4">
        <v>350</v>
      </c>
      <c r="C4">
        <f>(B4-MIN($B$2:$B$12))/(MAX($B$2:$B$12)-MIN($B$2:$B$12))</f>
        <v>0.22222222222222221</v>
      </c>
      <c r="D4">
        <f t="shared" si="0"/>
        <v>0.88888888888888884</v>
      </c>
      <c r="E4">
        <f t="shared" si="1"/>
        <v>1.4324254542872077</v>
      </c>
      <c r="F4">
        <f t="shared" si="2"/>
        <v>53.598150033144236</v>
      </c>
      <c r="G4">
        <f t="shared" si="3"/>
        <v>2.6725277894879183E-2</v>
      </c>
      <c r="H4">
        <f t="shared" si="4"/>
        <v>0.97327472210512078</v>
      </c>
      <c r="J4">
        <v>350</v>
      </c>
      <c r="K4">
        <f t="shared" si="5"/>
        <v>0.97327472210512078</v>
      </c>
      <c r="L4">
        <f>G15</f>
        <v>0</v>
      </c>
      <c r="M4">
        <f>G19</f>
        <v>0</v>
      </c>
      <c r="N4">
        <f>G23</f>
        <v>0</v>
      </c>
    </row>
    <row r="5" spans="1:14">
      <c r="B5">
        <v>400</v>
      </c>
      <c r="C5">
        <f t="shared" ref="C5:C11" si="6">(B5-MIN($B$2:$B$12))/(MAX($B$2:$B$12)-MIN($B$2:$B$12))</f>
        <v>0.33333333333333331</v>
      </c>
      <c r="D5">
        <f t="shared" si="0"/>
        <v>1.3333333333333333</v>
      </c>
      <c r="E5">
        <f t="shared" si="1"/>
        <v>2.7936678946831774</v>
      </c>
      <c r="F5">
        <f t="shared" si="2"/>
        <v>53.598150033144236</v>
      </c>
      <c r="G5">
        <f t="shared" si="3"/>
        <v>5.2122468647810012E-2</v>
      </c>
      <c r="H5">
        <f t="shared" si="4"/>
        <v>0.94787753135218999</v>
      </c>
      <c r="J5">
        <v>400</v>
      </c>
      <c r="K5">
        <f t="shared" si="5"/>
        <v>0.94787753135218999</v>
      </c>
    </row>
    <row r="6" spans="1:14">
      <c r="B6">
        <v>450</v>
      </c>
      <c r="C6">
        <f t="shared" si="6"/>
        <v>0.44444444444444442</v>
      </c>
      <c r="D6">
        <f t="shared" si="0"/>
        <v>1.7777777777777777</v>
      </c>
      <c r="E6">
        <f t="shared" si="1"/>
        <v>4.9166935906643294</v>
      </c>
      <c r="F6">
        <f t="shared" si="2"/>
        <v>53.598150033144236</v>
      </c>
      <c r="G6">
        <f t="shared" si="3"/>
        <v>9.1732524119282566E-2</v>
      </c>
      <c r="H6">
        <f t="shared" si="4"/>
        <v>0.90826747588071743</v>
      </c>
      <c r="J6">
        <v>450</v>
      </c>
      <c r="K6">
        <f t="shared" si="5"/>
        <v>0.90826747588071743</v>
      </c>
    </row>
    <row r="7" spans="1:14">
      <c r="B7">
        <v>500</v>
      </c>
      <c r="C7">
        <f t="shared" si="6"/>
        <v>0.55555555555555558</v>
      </c>
      <c r="D7">
        <f t="shared" si="0"/>
        <v>2.2222222222222223</v>
      </c>
      <c r="E7">
        <f t="shared" si="1"/>
        <v>8.2278143521395251</v>
      </c>
      <c r="F7">
        <f t="shared" si="2"/>
        <v>53.598150033144236</v>
      </c>
      <c r="G7">
        <f t="shared" si="3"/>
        <v>0.15350929737409924</v>
      </c>
      <c r="H7">
        <f t="shared" si="4"/>
        <v>0.84649070262590076</v>
      </c>
      <c r="J7">
        <v>500</v>
      </c>
      <c r="K7">
        <f t="shared" si="5"/>
        <v>0.84649070262590076</v>
      </c>
    </row>
    <row r="8" spans="1:14">
      <c r="B8">
        <v>550</v>
      </c>
      <c r="C8">
        <f t="shared" si="6"/>
        <v>0.66666666666666663</v>
      </c>
      <c r="D8">
        <f t="shared" si="0"/>
        <v>2.6666666666666665</v>
      </c>
      <c r="E8">
        <f t="shared" si="1"/>
        <v>13.391916095149892</v>
      </c>
      <c r="F8">
        <f t="shared" si="2"/>
        <v>53.598150033144236</v>
      </c>
      <c r="G8">
        <f t="shared" si="3"/>
        <v>0.24985780454863732</v>
      </c>
      <c r="H8">
        <f t="shared" si="4"/>
        <v>0.75014219545136274</v>
      </c>
      <c r="J8">
        <v>550</v>
      </c>
      <c r="K8">
        <f t="shared" si="5"/>
        <v>0.75014219545136274</v>
      </c>
    </row>
    <row r="9" spans="1:14">
      <c r="B9">
        <v>600</v>
      </c>
      <c r="C9">
        <f t="shared" si="6"/>
        <v>0.77777777777777779</v>
      </c>
      <c r="D9">
        <f t="shared" si="0"/>
        <v>3.1111111111111112</v>
      </c>
      <c r="E9">
        <f t="shared" si="1"/>
        <v>21.445970517580999</v>
      </c>
      <c r="F9">
        <f t="shared" si="2"/>
        <v>53.598150033144236</v>
      </c>
      <c r="G9">
        <f t="shared" si="3"/>
        <v>0.40012520029738258</v>
      </c>
      <c r="H9">
        <f t="shared" si="4"/>
        <v>0.59987479970261748</v>
      </c>
      <c r="J9">
        <v>600</v>
      </c>
      <c r="K9">
        <f t="shared" si="5"/>
        <v>0.59987479970261748</v>
      </c>
    </row>
    <row r="10" spans="1:14">
      <c r="B10">
        <v>650</v>
      </c>
      <c r="C10">
        <f t="shared" si="6"/>
        <v>0.88888888888888884</v>
      </c>
      <c r="D10">
        <f t="shared" si="0"/>
        <v>3.5555555555555554</v>
      </c>
      <c r="E10">
        <f t="shared" si="1"/>
        <v>34.007263045808351</v>
      </c>
      <c r="F10">
        <f t="shared" si="2"/>
        <v>53.598150033144236</v>
      </c>
      <c r="G10">
        <f t="shared" si="3"/>
        <v>0.63448576163130266</v>
      </c>
      <c r="H10">
        <f t="shared" si="4"/>
        <v>0.36551423836869734</v>
      </c>
      <c r="J10">
        <v>650</v>
      </c>
      <c r="K10">
        <f t="shared" si="5"/>
        <v>0.36551423836869734</v>
      </c>
    </row>
    <row r="11" spans="1:14">
      <c r="B11">
        <v>700</v>
      </c>
      <c r="C11">
        <f t="shared" si="6"/>
        <v>1</v>
      </c>
      <c r="D11">
        <f t="shared" si="0"/>
        <v>4</v>
      </c>
      <c r="E11">
        <f t="shared" si="1"/>
        <v>53.598150033144236</v>
      </c>
      <c r="F11">
        <f t="shared" si="2"/>
        <v>53.598150033144236</v>
      </c>
      <c r="G11">
        <f t="shared" si="3"/>
        <v>1</v>
      </c>
      <c r="H11">
        <f t="shared" si="4"/>
        <v>0</v>
      </c>
      <c r="J11">
        <v>700</v>
      </c>
      <c r="K11">
        <f t="shared" si="5"/>
        <v>0</v>
      </c>
    </row>
    <row r="25" spans="1:5">
      <c r="A25" t="s">
        <v>48</v>
      </c>
      <c r="B25">
        <v>8.9999999999999993E-3</v>
      </c>
      <c r="C25">
        <v>0.02</v>
      </c>
      <c r="D25">
        <v>0.04</v>
      </c>
      <c r="E25">
        <v>0.1</v>
      </c>
    </row>
    <row r="26" spans="1:5">
      <c r="A26" t="s">
        <v>49</v>
      </c>
      <c r="B26">
        <f>B25*100</f>
        <v>0.89999999999999991</v>
      </c>
      <c r="C26">
        <f t="shared" ref="C26:E26" si="7">C25*100</f>
        <v>2</v>
      </c>
      <c r="D26">
        <f t="shared" si="7"/>
        <v>4</v>
      </c>
      <c r="E26">
        <f t="shared" si="7"/>
        <v>10</v>
      </c>
    </row>
    <row r="28" spans="1:5">
      <c r="C28" s="6" t="s">
        <v>50</v>
      </c>
    </row>
    <row r="30" spans="1:5">
      <c r="B30" s="6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DC1A-968D-4E5D-A436-E50778AE90BE}">
  <dimension ref="A1:N30"/>
  <sheetViews>
    <sheetView workbookViewId="0">
      <selection activeCell="K2" sqref="K2"/>
    </sheetView>
  </sheetViews>
  <sheetFormatPr defaultRowHeight="14.45"/>
  <cols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34</v>
      </c>
      <c r="D1" t="s">
        <v>45</v>
      </c>
      <c r="E1" t="s">
        <v>37</v>
      </c>
      <c r="F1" t="s">
        <v>38</v>
      </c>
      <c r="J1" t="s">
        <v>33</v>
      </c>
      <c r="K1" t="s">
        <v>61</v>
      </c>
    </row>
    <row r="2" spans="1:14">
      <c r="A2" t="s">
        <v>8</v>
      </c>
      <c r="B2">
        <v>250</v>
      </c>
      <c r="C2">
        <f>(B2-MIN($B$2:$B$12))/(MAX($B$2:$B$12)-MIN($B$2:$B$12))</f>
        <v>0</v>
      </c>
      <c r="D2">
        <f>$D$26*C2</f>
        <v>0</v>
      </c>
      <c r="E2">
        <f>EXP(D2)-1</f>
        <v>0</v>
      </c>
      <c r="F2">
        <f>EXP($D$26)-1</f>
        <v>53.598150033144236</v>
      </c>
      <c r="G2">
        <f>E2/F2</f>
        <v>0</v>
      </c>
      <c r="H2">
        <f>1-G2</f>
        <v>1</v>
      </c>
      <c r="J2">
        <v>250</v>
      </c>
      <c r="K2">
        <f>G2</f>
        <v>0</v>
      </c>
      <c r="L2">
        <f>G13</f>
        <v>0</v>
      </c>
      <c r="M2">
        <f>G17</f>
        <v>0</v>
      </c>
      <c r="N2">
        <f>G21</f>
        <v>0</v>
      </c>
    </row>
    <row r="3" spans="1:14">
      <c r="A3" t="s">
        <v>5</v>
      </c>
      <c r="B3">
        <v>300</v>
      </c>
      <c r="C3">
        <f>(B3-MIN($B$2:$B$12))/(MAX($B$2:$B$12)-MIN($B$2:$B$12))</f>
        <v>0.1111111111111111</v>
      </c>
      <c r="D3">
        <f t="shared" ref="D3:D11" si="0">$D$26*C3</f>
        <v>0.44444444444444442</v>
      </c>
      <c r="E3">
        <f t="shared" ref="E3:E11" si="1">EXP(D3)-1</f>
        <v>0.55962349760678065</v>
      </c>
      <c r="F3">
        <f t="shared" ref="F3:F11" si="2">EXP($D$26)-1</f>
        <v>53.598150033144236</v>
      </c>
      <c r="G3">
        <f t="shared" ref="G3:G11" si="3">E3/F3</f>
        <v>1.0441097262885351E-2</v>
      </c>
      <c r="H3">
        <f t="shared" ref="H3:H11" si="4">1-G3</f>
        <v>0.98955890273711467</v>
      </c>
      <c r="J3">
        <v>300</v>
      </c>
      <c r="K3">
        <f t="shared" ref="K3:K11" si="5">G3</f>
        <v>1.0441097262885351E-2</v>
      </c>
      <c r="L3">
        <f>G14</f>
        <v>0</v>
      </c>
      <c r="M3">
        <f>G18</f>
        <v>0</v>
      </c>
      <c r="N3">
        <f>G22</f>
        <v>0</v>
      </c>
    </row>
    <row r="4" spans="1:14">
      <c r="A4" t="s">
        <v>10</v>
      </c>
      <c r="B4">
        <v>350</v>
      </c>
      <c r="C4">
        <f>(B4-MIN($B$2:$B$12))/(MAX($B$2:$B$12)-MIN($B$2:$B$12))</f>
        <v>0.22222222222222221</v>
      </c>
      <c r="D4">
        <f t="shared" si="0"/>
        <v>0.88888888888888884</v>
      </c>
      <c r="E4">
        <f t="shared" si="1"/>
        <v>1.4324254542872077</v>
      </c>
      <c r="F4">
        <f t="shared" si="2"/>
        <v>53.598150033144236</v>
      </c>
      <c r="G4">
        <f t="shared" si="3"/>
        <v>2.6725277894879183E-2</v>
      </c>
      <c r="H4">
        <f t="shared" si="4"/>
        <v>0.97327472210512078</v>
      </c>
      <c r="J4">
        <v>350</v>
      </c>
      <c r="K4">
        <f t="shared" si="5"/>
        <v>2.6725277894879183E-2</v>
      </c>
      <c r="L4">
        <f>G15</f>
        <v>0</v>
      </c>
      <c r="M4">
        <f>G19</f>
        <v>0</v>
      </c>
      <c r="N4">
        <f>G23</f>
        <v>0</v>
      </c>
    </row>
    <row r="5" spans="1:14">
      <c r="B5">
        <v>400</v>
      </c>
      <c r="C5">
        <f t="shared" ref="C5:C11" si="6">(B5-MIN($B$2:$B$12))/(MAX($B$2:$B$12)-MIN($B$2:$B$12))</f>
        <v>0.33333333333333331</v>
      </c>
      <c r="D5">
        <f t="shared" si="0"/>
        <v>1.3333333333333333</v>
      </c>
      <c r="E5">
        <f t="shared" si="1"/>
        <v>2.7936678946831774</v>
      </c>
      <c r="F5">
        <f t="shared" si="2"/>
        <v>53.598150033144236</v>
      </c>
      <c r="G5">
        <f t="shared" si="3"/>
        <v>5.2122468647810012E-2</v>
      </c>
      <c r="H5">
        <f t="shared" si="4"/>
        <v>0.94787753135218999</v>
      </c>
      <c r="J5">
        <v>400</v>
      </c>
      <c r="K5">
        <f t="shared" si="5"/>
        <v>5.2122468647810012E-2</v>
      </c>
    </row>
    <row r="6" spans="1:14">
      <c r="B6">
        <v>450</v>
      </c>
      <c r="C6">
        <f t="shared" si="6"/>
        <v>0.44444444444444442</v>
      </c>
      <c r="D6">
        <f t="shared" si="0"/>
        <v>1.7777777777777777</v>
      </c>
      <c r="E6">
        <f t="shared" si="1"/>
        <v>4.9166935906643294</v>
      </c>
      <c r="F6">
        <f t="shared" si="2"/>
        <v>53.598150033144236</v>
      </c>
      <c r="G6">
        <f t="shared" si="3"/>
        <v>9.1732524119282566E-2</v>
      </c>
      <c r="H6">
        <f t="shared" si="4"/>
        <v>0.90826747588071743</v>
      </c>
      <c r="J6">
        <v>450</v>
      </c>
      <c r="K6">
        <f t="shared" si="5"/>
        <v>9.1732524119282566E-2</v>
      </c>
    </row>
    <row r="7" spans="1:14">
      <c r="B7">
        <v>500</v>
      </c>
      <c r="C7">
        <f t="shared" si="6"/>
        <v>0.55555555555555558</v>
      </c>
      <c r="D7">
        <f t="shared" si="0"/>
        <v>2.2222222222222223</v>
      </c>
      <c r="E7">
        <f t="shared" si="1"/>
        <v>8.2278143521395251</v>
      </c>
      <c r="F7">
        <f t="shared" si="2"/>
        <v>53.598150033144236</v>
      </c>
      <c r="G7">
        <f t="shared" si="3"/>
        <v>0.15350929737409924</v>
      </c>
      <c r="H7">
        <f t="shared" si="4"/>
        <v>0.84649070262590076</v>
      </c>
      <c r="J7">
        <v>500</v>
      </c>
      <c r="K7">
        <f t="shared" si="5"/>
        <v>0.15350929737409924</v>
      </c>
    </row>
    <row r="8" spans="1:14">
      <c r="B8">
        <v>550</v>
      </c>
      <c r="C8">
        <f t="shared" si="6"/>
        <v>0.66666666666666663</v>
      </c>
      <c r="D8">
        <f t="shared" si="0"/>
        <v>2.6666666666666665</v>
      </c>
      <c r="E8">
        <f t="shared" si="1"/>
        <v>13.391916095149892</v>
      </c>
      <c r="F8">
        <f t="shared" si="2"/>
        <v>53.598150033144236</v>
      </c>
      <c r="G8">
        <f t="shared" si="3"/>
        <v>0.24985780454863732</v>
      </c>
      <c r="H8">
        <f t="shared" si="4"/>
        <v>0.75014219545136274</v>
      </c>
      <c r="J8">
        <v>550</v>
      </c>
      <c r="K8">
        <f t="shared" si="5"/>
        <v>0.24985780454863732</v>
      </c>
    </row>
    <row r="9" spans="1:14">
      <c r="B9">
        <v>600</v>
      </c>
      <c r="C9">
        <f t="shared" si="6"/>
        <v>0.77777777777777779</v>
      </c>
      <c r="D9">
        <f t="shared" si="0"/>
        <v>3.1111111111111112</v>
      </c>
      <c r="E9">
        <f t="shared" si="1"/>
        <v>21.445970517580999</v>
      </c>
      <c r="F9">
        <f t="shared" si="2"/>
        <v>53.598150033144236</v>
      </c>
      <c r="G9">
        <f t="shared" si="3"/>
        <v>0.40012520029738258</v>
      </c>
      <c r="H9">
        <f t="shared" si="4"/>
        <v>0.59987479970261748</v>
      </c>
      <c r="J9">
        <v>600</v>
      </c>
      <c r="K9">
        <f t="shared" si="5"/>
        <v>0.40012520029738258</v>
      </c>
    </row>
    <row r="10" spans="1:14">
      <c r="B10">
        <v>650</v>
      </c>
      <c r="C10">
        <f t="shared" si="6"/>
        <v>0.88888888888888884</v>
      </c>
      <c r="D10">
        <f t="shared" si="0"/>
        <v>3.5555555555555554</v>
      </c>
      <c r="E10">
        <f t="shared" si="1"/>
        <v>34.007263045808351</v>
      </c>
      <c r="F10">
        <f t="shared" si="2"/>
        <v>53.598150033144236</v>
      </c>
      <c r="G10">
        <f t="shared" si="3"/>
        <v>0.63448576163130266</v>
      </c>
      <c r="H10">
        <f t="shared" si="4"/>
        <v>0.36551423836869734</v>
      </c>
      <c r="J10">
        <v>650</v>
      </c>
      <c r="K10">
        <f t="shared" si="5"/>
        <v>0.63448576163130266</v>
      </c>
    </row>
    <row r="11" spans="1:14">
      <c r="B11">
        <v>700</v>
      </c>
      <c r="C11">
        <f t="shared" si="6"/>
        <v>1</v>
      </c>
      <c r="D11">
        <f t="shared" si="0"/>
        <v>4</v>
      </c>
      <c r="E11">
        <f t="shared" si="1"/>
        <v>53.598150033144236</v>
      </c>
      <c r="F11">
        <f t="shared" si="2"/>
        <v>53.598150033144236</v>
      </c>
      <c r="G11">
        <f t="shared" si="3"/>
        <v>1</v>
      </c>
      <c r="H11">
        <f t="shared" si="4"/>
        <v>0</v>
      </c>
      <c r="J11">
        <v>700</v>
      </c>
      <c r="K11">
        <f t="shared" si="5"/>
        <v>1</v>
      </c>
    </row>
    <row r="25" spans="1:5">
      <c r="A25" t="s">
        <v>48</v>
      </c>
      <c r="B25">
        <v>8.9999999999999993E-3</v>
      </c>
      <c r="C25">
        <v>0.02</v>
      </c>
      <c r="D25">
        <v>0.04</v>
      </c>
      <c r="E25">
        <v>0.1</v>
      </c>
    </row>
    <row r="26" spans="1:5">
      <c r="A26" t="s">
        <v>49</v>
      </c>
      <c r="B26">
        <f>B25*100</f>
        <v>0.89999999999999991</v>
      </c>
      <c r="C26">
        <f t="shared" ref="C26:E26" si="7">C25*100</f>
        <v>2</v>
      </c>
      <c r="D26">
        <f t="shared" si="7"/>
        <v>4</v>
      </c>
      <c r="E26">
        <f t="shared" si="7"/>
        <v>10</v>
      </c>
    </row>
    <row r="28" spans="1:5">
      <c r="C28" s="6" t="s">
        <v>50</v>
      </c>
    </row>
    <row r="30" spans="1:5">
      <c r="B3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86-3DB5-44CC-92A8-24F1C8208C02}">
  <dimension ref="A1:D5"/>
  <sheetViews>
    <sheetView workbookViewId="0">
      <selection activeCell="J23" sqref="J23"/>
    </sheetView>
  </sheetViews>
  <sheetFormatPr defaultRowHeight="14.45"/>
  <cols>
    <col min="1" max="1" width="13.7109375" customWidth="1"/>
  </cols>
  <sheetData>
    <row r="1" spans="1:4">
      <c r="A1" t="s">
        <v>0</v>
      </c>
      <c r="B1" t="s">
        <v>2</v>
      </c>
      <c r="C1" t="s">
        <v>12</v>
      </c>
      <c r="D1" t="s">
        <v>4</v>
      </c>
    </row>
    <row r="2" spans="1:4">
      <c r="A2" s="2" t="s">
        <v>13</v>
      </c>
      <c r="B2">
        <v>0.25</v>
      </c>
    </row>
    <row r="3" spans="1:4">
      <c r="A3" s="2" t="s">
        <v>14</v>
      </c>
      <c r="C3">
        <v>0.5</v>
      </c>
    </row>
    <row r="4" spans="1:4">
      <c r="A4" s="2" t="s">
        <v>15</v>
      </c>
      <c r="D4">
        <v>1</v>
      </c>
    </row>
    <row r="5" spans="1:4">
      <c r="A5" s="2" t="s">
        <v>15</v>
      </c>
      <c r="D5">
        <v>1</v>
      </c>
    </row>
  </sheetData>
  <sortState xmlns:xlrd2="http://schemas.microsoft.com/office/spreadsheetml/2017/richdata2" ref="A2:D5">
    <sortCondition ref="A2:A5" customList="Bajo,Moderado,Alto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5901-FF9A-4E1F-9793-7506CB5B7E21}">
  <dimension ref="A1:K18"/>
  <sheetViews>
    <sheetView workbookViewId="0">
      <selection activeCell="G2" sqref="G2"/>
    </sheetView>
  </sheetViews>
  <sheetFormatPr defaultRowHeight="14.45"/>
  <cols>
    <col min="4" max="4" width="16.5703125" customWidth="1"/>
    <col min="5" max="5" width="11.7109375" customWidth="1"/>
    <col min="6" max="6" width="12" bestFit="1" customWidth="1"/>
  </cols>
  <sheetData>
    <row r="1" spans="1:11">
      <c r="A1" t="s">
        <v>32</v>
      </c>
      <c r="B1" t="s">
        <v>33</v>
      </c>
      <c r="C1" t="s">
        <v>34</v>
      </c>
      <c r="D1" t="s">
        <v>52</v>
      </c>
      <c r="E1" t="s">
        <v>37</v>
      </c>
      <c r="F1" t="s">
        <v>38</v>
      </c>
      <c r="G1" t="s">
        <v>62</v>
      </c>
      <c r="J1" t="s">
        <v>33</v>
      </c>
      <c r="K1">
        <v>0.01</v>
      </c>
    </row>
    <row r="2" spans="1:11">
      <c r="A2" t="s">
        <v>8</v>
      </c>
      <c r="B2">
        <v>250</v>
      </c>
      <c r="C2">
        <f>(B2-MIN($B$2:$B$11))/(MAX($B$2:$B$11)-MIN($B$2:$B$11))</f>
        <v>0</v>
      </c>
      <c r="D2">
        <f>$B$14*(1-C2)</f>
        <v>2</v>
      </c>
      <c r="E2">
        <f>EXP(D2)-1</f>
        <v>6.3890560989306504</v>
      </c>
      <c r="F2">
        <f>EXP($B$14)-1</f>
        <v>6.3890560989306504</v>
      </c>
      <c r="G2">
        <f>E2/F2</f>
        <v>1</v>
      </c>
      <c r="H2">
        <f>1-G2</f>
        <v>0</v>
      </c>
      <c r="J2">
        <v>250</v>
      </c>
      <c r="K2">
        <f>G2</f>
        <v>1</v>
      </c>
    </row>
    <row r="3" spans="1:11">
      <c r="A3" t="s">
        <v>5</v>
      </c>
      <c r="B3">
        <v>300</v>
      </c>
      <c r="C3">
        <f t="shared" ref="C3:C11" si="0">(B3-MIN($B$2:$B$11))/(MAX($B$2:$B$11)-MIN($B$2:$B$11))</f>
        <v>0.1111111111111111</v>
      </c>
      <c r="D3">
        <f>$B$14*(1-C3)</f>
        <v>1.7777777777777777</v>
      </c>
      <c r="E3">
        <f t="shared" ref="E3:E5" si="1">EXP(D3)-1</f>
        <v>4.9166935906643294</v>
      </c>
      <c r="F3">
        <f>EXP($B$14)-1</f>
        <v>6.3890560989306504</v>
      </c>
      <c r="G3">
        <f t="shared" ref="G3:G5" si="2">E3/F3</f>
        <v>0.76954929093317037</v>
      </c>
      <c r="H3">
        <f t="shared" ref="H3:H5" si="3">1-G3</f>
        <v>0.23045070906682963</v>
      </c>
      <c r="J3">
        <v>300</v>
      </c>
      <c r="K3">
        <f t="shared" ref="K3:K11" si="4">G3</f>
        <v>0.76954929093317037</v>
      </c>
    </row>
    <row r="4" spans="1:11">
      <c r="A4" t="s">
        <v>10</v>
      </c>
      <c r="B4">
        <v>350</v>
      </c>
      <c r="C4">
        <f t="shared" si="0"/>
        <v>0.22222222222222221</v>
      </c>
      <c r="D4">
        <f>$B$14*(1-C4)</f>
        <v>1.5555555555555556</v>
      </c>
      <c r="E4">
        <f t="shared" si="1"/>
        <v>3.7377178596430793</v>
      </c>
      <c r="F4">
        <f>EXP($B$14)-1</f>
        <v>6.3890560989306504</v>
      </c>
      <c r="G4">
        <f t="shared" si="2"/>
        <v>0.58501878865466039</v>
      </c>
      <c r="H4">
        <f t="shared" si="3"/>
        <v>0.41498121134533961</v>
      </c>
      <c r="J4">
        <v>350</v>
      </c>
      <c r="K4">
        <f t="shared" si="4"/>
        <v>0.58501878865466039</v>
      </c>
    </row>
    <row r="5" spans="1:11">
      <c r="A5" t="s">
        <v>19</v>
      </c>
      <c r="B5">
        <v>400</v>
      </c>
      <c r="C5">
        <f t="shared" si="0"/>
        <v>0.33333333333333331</v>
      </c>
      <c r="D5">
        <f>$B$14*(1-C5)</f>
        <v>1.3333333333333335</v>
      </c>
      <c r="E5">
        <f t="shared" si="1"/>
        <v>2.7936678946831783</v>
      </c>
      <c r="F5">
        <f>EXP($B$14)-1</f>
        <v>6.3890560989306504</v>
      </c>
      <c r="G5">
        <f t="shared" si="2"/>
        <v>0.43725831350123229</v>
      </c>
      <c r="H5">
        <f t="shared" si="3"/>
        <v>0.56274168649876777</v>
      </c>
      <c r="J5">
        <v>400</v>
      </c>
      <c r="K5">
        <f t="shared" si="4"/>
        <v>0.43725831350123229</v>
      </c>
    </row>
    <row r="6" spans="1:11">
      <c r="A6" t="s">
        <v>8</v>
      </c>
      <c r="B6">
        <v>450</v>
      </c>
      <c r="C6">
        <f t="shared" si="0"/>
        <v>0.44444444444444442</v>
      </c>
      <c r="D6">
        <f t="shared" ref="D6:D11" si="5">$B$14*(1-C6)</f>
        <v>1.1111111111111112</v>
      </c>
      <c r="E6">
        <f>EXP(D6)-1</f>
        <v>2.0377317775174828</v>
      </c>
      <c r="F6">
        <f t="shared" ref="F6:F11" si="6">EXP($B$14)-1</f>
        <v>6.3890560989306504</v>
      </c>
      <c r="G6">
        <f>E6/F6</f>
        <v>0.31894097437312252</v>
      </c>
      <c r="H6">
        <f>1-G6</f>
        <v>0.68105902562687748</v>
      </c>
      <c r="J6">
        <v>450</v>
      </c>
      <c r="K6">
        <f t="shared" si="4"/>
        <v>0.31894097437312252</v>
      </c>
    </row>
    <row r="7" spans="1:11">
      <c r="A7" t="s">
        <v>5</v>
      </c>
      <c r="B7">
        <v>500</v>
      </c>
      <c r="C7">
        <f t="shared" si="0"/>
        <v>0.55555555555555558</v>
      </c>
      <c r="D7">
        <f t="shared" si="5"/>
        <v>0.88888888888888884</v>
      </c>
      <c r="E7">
        <f t="shared" ref="E7:E9" si="7">EXP(D7)-1</f>
        <v>1.4324254542872077</v>
      </c>
      <c r="F7">
        <f t="shared" si="6"/>
        <v>6.3890560989306504</v>
      </c>
      <c r="G7">
        <f t="shared" ref="G7:G9" si="8">E7/F7</f>
        <v>0.22419985551965269</v>
      </c>
      <c r="H7">
        <f t="shared" ref="H7:H9" si="9">1-G7</f>
        <v>0.77580014448034729</v>
      </c>
      <c r="J7">
        <v>500</v>
      </c>
      <c r="K7">
        <f t="shared" si="4"/>
        <v>0.22419985551965269</v>
      </c>
    </row>
    <row r="8" spans="1:11">
      <c r="A8" t="s">
        <v>10</v>
      </c>
      <c r="B8">
        <v>550</v>
      </c>
      <c r="C8">
        <f t="shared" si="0"/>
        <v>0.66666666666666663</v>
      </c>
      <c r="D8">
        <f t="shared" si="5"/>
        <v>0.66666666666666674</v>
      </c>
      <c r="E8">
        <f t="shared" si="7"/>
        <v>0.94773404105467596</v>
      </c>
      <c r="F8">
        <f t="shared" si="6"/>
        <v>6.3890560989306504</v>
      </c>
      <c r="G8">
        <f t="shared" si="8"/>
        <v>0.14833709805949272</v>
      </c>
      <c r="H8">
        <f t="shared" si="9"/>
        <v>0.85166290194050731</v>
      </c>
      <c r="J8">
        <v>550</v>
      </c>
      <c r="K8">
        <f t="shared" si="4"/>
        <v>0.14833709805949272</v>
      </c>
    </row>
    <row r="9" spans="1:11">
      <c r="A9" t="s">
        <v>19</v>
      </c>
      <c r="B9">
        <v>600</v>
      </c>
      <c r="C9">
        <f t="shared" si="0"/>
        <v>0.77777777777777779</v>
      </c>
      <c r="D9">
        <f t="shared" si="5"/>
        <v>0.44444444444444442</v>
      </c>
      <c r="E9">
        <f t="shared" si="7"/>
        <v>0.55962349760678065</v>
      </c>
      <c r="F9">
        <f t="shared" si="6"/>
        <v>6.3890560989306504</v>
      </c>
      <c r="G9">
        <f t="shared" si="8"/>
        <v>8.7590950672736465E-2</v>
      </c>
      <c r="H9">
        <f t="shared" si="9"/>
        <v>0.91240904932726352</v>
      </c>
      <c r="J9">
        <v>600</v>
      </c>
      <c r="K9">
        <f t="shared" si="4"/>
        <v>8.7590950672736465E-2</v>
      </c>
    </row>
    <row r="10" spans="1:11">
      <c r="A10" t="s">
        <v>8</v>
      </c>
      <c r="B10">
        <v>650</v>
      </c>
      <c r="C10">
        <f t="shared" si="0"/>
        <v>0.88888888888888884</v>
      </c>
      <c r="D10">
        <f t="shared" si="5"/>
        <v>0.22222222222222232</v>
      </c>
      <c r="E10">
        <f>EXP(D10)-1</f>
        <v>0.24884886900168235</v>
      </c>
      <c r="F10">
        <f t="shared" si="6"/>
        <v>6.3890560989306504</v>
      </c>
      <c r="G10">
        <f>E10/F10</f>
        <v>3.8949238377063662E-2</v>
      </c>
      <c r="H10">
        <f>1-G10</f>
        <v>0.96105076162293634</v>
      </c>
      <c r="J10">
        <v>650</v>
      </c>
      <c r="K10">
        <f t="shared" si="4"/>
        <v>3.8949238377063662E-2</v>
      </c>
    </row>
    <row r="11" spans="1:11">
      <c r="A11" t="s">
        <v>5</v>
      </c>
      <c r="B11">
        <v>700</v>
      </c>
      <c r="C11">
        <f t="shared" si="0"/>
        <v>1</v>
      </c>
      <c r="D11">
        <f t="shared" si="5"/>
        <v>0</v>
      </c>
      <c r="E11">
        <f t="shared" ref="E11" si="10">EXP(D11)-1</f>
        <v>0</v>
      </c>
      <c r="F11">
        <f t="shared" si="6"/>
        <v>6.3890560989306504</v>
      </c>
      <c r="G11">
        <f t="shared" ref="G11" si="11">E11/F11</f>
        <v>0</v>
      </c>
      <c r="H11">
        <f t="shared" ref="H11" si="12">1-G11</f>
        <v>1</v>
      </c>
      <c r="J11">
        <v>700</v>
      </c>
      <c r="K11">
        <f t="shared" si="4"/>
        <v>0</v>
      </c>
    </row>
    <row r="13" spans="1:11">
      <c r="A13" t="s">
        <v>48</v>
      </c>
      <c r="B13">
        <v>0.02</v>
      </c>
    </row>
    <row r="14" spans="1:11">
      <c r="A14" t="s">
        <v>49</v>
      </c>
      <c r="B14">
        <f>B13*100</f>
        <v>2</v>
      </c>
    </row>
    <row r="16" spans="1:11">
      <c r="A16" s="6" t="s">
        <v>50</v>
      </c>
    </row>
    <row r="18" spans="2:2">
      <c r="B18" s="6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C9E6-9E0F-4654-947A-8EF689DE6E20}">
  <dimension ref="A1:K18"/>
  <sheetViews>
    <sheetView workbookViewId="0">
      <selection activeCell="B2" sqref="B2:B11"/>
    </sheetView>
  </sheetViews>
  <sheetFormatPr defaultRowHeight="14.45"/>
  <cols>
    <col min="4" max="4" width="16.5703125" customWidth="1"/>
    <col min="5" max="5" width="11.7109375" customWidth="1"/>
    <col min="6" max="6" width="12" bestFit="1" customWidth="1"/>
  </cols>
  <sheetData>
    <row r="1" spans="1:11">
      <c r="A1" t="s">
        <v>32</v>
      </c>
      <c r="B1" t="s">
        <v>33</v>
      </c>
      <c r="C1" t="s">
        <v>34</v>
      </c>
      <c r="D1" t="s">
        <v>52</v>
      </c>
      <c r="E1" t="s">
        <v>37</v>
      </c>
      <c r="F1" t="s">
        <v>38</v>
      </c>
      <c r="H1" t="s">
        <v>63</v>
      </c>
      <c r="J1" t="s">
        <v>33</v>
      </c>
      <c r="K1">
        <v>0.01</v>
      </c>
    </row>
    <row r="2" spans="1:11">
      <c r="A2" t="s">
        <v>8</v>
      </c>
      <c r="B2">
        <v>250</v>
      </c>
      <c r="C2">
        <f>(B2-MIN($B$2:$B$11))/(MAX($B$2:$B$11)-MIN($B$2:$B$11))</f>
        <v>0</v>
      </c>
      <c r="D2">
        <f>$B$14*(1-C2)</f>
        <v>2</v>
      </c>
      <c r="E2">
        <f>EXP(D2)-1</f>
        <v>6.3890560989306504</v>
      </c>
      <c r="F2">
        <f>EXP($B$14)-1</f>
        <v>6.3890560989306504</v>
      </c>
      <c r="G2">
        <f>E2/F2</f>
        <v>1</v>
      </c>
      <c r="H2">
        <f>1-G2</f>
        <v>0</v>
      </c>
      <c r="J2">
        <v>250</v>
      </c>
      <c r="K2">
        <f>H2</f>
        <v>0</v>
      </c>
    </row>
    <row r="3" spans="1:11">
      <c r="A3" t="s">
        <v>5</v>
      </c>
      <c r="B3">
        <v>300</v>
      </c>
      <c r="C3">
        <f t="shared" ref="C3:C11" si="0">(B3-MIN($B$2:$B$11))/(MAX($B$2:$B$11)-MIN($B$2:$B$11))</f>
        <v>0.1111111111111111</v>
      </c>
      <c r="D3">
        <f>$B$14*(1-C3)</f>
        <v>1.7777777777777777</v>
      </c>
      <c r="E3">
        <f t="shared" ref="E3:E5" si="1">EXP(D3)-1</f>
        <v>4.9166935906643294</v>
      </c>
      <c r="F3">
        <f>EXP($B$14)-1</f>
        <v>6.3890560989306504</v>
      </c>
      <c r="G3">
        <f t="shared" ref="G3:G5" si="2">E3/F3</f>
        <v>0.76954929093317037</v>
      </c>
      <c r="H3">
        <f t="shared" ref="H3:H5" si="3">1-G3</f>
        <v>0.23045070906682963</v>
      </c>
      <c r="J3">
        <v>300</v>
      </c>
      <c r="K3">
        <f t="shared" ref="K3:K11" si="4">H3</f>
        <v>0.23045070906682963</v>
      </c>
    </row>
    <row r="4" spans="1:11">
      <c r="A4" t="s">
        <v>10</v>
      </c>
      <c r="B4">
        <v>350</v>
      </c>
      <c r="C4">
        <f t="shared" si="0"/>
        <v>0.22222222222222221</v>
      </c>
      <c r="D4">
        <f>$B$14*(1-C4)</f>
        <v>1.5555555555555556</v>
      </c>
      <c r="E4">
        <f t="shared" si="1"/>
        <v>3.7377178596430793</v>
      </c>
      <c r="F4">
        <f>EXP($B$14)-1</f>
        <v>6.3890560989306504</v>
      </c>
      <c r="G4">
        <f t="shared" si="2"/>
        <v>0.58501878865466039</v>
      </c>
      <c r="H4">
        <f t="shared" si="3"/>
        <v>0.41498121134533961</v>
      </c>
      <c r="J4">
        <v>350</v>
      </c>
      <c r="K4">
        <f t="shared" si="4"/>
        <v>0.41498121134533961</v>
      </c>
    </row>
    <row r="5" spans="1:11">
      <c r="A5" t="s">
        <v>19</v>
      </c>
      <c r="B5">
        <v>400</v>
      </c>
      <c r="C5">
        <f t="shared" si="0"/>
        <v>0.33333333333333331</v>
      </c>
      <c r="D5">
        <f>$B$14*(1-C5)</f>
        <v>1.3333333333333335</v>
      </c>
      <c r="E5">
        <f t="shared" si="1"/>
        <v>2.7936678946831783</v>
      </c>
      <c r="F5">
        <f>EXP($B$14)-1</f>
        <v>6.3890560989306504</v>
      </c>
      <c r="G5">
        <f t="shared" si="2"/>
        <v>0.43725831350123229</v>
      </c>
      <c r="H5">
        <f t="shared" si="3"/>
        <v>0.56274168649876777</v>
      </c>
      <c r="J5">
        <v>400</v>
      </c>
      <c r="K5">
        <f t="shared" si="4"/>
        <v>0.56274168649876777</v>
      </c>
    </row>
    <row r="6" spans="1:11">
      <c r="A6" t="s">
        <v>8</v>
      </c>
      <c r="B6">
        <v>450</v>
      </c>
      <c r="C6">
        <f t="shared" si="0"/>
        <v>0.44444444444444442</v>
      </c>
      <c r="D6">
        <f t="shared" ref="D6:D11" si="5">$B$14*(1-C6)</f>
        <v>1.1111111111111112</v>
      </c>
      <c r="E6">
        <f>EXP(D6)-1</f>
        <v>2.0377317775174828</v>
      </c>
      <c r="F6">
        <f t="shared" ref="F6:F11" si="6">EXP($B$14)-1</f>
        <v>6.3890560989306504</v>
      </c>
      <c r="G6">
        <f>E6/F6</f>
        <v>0.31894097437312252</v>
      </c>
      <c r="H6">
        <f>1-G6</f>
        <v>0.68105902562687748</v>
      </c>
      <c r="J6">
        <v>450</v>
      </c>
      <c r="K6">
        <f t="shared" si="4"/>
        <v>0.68105902562687748</v>
      </c>
    </row>
    <row r="7" spans="1:11">
      <c r="A7" t="s">
        <v>5</v>
      </c>
      <c r="B7">
        <v>500</v>
      </c>
      <c r="C7">
        <f t="shared" si="0"/>
        <v>0.55555555555555558</v>
      </c>
      <c r="D7">
        <f t="shared" si="5"/>
        <v>0.88888888888888884</v>
      </c>
      <c r="E7">
        <f t="shared" ref="E7:E9" si="7">EXP(D7)-1</f>
        <v>1.4324254542872077</v>
      </c>
      <c r="F7">
        <f t="shared" si="6"/>
        <v>6.3890560989306504</v>
      </c>
      <c r="G7">
        <f t="shared" ref="G7:G9" si="8">E7/F7</f>
        <v>0.22419985551965269</v>
      </c>
      <c r="H7">
        <f t="shared" ref="H7:H9" si="9">1-G7</f>
        <v>0.77580014448034729</v>
      </c>
      <c r="J7">
        <v>500</v>
      </c>
      <c r="K7">
        <f t="shared" si="4"/>
        <v>0.77580014448034729</v>
      </c>
    </row>
    <row r="8" spans="1:11">
      <c r="A8" t="s">
        <v>10</v>
      </c>
      <c r="B8">
        <v>550</v>
      </c>
      <c r="C8">
        <f t="shared" si="0"/>
        <v>0.66666666666666663</v>
      </c>
      <c r="D8">
        <f t="shared" si="5"/>
        <v>0.66666666666666674</v>
      </c>
      <c r="E8">
        <f t="shared" si="7"/>
        <v>0.94773404105467596</v>
      </c>
      <c r="F8">
        <f t="shared" si="6"/>
        <v>6.3890560989306504</v>
      </c>
      <c r="G8">
        <f t="shared" si="8"/>
        <v>0.14833709805949272</v>
      </c>
      <c r="H8">
        <f t="shared" si="9"/>
        <v>0.85166290194050731</v>
      </c>
      <c r="J8">
        <v>550</v>
      </c>
      <c r="K8">
        <f t="shared" si="4"/>
        <v>0.85166290194050731</v>
      </c>
    </row>
    <row r="9" spans="1:11">
      <c r="A9" t="s">
        <v>19</v>
      </c>
      <c r="B9">
        <v>600</v>
      </c>
      <c r="C9">
        <f t="shared" si="0"/>
        <v>0.77777777777777779</v>
      </c>
      <c r="D9">
        <f t="shared" si="5"/>
        <v>0.44444444444444442</v>
      </c>
      <c r="E9">
        <f t="shared" si="7"/>
        <v>0.55962349760678065</v>
      </c>
      <c r="F9">
        <f t="shared" si="6"/>
        <v>6.3890560989306504</v>
      </c>
      <c r="G9">
        <f t="shared" si="8"/>
        <v>8.7590950672736465E-2</v>
      </c>
      <c r="H9">
        <f t="shared" si="9"/>
        <v>0.91240904932726352</v>
      </c>
      <c r="J9">
        <v>600</v>
      </c>
      <c r="K9">
        <f t="shared" si="4"/>
        <v>0.91240904932726352</v>
      </c>
    </row>
    <row r="10" spans="1:11">
      <c r="A10" t="s">
        <v>8</v>
      </c>
      <c r="B10">
        <v>650</v>
      </c>
      <c r="C10">
        <f t="shared" si="0"/>
        <v>0.88888888888888884</v>
      </c>
      <c r="D10">
        <f t="shared" si="5"/>
        <v>0.22222222222222232</v>
      </c>
      <c r="E10">
        <f>EXP(D10)-1</f>
        <v>0.24884886900168235</v>
      </c>
      <c r="F10">
        <f t="shared" si="6"/>
        <v>6.3890560989306504</v>
      </c>
      <c r="G10">
        <f>E10/F10</f>
        <v>3.8949238377063662E-2</v>
      </c>
      <c r="H10">
        <f>1-G10</f>
        <v>0.96105076162293634</v>
      </c>
      <c r="J10">
        <v>650</v>
      </c>
      <c r="K10">
        <f t="shared" si="4"/>
        <v>0.96105076162293634</v>
      </c>
    </row>
    <row r="11" spans="1:11">
      <c r="A11" t="s">
        <v>5</v>
      </c>
      <c r="B11">
        <v>700</v>
      </c>
      <c r="C11">
        <f t="shared" si="0"/>
        <v>1</v>
      </c>
      <c r="D11">
        <f t="shared" si="5"/>
        <v>0</v>
      </c>
      <c r="E11">
        <f t="shared" ref="E11" si="10">EXP(D11)-1</f>
        <v>0</v>
      </c>
      <c r="F11">
        <f t="shared" si="6"/>
        <v>6.3890560989306504</v>
      </c>
      <c r="G11">
        <f t="shared" ref="G11" si="11">E11/F11</f>
        <v>0</v>
      </c>
      <c r="H11">
        <f t="shared" ref="H11" si="12">1-G11</f>
        <v>1</v>
      </c>
      <c r="J11">
        <v>700</v>
      </c>
      <c r="K11">
        <f t="shared" si="4"/>
        <v>1</v>
      </c>
    </row>
    <row r="13" spans="1:11">
      <c r="A13" t="s">
        <v>48</v>
      </c>
      <c r="B13">
        <v>0.02</v>
      </c>
    </row>
    <row r="14" spans="1:11">
      <c r="A14" t="s">
        <v>49</v>
      </c>
      <c r="B14">
        <f>B13*100</f>
        <v>2</v>
      </c>
    </row>
    <row r="16" spans="1:11">
      <c r="A16" s="6" t="s">
        <v>50</v>
      </c>
    </row>
    <row r="18" spans="2:2">
      <c r="B18" s="6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33F-2E8F-40D3-A6DC-65BA8C11D9C9}">
  <dimension ref="A1:K26"/>
  <sheetViews>
    <sheetView workbookViewId="0">
      <selection activeCell="H18" sqref="H18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</cols>
  <sheetData>
    <row r="1" spans="1:11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57</v>
      </c>
    </row>
    <row r="2" spans="1:11">
      <c r="A2" t="s">
        <v>8</v>
      </c>
      <c r="B2">
        <v>250</v>
      </c>
      <c r="C2">
        <f>100*(B2-MIN($B$2:$B$12))/(MAX($B$2:$B$12)-MIN($B$2:$B$12))</f>
        <v>0</v>
      </c>
      <c r="D2">
        <f>100*($B$22-MIN($B$2:$B$12))/(MAX($B$2:$B$12)-MIN($B$2:$B$12))</f>
        <v>50</v>
      </c>
      <c r="E2">
        <f>(C2-D2)/$B$23</f>
        <v>-2.5</v>
      </c>
      <c r="F2">
        <f>E2^2</f>
        <v>6.25</v>
      </c>
      <c r="G2">
        <f>EXP(-F2)</f>
        <v>1.9304541362277093E-3</v>
      </c>
      <c r="H2">
        <f>1-G2</f>
        <v>0.99806954586377228</v>
      </c>
      <c r="J2">
        <v>250</v>
      </c>
      <c r="K2">
        <f>H2</f>
        <v>0.99806954586377228</v>
      </c>
    </row>
    <row r="3" spans="1:11">
      <c r="A3" t="s">
        <v>5</v>
      </c>
      <c r="B3">
        <v>300</v>
      </c>
      <c r="C3">
        <f t="shared" ref="C3:C12" si="0">100*(B3-MIN($B$2:$B$12))/(MAX($B$2:$B$12)-MIN($B$2:$B$12))</f>
        <v>11.111111111111111</v>
      </c>
      <c r="D3">
        <f t="shared" ref="D3:D12" si="1">100*($B$22-MIN($B$2:$B$12))/(MAX($B$2:$B$12)-MIN($B$2:$B$12))</f>
        <v>50</v>
      </c>
      <c r="E3">
        <f t="shared" ref="E3:E12" si="2">(C3-D3)/$B$23</f>
        <v>-1.9444444444444442</v>
      </c>
      <c r="F3">
        <f t="shared" ref="F3:F12" si="3">E3^2</f>
        <v>3.7808641975308634</v>
      </c>
      <c r="G3">
        <f t="shared" ref="G3:G12" si="4">EXP(-F3)</f>
        <v>2.2802976631480711E-2</v>
      </c>
      <c r="H3">
        <f t="shared" ref="H3:H12" si="5">1-G3</f>
        <v>0.97719702336851932</v>
      </c>
      <c r="J3">
        <v>300</v>
      </c>
      <c r="K3">
        <f t="shared" ref="K3:K12" si="6">H3</f>
        <v>0.97719702336851932</v>
      </c>
    </row>
    <row r="4" spans="1:11">
      <c r="A4" t="s">
        <v>10</v>
      </c>
      <c r="B4">
        <v>350</v>
      </c>
      <c r="C4">
        <f t="shared" si="0"/>
        <v>22.222222222222221</v>
      </c>
      <c r="D4">
        <f t="shared" si="1"/>
        <v>50</v>
      </c>
      <c r="E4">
        <f t="shared" si="2"/>
        <v>-1.3888888888888888</v>
      </c>
      <c r="F4">
        <f t="shared" si="3"/>
        <v>1.9290123456790123</v>
      </c>
      <c r="G4">
        <f t="shared" si="4"/>
        <v>0.14529162554555944</v>
      </c>
      <c r="H4">
        <f t="shared" si="5"/>
        <v>0.85470837445444059</v>
      </c>
      <c r="J4">
        <v>350</v>
      </c>
      <c r="K4">
        <f t="shared" si="6"/>
        <v>0.85470837445444059</v>
      </c>
    </row>
    <row r="5" spans="1:11">
      <c r="A5" t="s">
        <v>19</v>
      </c>
      <c r="B5">
        <v>400</v>
      </c>
      <c r="C5">
        <f t="shared" si="0"/>
        <v>33.333333333333336</v>
      </c>
      <c r="D5">
        <f t="shared" si="1"/>
        <v>50</v>
      </c>
      <c r="E5">
        <f t="shared" si="2"/>
        <v>-0.83333333333333326</v>
      </c>
      <c r="F5">
        <f t="shared" si="3"/>
        <v>0.69444444444444431</v>
      </c>
      <c r="G5">
        <f t="shared" si="4"/>
        <v>0.49935178859927626</v>
      </c>
      <c r="H5">
        <f t="shared" si="5"/>
        <v>0.5006482114007238</v>
      </c>
      <c r="J5">
        <v>400</v>
      </c>
      <c r="K5">
        <f t="shared" si="6"/>
        <v>0.5006482114007238</v>
      </c>
    </row>
    <row r="6" spans="1:11">
      <c r="A6" t="s">
        <v>8</v>
      </c>
      <c r="B6">
        <v>450</v>
      </c>
      <c r="C6">
        <f t="shared" si="0"/>
        <v>44.444444444444443</v>
      </c>
      <c r="D6">
        <f t="shared" si="1"/>
        <v>50</v>
      </c>
      <c r="E6">
        <f t="shared" si="2"/>
        <v>-0.27777777777777785</v>
      </c>
      <c r="F6">
        <f t="shared" si="3"/>
        <v>7.7160493827160531E-2</v>
      </c>
      <c r="G6">
        <f t="shared" si="4"/>
        <v>0.92574126592438277</v>
      </c>
      <c r="H6">
        <f t="shared" si="5"/>
        <v>7.4258734075617228E-2</v>
      </c>
      <c r="J6">
        <v>450</v>
      </c>
      <c r="K6">
        <f t="shared" si="6"/>
        <v>7.4258734075617228E-2</v>
      </c>
    </row>
    <row r="7" spans="1:11">
      <c r="B7">
        <v>475</v>
      </c>
      <c r="C7">
        <f t="shared" si="0"/>
        <v>50</v>
      </c>
      <c r="D7">
        <f t="shared" si="1"/>
        <v>50</v>
      </c>
      <c r="E7">
        <f t="shared" si="2"/>
        <v>0</v>
      </c>
      <c r="F7">
        <f t="shared" si="3"/>
        <v>0</v>
      </c>
      <c r="G7">
        <f t="shared" si="4"/>
        <v>1</v>
      </c>
      <c r="H7">
        <f t="shared" si="5"/>
        <v>0</v>
      </c>
      <c r="J7">
        <v>475</v>
      </c>
      <c r="K7">
        <f t="shared" si="6"/>
        <v>0</v>
      </c>
    </row>
    <row r="8" spans="1:11">
      <c r="A8" t="s">
        <v>5</v>
      </c>
      <c r="B8">
        <v>500</v>
      </c>
      <c r="C8">
        <f t="shared" si="0"/>
        <v>55.555555555555557</v>
      </c>
      <c r="D8">
        <f t="shared" si="1"/>
        <v>50</v>
      </c>
      <c r="E8">
        <f t="shared" si="2"/>
        <v>0.27777777777777785</v>
      </c>
      <c r="F8">
        <f t="shared" si="3"/>
        <v>7.7160493827160531E-2</v>
      </c>
      <c r="G8">
        <f t="shared" si="4"/>
        <v>0.92574126592438277</v>
      </c>
      <c r="H8">
        <f t="shared" si="5"/>
        <v>7.4258734075617228E-2</v>
      </c>
      <c r="J8">
        <v>500</v>
      </c>
      <c r="K8">
        <f t="shared" si="6"/>
        <v>7.4258734075617228E-2</v>
      </c>
    </row>
    <row r="9" spans="1:11">
      <c r="A9" t="s">
        <v>10</v>
      </c>
      <c r="B9">
        <v>550</v>
      </c>
      <c r="C9">
        <f t="shared" si="0"/>
        <v>66.666666666666671</v>
      </c>
      <c r="D9">
        <f t="shared" si="1"/>
        <v>50</v>
      </c>
      <c r="E9">
        <f t="shared" si="2"/>
        <v>0.83333333333333359</v>
      </c>
      <c r="F9">
        <f t="shared" si="3"/>
        <v>0.69444444444444486</v>
      </c>
      <c r="G9">
        <f t="shared" si="4"/>
        <v>0.49935178859927598</v>
      </c>
      <c r="H9">
        <f t="shared" si="5"/>
        <v>0.50064821140072402</v>
      </c>
      <c r="J9">
        <v>550</v>
      </c>
      <c r="K9">
        <f t="shared" si="6"/>
        <v>0.50064821140072402</v>
      </c>
    </row>
    <row r="10" spans="1:11">
      <c r="A10" t="s">
        <v>19</v>
      </c>
      <c r="B10">
        <v>600</v>
      </c>
      <c r="C10">
        <f t="shared" si="0"/>
        <v>77.777777777777771</v>
      </c>
      <c r="D10">
        <f t="shared" si="1"/>
        <v>50</v>
      </c>
      <c r="E10">
        <f t="shared" si="2"/>
        <v>1.3888888888888886</v>
      </c>
      <c r="F10">
        <f t="shared" si="3"/>
        <v>1.9290123456790116</v>
      </c>
      <c r="G10">
        <f t="shared" si="4"/>
        <v>0.14529162554555955</v>
      </c>
      <c r="H10">
        <f t="shared" si="5"/>
        <v>0.85470837445444048</v>
      </c>
      <c r="J10">
        <v>600</v>
      </c>
      <c r="K10">
        <f t="shared" si="6"/>
        <v>0.85470837445444048</v>
      </c>
    </row>
    <row r="11" spans="1:11">
      <c r="A11" t="s">
        <v>8</v>
      </c>
      <c r="B11">
        <v>650</v>
      </c>
      <c r="C11">
        <f t="shared" si="0"/>
        <v>88.888888888888886</v>
      </c>
      <c r="D11">
        <f t="shared" si="1"/>
        <v>50</v>
      </c>
      <c r="E11">
        <f t="shared" si="2"/>
        <v>1.9444444444444442</v>
      </c>
      <c r="F11">
        <f t="shared" si="3"/>
        <v>3.7808641975308634</v>
      </c>
      <c r="G11">
        <f t="shared" si="4"/>
        <v>2.2802976631480711E-2</v>
      </c>
      <c r="H11">
        <f t="shared" si="5"/>
        <v>0.97719702336851932</v>
      </c>
      <c r="J11">
        <v>650</v>
      </c>
      <c r="K11">
        <f t="shared" si="6"/>
        <v>0.97719702336851932</v>
      </c>
    </row>
    <row r="12" spans="1:11">
      <c r="A12" t="s">
        <v>5</v>
      </c>
      <c r="B12">
        <v>700</v>
      </c>
      <c r="C12">
        <f t="shared" si="0"/>
        <v>100</v>
      </c>
      <c r="D12">
        <f t="shared" si="1"/>
        <v>50</v>
      </c>
      <c r="E12">
        <f t="shared" si="2"/>
        <v>2.5</v>
      </c>
      <c r="F12">
        <f t="shared" si="3"/>
        <v>6.25</v>
      </c>
      <c r="G12">
        <f t="shared" si="4"/>
        <v>1.9304541362277093E-3</v>
      </c>
      <c r="H12">
        <f t="shared" si="5"/>
        <v>0.99806954586377228</v>
      </c>
      <c r="J12">
        <v>700</v>
      </c>
      <c r="K12">
        <f t="shared" si="6"/>
        <v>0.99806954586377228</v>
      </c>
    </row>
    <row r="22" spans="1:3">
      <c r="A22" t="s">
        <v>43</v>
      </c>
      <c r="B22">
        <f>((700-250)/2)+250</f>
        <v>475</v>
      </c>
    </row>
    <row r="23" spans="1:3">
      <c r="A23" t="s">
        <v>59</v>
      </c>
      <c r="B23">
        <v>20</v>
      </c>
    </row>
    <row r="24" spans="1:3">
      <c r="C24" s="6"/>
    </row>
    <row r="26" spans="1:3">
      <c r="B26" s="6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162F-410D-41FC-975D-C5BF86E5B48B}">
  <dimension ref="A1:K26"/>
  <sheetViews>
    <sheetView workbookViewId="0">
      <selection activeCell="B22" sqref="B22"/>
    </sheetView>
  </sheetViews>
  <sheetFormatPr defaultRowHeight="14.45"/>
  <cols>
    <col min="1" max="1" width="13.42578125" customWidth="1"/>
    <col min="5" max="5" width="11.7109375" customWidth="1"/>
    <col min="6" max="6" width="12" bestFit="1" customWidth="1"/>
  </cols>
  <sheetData>
    <row r="1" spans="1:11">
      <c r="A1" t="s">
        <v>32</v>
      </c>
      <c r="B1" t="s">
        <v>33</v>
      </c>
      <c r="C1" t="s">
        <v>54</v>
      </c>
      <c r="D1" t="s">
        <v>35</v>
      </c>
      <c r="E1" t="s">
        <v>55</v>
      </c>
      <c r="F1" t="s">
        <v>56</v>
      </c>
      <c r="G1" t="s">
        <v>57</v>
      </c>
      <c r="J1" t="s">
        <v>33</v>
      </c>
      <c r="K1" t="s">
        <v>57</v>
      </c>
    </row>
    <row r="2" spans="1:11">
      <c r="A2" t="s">
        <v>8</v>
      </c>
      <c r="B2">
        <v>250</v>
      </c>
      <c r="C2">
        <f>100*(B2-MIN($B$2:$B$12))/(MAX($B$2:$B$12)-MIN($B$2:$B$12))</f>
        <v>0</v>
      </c>
      <c r="D2">
        <f>100*($B$22-MIN($B$2:$B$12))/(MAX($B$2:$B$12)-MIN($B$2:$B$12))</f>
        <v>50</v>
      </c>
      <c r="E2">
        <f>(C2-D2)/$B$23</f>
        <v>-2.5</v>
      </c>
      <c r="F2">
        <f>E2^2</f>
        <v>6.25</v>
      </c>
      <c r="G2">
        <f>EXP(-F2)</f>
        <v>1.9304541362277093E-3</v>
      </c>
      <c r="J2">
        <v>250</v>
      </c>
      <c r="K2">
        <f>G2</f>
        <v>1.9304541362277093E-3</v>
      </c>
    </row>
    <row r="3" spans="1:11">
      <c r="A3" t="s">
        <v>5</v>
      </c>
      <c r="B3">
        <v>300</v>
      </c>
      <c r="C3">
        <f t="shared" ref="C3:C12" si="0">100*(B3-MIN($B$2:$B$12))/(MAX($B$2:$B$12)-MIN($B$2:$B$12))</f>
        <v>11.111111111111111</v>
      </c>
      <c r="D3">
        <f t="shared" ref="D3:D12" si="1">100*($B$22-MIN($B$2:$B$12))/(MAX($B$2:$B$12)-MIN($B$2:$B$12))</f>
        <v>50</v>
      </c>
      <c r="E3">
        <f t="shared" ref="E3:E12" si="2">(C3-D3)/$B$23</f>
        <v>-1.9444444444444442</v>
      </c>
      <c r="F3">
        <f t="shared" ref="F3:F12" si="3">E3^2</f>
        <v>3.7808641975308634</v>
      </c>
      <c r="G3">
        <f t="shared" ref="G3:G12" si="4">EXP(-F3)</f>
        <v>2.2802976631480711E-2</v>
      </c>
      <c r="J3">
        <v>300</v>
      </c>
      <c r="K3">
        <f t="shared" ref="K3:K12" si="5">G3</f>
        <v>2.2802976631480711E-2</v>
      </c>
    </row>
    <row r="4" spans="1:11">
      <c r="A4" t="s">
        <v>10</v>
      </c>
      <c r="B4">
        <v>350</v>
      </c>
      <c r="C4">
        <f t="shared" si="0"/>
        <v>22.222222222222221</v>
      </c>
      <c r="D4">
        <f t="shared" si="1"/>
        <v>50</v>
      </c>
      <c r="E4">
        <f t="shared" si="2"/>
        <v>-1.3888888888888888</v>
      </c>
      <c r="F4">
        <f t="shared" si="3"/>
        <v>1.9290123456790123</v>
      </c>
      <c r="G4">
        <f t="shared" si="4"/>
        <v>0.14529162554555944</v>
      </c>
      <c r="J4">
        <v>350</v>
      </c>
      <c r="K4">
        <f t="shared" si="5"/>
        <v>0.14529162554555944</v>
      </c>
    </row>
    <row r="5" spans="1:11">
      <c r="A5" t="s">
        <v>19</v>
      </c>
      <c r="B5">
        <v>400</v>
      </c>
      <c r="C5">
        <f t="shared" si="0"/>
        <v>33.333333333333336</v>
      </c>
      <c r="D5">
        <f t="shared" si="1"/>
        <v>50</v>
      </c>
      <c r="E5">
        <f t="shared" si="2"/>
        <v>-0.83333333333333326</v>
      </c>
      <c r="F5">
        <f t="shared" si="3"/>
        <v>0.69444444444444431</v>
      </c>
      <c r="G5">
        <f t="shared" si="4"/>
        <v>0.49935178859927626</v>
      </c>
      <c r="J5">
        <v>400</v>
      </c>
      <c r="K5">
        <f t="shared" si="5"/>
        <v>0.49935178859927626</v>
      </c>
    </row>
    <row r="6" spans="1:11">
      <c r="A6" t="s">
        <v>8</v>
      </c>
      <c r="B6">
        <v>450</v>
      </c>
      <c r="C6">
        <f t="shared" si="0"/>
        <v>44.444444444444443</v>
      </c>
      <c r="D6">
        <f t="shared" si="1"/>
        <v>50</v>
      </c>
      <c r="E6">
        <f t="shared" si="2"/>
        <v>-0.27777777777777785</v>
      </c>
      <c r="F6">
        <f t="shared" si="3"/>
        <v>7.7160493827160531E-2</v>
      </c>
      <c r="G6">
        <f t="shared" si="4"/>
        <v>0.92574126592438277</v>
      </c>
      <c r="J6">
        <v>450</v>
      </c>
      <c r="K6">
        <f t="shared" si="5"/>
        <v>0.92574126592438277</v>
      </c>
    </row>
    <row r="7" spans="1:11">
      <c r="B7">
        <v>475</v>
      </c>
      <c r="C7">
        <f t="shared" si="0"/>
        <v>50</v>
      </c>
      <c r="D7">
        <f t="shared" si="1"/>
        <v>50</v>
      </c>
      <c r="E7">
        <f t="shared" si="2"/>
        <v>0</v>
      </c>
      <c r="F7">
        <f t="shared" si="3"/>
        <v>0</v>
      </c>
      <c r="G7">
        <f t="shared" si="4"/>
        <v>1</v>
      </c>
      <c r="J7">
        <v>475</v>
      </c>
      <c r="K7">
        <f>G7</f>
        <v>1</v>
      </c>
    </row>
    <row r="8" spans="1:11">
      <c r="A8" t="s">
        <v>5</v>
      </c>
      <c r="B8">
        <v>500</v>
      </c>
      <c r="C8">
        <f t="shared" si="0"/>
        <v>55.555555555555557</v>
      </c>
      <c r="D8">
        <f t="shared" si="1"/>
        <v>50</v>
      </c>
      <c r="E8">
        <f t="shared" si="2"/>
        <v>0.27777777777777785</v>
      </c>
      <c r="F8">
        <f t="shared" si="3"/>
        <v>7.7160493827160531E-2</v>
      </c>
      <c r="G8">
        <f t="shared" si="4"/>
        <v>0.92574126592438277</v>
      </c>
      <c r="J8">
        <v>500</v>
      </c>
      <c r="K8">
        <f t="shared" si="5"/>
        <v>0.92574126592438277</v>
      </c>
    </row>
    <row r="9" spans="1:11">
      <c r="A9" t="s">
        <v>10</v>
      </c>
      <c r="B9">
        <v>550</v>
      </c>
      <c r="C9">
        <f t="shared" si="0"/>
        <v>66.666666666666671</v>
      </c>
      <c r="D9">
        <f t="shared" si="1"/>
        <v>50</v>
      </c>
      <c r="E9">
        <f t="shared" si="2"/>
        <v>0.83333333333333359</v>
      </c>
      <c r="F9">
        <f t="shared" si="3"/>
        <v>0.69444444444444486</v>
      </c>
      <c r="G9">
        <f t="shared" si="4"/>
        <v>0.49935178859927598</v>
      </c>
      <c r="J9">
        <v>550</v>
      </c>
      <c r="K9">
        <f t="shared" si="5"/>
        <v>0.49935178859927598</v>
      </c>
    </row>
    <row r="10" spans="1:11">
      <c r="A10" t="s">
        <v>19</v>
      </c>
      <c r="B10">
        <v>600</v>
      </c>
      <c r="C10">
        <f t="shared" si="0"/>
        <v>77.777777777777771</v>
      </c>
      <c r="D10">
        <f t="shared" si="1"/>
        <v>50</v>
      </c>
      <c r="E10">
        <f t="shared" si="2"/>
        <v>1.3888888888888886</v>
      </c>
      <c r="F10">
        <f t="shared" si="3"/>
        <v>1.9290123456790116</v>
      </c>
      <c r="G10">
        <f t="shared" si="4"/>
        <v>0.14529162554555955</v>
      </c>
      <c r="J10">
        <v>600</v>
      </c>
      <c r="K10">
        <f t="shared" si="5"/>
        <v>0.14529162554555955</v>
      </c>
    </row>
    <row r="11" spans="1:11">
      <c r="A11" t="s">
        <v>8</v>
      </c>
      <c r="B11">
        <v>650</v>
      </c>
      <c r="C11">
        <f t="shared" si="0"/>
        <v>88.888888888888886</v>
      </c>
      <c r="D11">
        <f t="shared" si="1"/>
        <v>50</v>
      </c>
      <c r="E11">
        <f t="shared" si="2"/>
        <v>1.9444444444444442</v>
      </c>
      <c r="F11">
        <f t="shared" si="3"/>
        <v>3.7808641975308634</v>
      </c>
      <c r="G11">
        <f t="shared" si="4"/>
        <v>2.2802976631480711E-2</v>
      </c>
      <c r="J11">
        <v>650</v>
      </c>
      <c r="K11">
        <f t="shared" si="5"/>
        <v>2.2802976631480711E-2</v>
      </c>
    </row>
    <row r="12" spans="1:11">
      <c r="A12" t="s">
        <v>5</v>
      </c>
      <c r="B12">
        <v>700</v>
      </c>
      <c r="C12">
        <f t="shared" si="0"/>
        <v>100</v>
      </c>
      <c r="D12">
        <f t="shared" si="1"/>
        <v>50</v>
      </c>
      <c r="E12">
        <f t="shared" si="2"/>
        <v>2.5</v>
      </c>
      <c r="F12">
        <f t="shared" si="3"/>
        <v>6.25</v>
      </c>
      <c r="G12">
        <f t="shared" si="4"/>
        <v>1.9304541362277093E-3</v>
      </c>
      <c r="J12">
        <v>700</v>
      </c>
      <c r="K12">
        <f t="shared" si="5"/>
        <v>1.9304541362277093E-3</v>
      </c>
    </row>
    <row r="22" spans="1:3">
      <c r="A22" t="s">
        <v>43</v>
      </c>
      <c r="B22">
        <f>((700-250)/2)+250</f>
        <v>475</v>
      </c>
    </row>
    <row r="23" spans="1:3">
      <c r="A23" t="s">
        <v>59</v>
      </c>
      <c r="B23">
        <v>20</v>
      </c>
    </row>
    <row r="24" spans="1:3">
      <c r="C24" s="6"/>
    </row>
    <row r="26" spans="1:3">
      <c r="B26" s="6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EECA-5489-4E56-B55B-0CA0DE235EA5}">
  <dimension ref="A1:L19"/>
  <sheetViews>
    <sheetView workbookViewId="0">
      <selection activeCell="B15" sqref="B15"/>
    </sheetView>
  </sheetViews>
  <sheetFormatPr defaultRowHeight="14.45"/>
  <cols>
    <col min="6" max="6" width="11.7109375" customWidth="1"/>
    <col min="7" max="7" width="10.42578125" customWidth="1"/>
  </cols>
  <sheetData>
    <row r="1" spans="1:1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K1" t="s">
        <v>33</v>
      </c>
      <c r="L1" t="s">
        <v>40</v>
      </c>
    </row>
    <row r="2" spans="1:12">
      <c r="A2" t="s">
        <v>8</v>
      </c>
      <c r="B2">
        <v>250</v>
      </c>
      <c r="C2">
        <f>100*(B2-MIN($B$2:$B$12))/(MAX($B$2:$B$12)-MIN($B$2:$B$12))</f>
        <v>0</v>
      </c>
      <c r="D2">
        <f>100*($B$15-MIN($B$2:$B$12))/(MAX($B$2:$B$12)-MIN($B$2:$B$12))</f>
        <v>50</v>
      </c>
      <c r="E2">
        <f>(C2-D2)</f>
        <v>-50</v>
      </c>
      <c r="F2">
        <v>1</v>
      </c>
      <c r="G2">
        <f>1+(EXP(-($B$14*E2))^2)</f>
        <v>149.4131591025766</v>
      </c>
      <c r="H2">
        <f>F2/G2</f>
        <v>6.6928509242848554E-3</v>
      </c>
      <c r="I2">
        <f>1-H2</f>
        <v>0.99330714907571516</v>
      </c>
      <c r="K2">
        <f>B2</f>
        <v>250</v>
      </c>
      <c r="L2">
        <f>I2</f>
        <v>0.99330714907571516</v>
      </c>
    </row>
    <row r="3" spans="1:12">
      <c r="A3" t="s">
        <v>5</v>
      </c>
      <c r="B3">
        <v>300</v>
      </c>
      <c r="C3">
        <f t="shared" ref="C3:C12" si="0">100*(B3-MIN($B$2:$B$12))/(MAX($B$2:$B$12)-MIN($B$2:$B$12))</f>
        <v>11.111111111111111</v>
      </c>
      <c r="D3">
        <f t="shared" ref="D3:D12" si="1">100*($B$15-MIN($B$2:$B$12))/(MAX($B$2:$B$12)-MIN($B$2:$B$12))</f>
        <v>50</v>
      </c>
      <c r="E3">
        <f t="shared" ref="E3:E5" si="2">(C3-D3)</f>
        <v>-38.888888888888886</v>
      </c>
      <c r="F3">
        <v>1</v>
      </c>
      <c r="G3">
        <f t="shared" ref="G3:G12" si="3">1+(EXP(-($B$14*E3))^2)</f>
        <v>49.856571274987246</v>
      </c>
      <c r="H3">
        <f t="shared" ref="H3:H5" si="4">F3/G3</f>
        <v>2.0057536537850411E-2</v>
      </c>
      <c r="I3">
        <f t="shared" ref="I3:I5" si="5">1-H3</f>
        <v>0.97994246346214964</v>
      </c>
      <c r="K3">
        <f t="shared" ref="K3:K12" si="6">B3</f>
        <v>300</v>
      </c>
      <c r="L3">
        <f t="shared" ref="L3:L12" si="7">I3</f>
        <v>0.97994246346214964</v>
      </c>
    </row>
    <row r="4" spans="1:12">
      <c r="A4" t="s">
        <v>10</v>
      </c>
      <c r="B4">
        <v>350</v>
      </c>
      <c r="C4">
        <f t="shared" si="0"/>
        <v>22.222222222222221</v>
      </c>
      <c r="D4">
        <f t="shared" si="1"/>
        <v>50</v>
      </c>
      <c r="E4">
        <f t="shared" si="2"/>
        <v>-27.777777777777779</v>
      </c>
      <c r="F4">
        <v>1</v>
      </c>
      <c r="G4">
        <f t="shared" si="3"/>
        <v>17.083240672062956</v>
      </c>
      <c r="H4">
        <f t="shared" si="4"/>
        <v>5.8536902874367858E-2</v>
      </c>
      <c r="I4">
        <f t="shared" si="5"/>
        <v>0.94146309712563214</v>
      </c>
      <c r="K4">
        <f t="shared" si="6"/>
        <v>350</v>
      </c>
      <c r="L4">
        <f t="shared" si="7"/>
        <v>0.94146309712563214</v>
      </c>
    </row>
    <row r="5" spans="1:12">
      <c r="A5" t="s">
        <v>19</v>
      </c>
      <c r="B5">
        <v>400</v>
      </c>
      <c r="C5">
        <f t="shared" si="0"/>
        <v>33.333333333333336</v>
      </c>
      <c r="D5">
        <f t="shared" si="1"/>
        <v>50</v>
      </c>
      <c r="E5">
        <f t="shared" si="2"/>
        <v>-16.666666666666664</v>
      </c>
      <c r="F5">
        <v>1</v>
      </c>
      <c r="G5">
        <f t="shared" si="3"/>
        <v>6.2944900504700279</v>
      </c>
      <c r="H5">
        <f t="shared" si="4"/>
        <v>0.15886910488091519</v>
      </c>
      <c r="I5">
        <f t="shared" si="5"/>
        <v>0.84113089511908479</v>
      </c>
      <c r="K5">
        <f t="shared" si="6"/>
        <v>400</v>
      </c>
      <c r="L5">
        <f t="shared" si="7"/>
        <v>0.84113089511908479</v>
      </c>
    </row>
    <row r="6" spans="1:12">
      <c r="A6" t="s">
        <v>8</v>
      </c>
      <c r="B6">
        <v>450</v>
      </c>
      <c r="C6">
        <f t="shared" si="0"/>
        <v>44.444444444444443</v>
      </c>
      <c r="D6">
        <f t="shared" si="1"/>
        <v>50</v>
      </c>
      <c r="E6">
        <f>(C6-D6)</f>
        <v>-5.5555555555555571</v>
      </c>
      <c r="F6">
        <v>1</v>
      </c>
      <c r="G6">
        <f t="shared" si="3"/>
        <v>2.7429089986334576</v>
      </c>
      <c r="H6">
        <f>F6/G6</f>
        <v>0.36457644074163931</v>
      </c>
      <c r="I6">
        <f>1-H6</f>
        <v>0.63542355925836069</v>
      </c>
      <c r="K6">
        <f t="shared" si="6"/>
        <v>450</v>
      </c>
      <c r="L6">
        <f t="shared" si="7"/>
        <v>0.63542355925836069</v>
      </c>
    </row>
    <row r="7" spans="1:12">
      <c r="A7" t="s">
        <v>5</v>
      </c>
      <c r="B7">
        <v>475</v>
      </c>
      <c r="C7">
        <f t="shared" si="0"/>
        <v>50</v>
      </c>
      <c r="D7">
        <f t="shared" si="1"/>
        <v>50</v>
      </c>
      <c r="E7">
        <f t="shared" ref="E7:E9" si="8">(C7-D7)</f>
        <v>0</v>
      </c>
      <c r="F7">
        <v>1</v>
      </c>
      <c r="G7">
        <f t="shared" si="3"/>
        <v>2</v>
      </c>
      <c r="H7">
        <f t="shared" ref="H7:H9" si="9">F7/G7</f>
        <v>0.5</v>
      </c>
      <c r="I7">
        <f t="shared" ref="I7:I9" si="10">1-H7</f>
        <v>0.5</v>
      </c>
      <c r="K7">
        <f t="shared" si="6"/>
        <v>475</v>
      </c>
      <c r="L7">
        <f t="shared" si="7"/>
        <v>0.5</v>
      </c>
    </row>
    <row r="8" spans="1:12">
      <c r="A8" t="s">
        <v>10</v>
      </c>
      <c r="B8">
        <v>500</v>
      </c>
      <c r="C8">
        <f t="shared" si="0"/>
        <v>55.555555555555557</v>
      </c>
      <c r="D8">
        <f t="shared" si="1"/>
        <v>50</v>
      </c>
      <c r="E8">
        <f t="shared" si="8"/>
        <v>5.5555555555555571</v>
      </c>
      <c r="F8">
        <v>1</v>
      </c>
      <c r="G8">
        <f t="shared" si="3"/>
        <v>1.5737534207374329</v>
      </c>
      <c r="H8">
        <f t="shared" si="9"/>
        <v>0.63542355925836069</v>
      </c>
      <c r="I8">
        <f t="shared" si="10"/>
        <v>0.36457644074163931</v>
      </c>
      <c r="K8">
        <f t="shared" si="6"/>
        <v>500</v>
      </c>
      <c r="L8">
        <f t="shared" si="7"/>
        <v>0.36457644074163931</v>
      </c>
    </row>
    <row r="9" spans="1:12">
      <c r="A9" t="s">
        <v>19</v>
      </c>
      <c r="B9">
        <v>550</v>
      </c>
      <c r="C9">
        <f t="shared" si="0"/>
        <v>66.666666666666671</v>
      </c>
      <c r="D9">
        <f t="shared" si="1"/>
        <v>50</v>
      </c>
      <c r="E9">
        <f t="shared" si="8"/>
        <v>16.666666666666671</v>
      </c>
      <c r="F9">
        <v>1</v>
      </c>
      <c r="G9">
        <f t="shared" si="3"/>
        <v>1.1888756028375618</v>
      </c>
      <c r="H9">
        <f t="shared" si="9"/>
        <v>0.8411308951190849</v>
      </c>
      <c r="I9">
        <f t="shared" si="10"/>
        <v>0.1588691048809151</v>
      </c>
      <c r="K9">
        <f t="shared" si="6"/>
        <v>550</v>
      </c>
      <c r="L9">
        <f t="shared" si="7"/>
        <v>0.1588691048809151</v>
      </c>
    </row>
    <row r="10" spans="1:12">
      <c r="A10" t="s">
        <v>8</v>
      </c>
      <c r="B10">
        <v>600</v>
      </c>
      <c r="C10">
        <f t="shared" si="0"/>
        <v>77.777777777777771</v>
      </c>
      <c r="D10">
        <f t="shared" si="1"/>
        <v>50</v>
      </c>
      <c r="E10">
        <f>(C10-D10)</f>
        <v>27.777777777777771</v>
      </c>
      <c r="F10">
        <v>1</v>
      </c>
      <c r="G10">
        <f t="shared" si="3"/>
        <v>1.0621765240221164</v>
      </c>
      <c r="H10">
        <f>F10/G10</f>
        <v>0.94146309712563203</v>
      </c>
      <c r="I10">
        <f>1-H10</f>
        <v>5.8536902874367969E-2</v>
      </c>
      <c r="K10">
        <f t="shared" si="6"/>
        <v>600</v>
      </c>
      <c r="L10">
        <f t="shared" si="7"/>
        <v>5.8536902874367969E-2</v>
      </c>
    </row>
    <row r="11" spans="1:12">
      <c r="A11" t="s">
        <v>5</v>
      </c>
      <c r="B11">
        <v>650</v>
      </c>
      <c r="C11">
        <f t="shared" si="0"/>
        <v>88.888888888888886</v>
      </c>
      <c r="D11">
        <f t="shared" si="1"/>
        <v>50</v>
      </c>
      <c r="E11">
        <f t="shared" ref="E11:E12" si="11">(C11-D11)</f>
        <v>38.888888888888886</v>
      </c>
      <c r="F11">
        <v>1</v>
      </c>
      <c r="G11">
        <f t="shared" si="3"/>
        <v>1.0204680757143505</v>
      </c>
      <c r="H11">
        <f t="shared" ref="H11:H12" si="12">F11/G11</f>
        <v>0.97994246346214953</v>
      </c>
      <c r="I11">
        <f t="shared" ref="I11:I12" si="13">1-H11</f>
        <v>2.0057536537850473E-2</v>
      </c>
      <c r="K11">
        <f t="shared" si="6"/>
        <v>650</v>
      </c>
      <c r="L11">
        <f t="shared" si="7"/>
        <v>2.0057536537850473E-2</v>
      </c>
    </row>
    <row r="12" spans="1:12">
      <c r="A12" t="s">
        <v>10</v>
      </c>
      <c r="B12">
        <v>700</v>
      </c>
      <c r="C12">
        <f t="shared" si="0"/>
        <v>100</v>
      </c>
      <c r="D12">
        <f t="shared" si="1"/>
        <v>50</v>
      </c>
      <c r="E12">
        <f t="shared" si="11"/>
        <v>50</v>
      </c>
      <c r="F12">
        <v>1</v>
      </c>
      <c r="G12">
        <f t="shared" si="3"/>
        <v>1.0067379469990854</v>
      </c>
      <c r="H12">
        <f t="shared" si="12"/>
        <v>0.99330714907571527</v>
      </c>
      <c r="I12">
        <f t="shared" si="13"/>
        <v>6.6928509242847323E-3</v>
      </c>
      <c r="K12">
        <f t="shared" si="6"/>
        <v>700</v>
      </c>
      <c r="L12">
        <f t="shared" si="7"/>
        <v>6.6928509242847323E-3</v>
      </c>
    </row>
    <row r="14" spans="1:12">
      <c r="A14" t="s">
        <v>42</v>
      </c>
      <c r="B14">
        <v>0.05</v>
      </c>
      <c r="C14">
        <v>0.15</v>
      </c>
      <c r="D14">
        <v>0.2</v>
      </c>
      <c r="E14">
        <v>0.4</v>
      </c>
    </row>
    <row r="15" spans="1:12">
      <c r="A15" t="s">
        <v>43</v>
      </c>
      <c r="B15">
        <v>475</v>
      </c>
    </row>
    <row r="17" spans="2:6">
      <c r="C17" s="6"/>
      <c r="D17" s="6">
        <f>(250-700)/2</f>
        <v>-225</v>
      </c>
      <c r="F17">
        <f>225+250</f>
        <v>475</v>
      </c>
    </row>
    <row r="19" spans="2:6">
      <c r="B19" s="6"/>
      <c r="C19" s="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474A-7526-4CC3-BB1A-53F381F54847}">
  <dimension ref="A1:L19"/>
  <sheetViews>
    <sheetView workbookViewId="0">
      <selection activeCell="G2" sqref="G2"/>
    </sheetView>
  </sheetViews>
  <sheetFormatPr defaultRowHeight="14.45"/>
  <cols>
    <col min="6" max="6" width="11.7109375" customWidth="1"/>
    <col min="7" max="7" width="10.42578125" customWidth="1"/>
  </cols>
  <sheetData>
    <row r="1" spans="1:1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K1" t="s">
        <v>33</v>
      </c>
      <c r="L1" t="s">
        <v>40</v>
      </c>
    </row>
    <row r="2" spans="1:12">
      <c r="A2" t="s">
        <v>8</v>
      </c>
      <c r="B2">
        <v>250</v>
      </c>
      <c r="C2">
        <f>100*(B2-MIN($B$2:$B$12))/(MAX($B$2:$B$12)-MIN($B$2:$B$12))</f>
        <v>0</v>
      </c>
      <c r="D2">
        <f>100*($B$15-MIN($B$2:$B$12))/(MAX($B$2:$B$12)-MIN($B$2:$B$12))</f>
        <v>50</v>
      </c>
      <c r="E2">
        <f>(C2-D2)</f>
        <v>-50</v>
      </c>
      <c r="F2">
        <v>1</v>
      </c>
      <c r="G2">
        <f>1+(EXP(-($B$14*E2)^2))</f>
        <v>2.6857439559369585E+24</v>
      </c>
      <c r="H2">
        <f>F2/G2</f>
        <v>3.7233631217505106E-25</v>
      </c>
      <c r="I2">
        <f>1-H2</f>
        <v>1</v>
      </c>
      <c r="K2">
        <f>B2</f>
        <v>250</v>
      </c>
      <c r="L2">
        <f>H2</f>
        <v>3.7233631217505106E-25</v>
      </c>
    </row>
    <row r="3" spans="1:12">
      <c r="A3" t="s">
        <v>5</v>
      </c>
      <c r="B3">
        <v>300</v>
      </c>
      <c r="C3">
        <f t="shared" ref="C3:C12" si="0">100*(B3-MIN($B$2:$B$12))/(MAX($B$2:$B$12)-MIN($B$2:$B$12))</f>
        <v>11.111111111111111</v>
      </c>
      <c r="D3">
        <f t="shared" ref="D3:D12" si="1">100*($B$15-MIN($B$2:$B$12))/(MAX($B$2:$B$12)-MIN($B$2:$B$12))</f>
        <v>50</v>
      </c>
      <c r="E3">
        <f t="shared" ref="E3:E5" si="2">(C3-D3)</f>
        <v>-38.888888888888886</v>
      </c>
      <c r="F3">
        <v>1</v>
      </c>
      <c r="G3">
        <f>1+(EXP(-$B$14*E3))</f>
        <v>342.49510098626968</v>
      </c>
      <c r="H3">
        <f t="shared" ref="H3:H5" si="3">F3/G3</f>
        <v>2.9197497923921811E-3</v>
      </c>
      <c r="I3">
        <f t="shared" ref="I3:I5" si="4">1-H3</f>
        <v>0.99708025020760782</v>
      </c>
      <c r="K3">
        <f t="shared" ref="K3:K12" si="5">B3</f>
        <v>300</v>
      </c>
      <c r="L3">
        <f t="shared" ref="L3:L12" si="6">H3</f>
        <v>2.9197497923921811E-3</v>
      </c>
    </row>
    <row r="4" spans="1:12">
      <c r="A4" t="s">
        <v>10</v>
      </c>
      <c r="B4">
        <v>350</v>
      </c>
      <c r="C4">
        <f t="shared" si="0"/>
        <v>22.222222222222221</v>
      </c>
      <c r="D4">
        <f t="shared" si="1"/>
        <v>50</v>
      </c>
      <c r="E4">
        <f t="shared" si="2"/>
        <v>-27.777777777777779</v>
      </c>
      <c r="F4">
        <v>1</v>
      </c>
      <c r="G4">
        <f>1+(EXP(-$B$14*E4))</f>
        <v>65.500093064855776</v>
      </c>
      <c r="H4">
        <f t="shared" si="3"/>
        <v>1.5267153880374444E-2</v>
      </c>
      <c r="I4">
        <f t="shared" si="4"/>
        <v>0.98473284611962553</v>
      </c>
      <c r="K4">
        <f t="shared" si="5"/>
        <v>350</v>
      </c>
      <c r="L4">
        <f t="shared" si="6"/>
        <v>1.5267153880374444E-2</v>
      </c>
    </row>
    <row r="5" spans="1:12">
      <c r="A5" t="s">
        <v>19</v>
      </c>
      <c r="B5">
        <v>400</v>
      </c>
      <c r="C5">
        <f t="shared" si="0"/>
        <v>33.333333333333336</v>
      </c>
      <c r="D5">
        <f t="shared" si="1"/>
        <v>50</v>
      </c>
      <c r="E5">
        <f t="shared" si="2"/>
        <v>-16.666666666666664</v>
      </c>
      <c r="F5">
        <v>1</v>
      </c>
      <c r="G5">
        <f>1+(EXP(-$B$14*E5))</f>
        <v>13.182493960703468</v>
      </c>
      <c r="H5">
        <f t="shared" si="3"/>
        <v>7.5858180021243587E-2</v>
      </c>
      <c r="I5">
        <f t="shared" si="4"/>
        <v>0.92414181997875644</v>
      </c>
      <c r="K5">
        <f t="shared" si="5"/>
        <v>400</v>
      </c>
      <c r="L5">
        <f t="shared" si="6"/>
        <v>7.5858180021243587E-2</v>
      </c>
    </row>
    <row r="6" spans="1:12">
      <c r="A6" t="s">
        <v>8</v>
      </c>
      <c r="B6">
        <v>450</v>
      </c>
      <c r="C6">
        <f t="shared" si="0"/>
        <v>44.444444444444443</v>
      </c>
      <c r="D6">
        <f t="shared" si="1"/>
        <v>50</v>
      </c>
      <c r="E6">
        <f>(C6-D6)</f>
        <v>-5.5555555555555571</v>
      </c>
      <c r="F6">
        <v>1</v>
      </c>
      <c r="G6">
        <f>1+(EXP(-$C$14*E6))</f>
        <v>3.3009758908928255</v>
      </c>
      <c r="H6">
        <f>F6/G6</f>
        <v>0.30294071603459266</v>
      </c>
      <c r="I6">
        <f>1-H6</f>
        <v>0.69705928396540728</v>
      </c>
      <c r="K6">
        <f t="shared" si="5"/>
        <v>450</v>
      </c>
      <c r="L6">
        <f t="shared" si="6"/>
        <v>0.30294071603459266</v>
      </c>
    </row>
    <row r="7" spans="1:12">
      <c r="A7" t="s">
        <v>5</v>
      </c>
      <c r="B7">
        <v>475</v>
      </c>
      <c r="C7">
        <f t="shared" si="0"/>
        <v>50</v>
      </c>
      <c r="D7">
        <f t="shared" si="1"/>
        <v>50</v>
      </c>
      <c r="E7">
        <f t="shared" ref="E7:E9" si="7">(C7-D7)</f>
        <v>0</v>
      </c>
      <c r="F7">
        <v>1</v>
      </c>
      <c r="G7">
        <f>1+(EXP(-$C$14*E7))</f>
        <v>2</v>
      </c>
      <c r="H7">
        <f t="shared" ref="H7:H9" si="8">F7/G7</f>
        <v>0.5</v>
      </c>
      <c r="I7">
        <f t="shared" ref="I7:I9" si="9">1-H7</f>
        <v>0.5</v>
      </c>
      <c r="K7">
        <f t="shared" si="5"/>
        <v>475</v>
      </c>
      <c r="L7">
        <f t="shared" si="6"/>
        <v>0.5</v>
      </c>
    </row>
    <row r="8" spans="1:12">
      <c r="A8" t="s">
        <v>10</v>
      </c>
      <c r="B8">
        <v>500</v>
      </c>
      <c r="C8">
        <f t="shared" si="0"/>
        <v>55.555555555555557</v>
      </c>
      <c r="D8">
        <f t="shared" si="1"/>
        <v>50</v>
      </c>
      <c r="E8">
        <f t="shared" si="7"/>
        <v>5.5555555555555571</v>
      </c>
      <c r="F8">
        <v>1</v>
      </c>
      <c r="G8">
        <f>1+(EXP(-$C$14*E8))</f>
        <v>1.4345982085070781</v>
      </c>
      <c r="H8">
        <f t="shared" si="8"/>
        <v>0.69705928396540739</v>
      </c>
      <c r="I8">
        <f t="shared" si="9"/>
        <v>0.30294071603459261</v>
      </c>
      <c r="K8">
        <f t="shared" si="5"/>
        <v>500</v>
      </c>
      <c r="L8">
        <f t="shared" si="6"/>
        <v>0.69705928396540739</v>
      </c>
    </row>
    <row r="9" spans="1:12">
      <c r="A9" t="s">
        <v>19</v>
      </c>
      <c r="B9">
        <v>550</v>
      </c>
      <c r="C9">
        <f t="shared" si="0"/>
        <v>66.666666666666671</v>
      </c>
      <c r="D9">
        <f t="shared" si="1"/>
        <v>50</v>
      </c>
      <c r="E9">
        <f t="shared" si="7"/>
        <v>16.666666666666671</v>
      </c>
      <c r="F9">
        <v>1</v>
      </c>
      <c r="G9">
        <f>1+(EXP(-$C$14*E9))</f>
        <v>1.0820849986238987</v>
      </c>
      <c r="H9">
        <f t="shared" si="8"/>
        <v>0.92414181997875655</v>
      </c>
      <c r="I9">
        <f t="shared" si="9"/>
        <v>7.5858180021243449E-2</v>
      </c>
      <c r="K9">
        <f t="shared" si="5"/>
        <v>550</v>
      </c>
      <c r="L9">
        <f t="shared" si="6"/>
        <v>0.92414181997875655</v>
      </c>
    </row>
    <row r="10" spans="1:12">
      <c r="A10" t="s">
        <v>8</v>
      </c>
      <c r="B10">
        <v>600</v>
      </c>
      <c r="C10">
        <f t="shared" si="0"/>
        <v>77.777777777777771</v>
      </c>
      <c r="D10">
        <f t="shared" si="1"/>
        <v>50</v>
      </c>
      <c r="E10">
        <f>(C10-D10)</f>
        <v>27.777777777777771</v>
      </c>
      <c r="F10">
        <v>1</v>
      </c>
      <c r="G10">
        <f>1+(EXP(-$D$14*E10))</f>
        <v>1.0038659201394728</v>
      </c>
      <c r="H10">
        <f>F10/G10</f>
        <v>0.99614896764406968</v>
      </c>
      <c r="I10">
        <f>1-H10</f>
        <v>3.8510323559303172E-3</v>
      </c>
      <c r="K10">
        <f t="shared" si="5"/>
        <v>600</v>
      </c>
      <c r="L10">
        <f t="shared" si="6"/>
        <v>0.99614896764406968</v>
      </c>
    </row>
    <row r="11" spans="1:12">
      <c r="A11" t="s">
        <v>5</v>
      </c>
      <c r="B11">
        <v>650</v>
      </c>
      <c r="C11">
        <f t="shared" si="0"/>
        <v>88.888888888888886</v>
      </c>
      <c r="D11">
        <f t="shared" si="1"/>
        <v>50</v>
      </c>
      <c r="E11">
        <f t="shared" ref="E11:E12" si="10">(C11-D11)</f>
        <v>38.888888888888886</v>
      </c>
      <c r="F11">
        <v>1</v>
      </c>
      <c r="G11">
        <f>1+(EXP(-$D$14*E11))</f>
        <v>1.0004189421234484</v>
      </c>
      <c r="H11">
        <f t="shared" ref="H11:H12" si="11">F11/G11</f>
        <v>0.9995812333155556</v>
      </c>
      <c r="I11">
        <f t="shared" ref="I11:I12" si="12">1-H11</f>
        <v>4.187666844444049E-4</v>
      </c>
      <c r="K11">
        <f t="shared" si="5"/>
        <v>650</v>
      </c>
      <c r="L11">
        <f t="shared" si="6"/>
        <v>0.9995812333155556</v>
      </c>
    </row>
    <row r="12" spans="1:12">
      <c r="A12" t="s">
        <v>10</v>
      </c>
      <c r="B12">
        <v>700</v>
      </c>
      <c r="C12">
        <f t="shared" si="0"/>
        <v>100</v>
      </c>
      <c r="D12">
        <f t="shared" si="1"/>
        <v>50</v>
      </c>
      <c r="E12">
        <f t="shared" si="10"/>
        <v>50</v>
      </c>
      <c r="F12">
        <v>1</v>
      </c>
      <c r="G12">
        <f>1+(EXP(-$D$14*E12))</f>
        <v>1.0000453999297625</v>
      </c>
      <c r="H12">
        <f t="shared" si="11"/>
        <v>0.99995460213129761</v>
      </c>
      <c r="I12">
        <f t="shared" si="12"/>
        <v>4.5397868702390376E-5</v>
      </c>
      <c r="K12">
        <f t="shared" si="5"/>
        <v>700</v>
      </c>
      <c r="L12">
        <f t="shared" si="6"/>
        <v>0.99995460213129761</v>
      </c>
    </row>
    <row r="14" spans="1:12">
      <c r="A14" t="s">
        <v>42</v>
      </c>
      <c r="B14">
        <v>0.15</v>
      </c>
      <c r="C14">
        <v>0.15</v>
      </c>
      <c r="D14">
        <v>0.2</v>
      </c>
      <c r="E14">
        <v>0.4</v>
      </c>
    </row>
    <row r="15" spans="1:12">
      <c r="A15" t="s">
        <v>43</v>
      </c>
      <c r="B15">
        <v>475</v>
      </c>
    </row>
    <row r="17" spans="2:6">
      <c r="C17" s="6"/>
      <c r="D17" s="6">
        <f>(250-700)/2</f>
        <v>-225</v>
      </c>
      <c r="F17">
        <f>225+250</f>
        <v>475</v>
      </c>
    </row>
    <row r="19" spans="2:6">
      <c r="B19" s="6"/>
      <c r="C19" s="6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4D62-3D7D-42D3-A93D-104ACAC9EC60}">
  <dimension ref="A1:B3"/>
  <sheetViews>
    <sheetView workbookViewId="0">
      <selection activeCell="B3" sqref="B3"/>
    </sheetView>
  </sheetViews>
  <sheetFormatPr defaultRowHeight="14.45"/>
  <cols>
    <col min="1" max="1" width="25.7109375" customWidth="1"/>
  </cols>
  <sheetData>
    <row r="1" spans="1:2">
      <c r="A1" t="s">
        <v>64</v>
      </c>
    </row>
    <row r="2" spans="1:2">
      <c r="A2" t="s">
        <v>65</v>
      </c>
      <c r="B2" s="6" t="s">
        <v>50</v>
      </c>
    </row>
    <row r="3" spans="1:2">
      <c r="A3" t="s">
        <v>57</v>
      </c>
      <c r="B3" s="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99CE-306A-453C-94AB-3C33D5A18822}">
  <dimension ref="A1:O6"/>
  <sheetViews>
    <sheetView workbookViewId="0">
      <selection activeCell="O2" sqref="O2:O5"/>
    </sheetView>
  </sheetViews>
  <sheetFormatPr defaultRowHeight="14.45"/>
  <sheetData>
    <row r="1" spans="1:15">
      <c r="B1" t="s">
        <v>16</v>
      </c>
      <c r="D1" t="s">
        <v>17</v>
      </c>
      <c r="F1" t="s">
        <v>18</v>
      </c>
      <c r="I1">
        <v>0.11</v>
      </c>
      <c r="J1">
        <v>0.28000000000000003</v>
      </c>
      <c r="K1">
        <v>0.61</v>
      </c>
    </row>
    <row r="2" spans="1:15">
      <c r="A2" t="s">
        <v>19</v>
      </c>
      <c r="B2">
        <v>28.17</v>
      </c>
      <c r="C2">
        <v>0</v>
      </c>
      <c r="D2">
        <v>33.020000000000003</v>
      </c>
      <c r="E2">
        <v>0</v>
      </c>
      <c r="F2">
        <v>251.79</v>
      </c>
      <c r="G2">
        <v>1</v>
      </c>
      <c r="I2">
        <v>0</v>
      </c>
      <c r="J2">
        <v>0</v>
      </c>
      <c r="K2">
        <v>1</v>
      </c>
      <c r="L2">
        <f>SUMPRODUCT($I$1:$K$1,I2:K2)</f>
        <v>0.61</v>
      </c>
      <c r="M2" s="1">
        <f>L2/SUM($L$2:$L$5)</f>
        <v>0.33062330623306235</v>
      </c>
      <c r="N2" s="1">
        <f>(L2-MIN($L$2:$L$5))/(MAX($L$2:$L$5)-MIN($L$2:$L$5))</f>
        <v>0.86718749999999989</v>
      </c>
      <c r="O2" t="s">
        <v>19</v>
      </c>
    </row>
    <row r="3" spans="1:15">
      <c r="A3" t="s">
        <v>5</v>
      </c>
      <c r="B3">
        <v>30.47</v>
      </c>
      <c r="C3">
        <v>0.5</v>
      </c>
      <c r="D3">
        <v>33.340000000000003</v>
      </c>
      <c r="E3">
        <v>0</v>
      </c>
      <c r="F3">
        <v>149.75</v>
      </c>
      <c r="G3">
        <v>0</v>
      </c>
      <c r="I3">
        <v>0.5</v>
      </c>
      <c r="J3">
        <v>0</v>
      </c>
      <c r="K3">
        <v>0</v>
      </c>
      <c r="L3" s="1">
        <f t="shared" ref="L3:L5" si="0">SUMPRODUCT($I$1:$K$1,I3:K3)</f>
        <v>5.5E-2</v>
      </c>
      <c r="M3" s="1">
        <f t="shared" ref="M3:M5" si="1">L3/SUM($L$2:$L$5)</f>
        <v>2.9810298102981029E-2</v>
      </c>
      <c r="N3" s="1">
        <f t="shared" ref="N3:N5" si="2">(L3-MIN($L$2:$L$5))/(MAX($L$2:$L$5)-MIN($L$2:$L$5))</f>
        <v>0</v>
      </c>
      <c r="O3" t="s">
        <v>5</v>
      </c>
    </row>
    <row r="4" spans="1:15">
      <c r="A4" t="s">
        <v>8</v>
      </c>
      <c r="B4">
        <v>33.36</v>
      </c>
      <c r="C4">
        <v>1</v>
      </c>
      <c r="D4">
        <v>34.79</v>
      </c>
      <c r="E4">
        <v>0.25</v>
      </c>
      <c r="F4">
        <v>163.58000000000001</v>
      </c>
      <c r="G4">
        <v>0.5</v>
      </c>
      <c r="I4">
        <v>1</v>
      </c>
      <c r="J4">
        <v>0.25</v>
      </c>
      <c r="K4">
        <v>0.5</v>
      </c>
      <c r="L4" s="1">
        <f t="shared" si="0"/>
        <v>0.48499999999999999</v>
      </c>
      <c r="M4" s="1">
        <f t="shared" si="1"/>
        <v>0.26287262872628725</v>
      </c>
      <c r="N4" s="1">
        <f t="shared" si="2"/>
        <v>0.671875</v>
      </c>
      <c r="O4" t="s">
        <v>8</v>
      </c>
    </row>
    <row r="5" spans="1:15">
      <c r="A5" t="s">
        <v>10</v>
      </c>
      <c r="B5">
        <v>32.18</v>
      </c>
      <c r="C5">
        <v>1</v>
      </c>
      <c r="D5">
        <v>39.17</v>
      </c>
      <c r="E5">
        <v>1</v>
      </c>
      <c r="F5">
        <v>167.69</v>
      </c>
      <c r="G5">
        <v>0.5</v>
      </c>
      <c r="I5">
        <v>1</v>
      </c>
      <c r="J5">
        <v>1</v>
      </c>
      <c r="K5">
        <v>0.5</v>
      </c>
      <c r="L5" s="1">
        <f t="shared" si="0"/>
        <v>0.69500000000000006</v>
      </c>
      <c r="M5" s="1">
        <f t="shared" si="1"/>
        <v>0.37669376693766943</v>
      </c>
      <c r="N5" s="1">
        <f t="shared" si="2"/>
        <v>1</v>
      </c>
      <c r="O5" t="s">
        <v>10</v>
      </c>
    </row>
    <row r="6" spans="1:15">
      <c r="M6">
        <f>SUM(M2:M5)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A743-DA5B-4406-ADE6-9AFA2734A695}">
  <dimension ref="A1:I15"/>
  <sheetViews>
    <sheetView workbookViewId="0">
      <selection activeCell="D5" sqref="D5"/>
    </sheetView>
  </sheetViews>
  <sheetFormatPr defaultRowHeight="14.45"/>
  <cols>
    <col min="1" max="1" width="17.7109375" customWidth="1"/>
  </cols>
  <sheetData>
    <row r="1" spans="1: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9">
      <c r="C2">
        <v>0.08</v>
      </c>
      <c r="D2">
        <v>0.48</v>
      </c>
      <c r="E2">
        <v>0.2</v>
      </c>
      <c r="F2">
        <v>0.14000000000000001</v>
      </c>
      <c r="G2">
        <v>0.03</v>
      </c>
      <c r="H2">
        <v>0.09</v>
      </c>
    </row>
    <row r="3" spans="1:9">
      <c r="A3" t="s">
        <v>8</v>
      </c>
      <c r="B3">
        <v>274</v>
      </c>
      <c r="C3" s="1">
        <v>1</v>
      </c>
      <c r="D3" s="1">
        <v>0</v>
      </c>
      <c r="E3" s="1">
        <v>0.86718749999999989</v>
      </c>
      <c r="F3" s="1">
        <v>0</v>
      </c>
      <c r="G3" s="1">
        <v>0.25</v>
      </c>
      <c r="H3" s="1">
        <v>0</v>
      </c>
      <c r="I3" s="1">
        <f>SUMPRODUCT($C$2:$H$2, C3:H3)</f>
        <v>0.26093749999999999</v>
      </c>
    </row>
    <row r="4" spans="1:9">
      <c r="A4" t="s">
        <v>5</v>
      </c>
      <c r="B4">
        <v>384</v>
      </c>
      <c r="C4" s="1">
        <v>0.36550668485141563</v>
      </c>
      <c r="D4" s="1">
        <v>0.5</v>
      </c>
      <c r="E4" s="1">
        <v>0</v>
      </c>
      <c r="F4" s="1">
        <v>0.53</v>
      </c>
      <c r="G4" s="1">
        <v>1</v>
      </c>
      <c r="H4" s="1">
        <v>0</v>
      </c>
      <c r="I4" s="1">
        <f t="shared" ref="I4:I6" si="0">SUMPRODUCT($C$2:$H$2, C4:H4)</f>
        <v>0.37344053478811323</v>
      </c>
    </row>
    <row r="5" spans="1:9">
      <c r="A5" t="s">
        <v>19</v>
      </c>
      <c r="B5">
        <v>969</v>
      </c>
      <c r="C5" s="1">
        <v>0</v>
      </c>
      <c r="D5" s="1">
        <v>1</v>
      </c>
      <c r="E5" s="1">
        <v>0.671875</v>
      </c>
      <c r="F5" s="1">
        <v>0.69</v>
      </c>
      <c r="G5" s="1">
        <v>0.5</v>
      </c>
      <c r="H5" s="1">
        <v>0</v>
      </c>
      <c r="I5" s="1">
        <f t="shared" si="0"/>
        <v>0.72597500000000004</v>
      </c>
    </row>
    <row r="6" spans="1:9">
      <c r="A6" t="s">
        <v>10</v>
      </c>
      <c r="B6">
        <v>651</v>
      </c>
      <c r="C6" s="1">
        <v>0.12481348698897995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f t="shared" si="0"/>
        <v>0.91998507895911841</v>
      </c>
    </row>
    <row r="10" spans="1:9">
      <c r="D10" t="s">
        <v>28</v>
      </c>
      <c r="E10" t="s">
        <v>29</v>
      </c>
      <c r="F10" t="s">
        <v>30</v>
      </c>
    </row>
    <row r="12" spans="1:9">
      <c r="C12" t="s">
        <v>31</v>
      </c>
      <c r="D12">
        <v>1</v>
      </c>
      <c r="E12">
        <v>0.33</v>
      </c>
      <c r="F12">
        <v>0.92</v>
      </c>
      <c r="G12">
        <v>0</v>
      </c>
    </row>
    <row r="13" spans="1:9">
      <c r="C13" t="s">
        <v>5</v>
      </c>
      <c r="D13">
        <v>1</v>
      </c>
      <c r="E13">
        <v>0.2</v>
      </c>
      <c r="F13">
        <v>1</v>
      </c>
      <c r="G13">
        <v>0.5</v>
      </c>
    </row>
    <row r="14" spans="1:9">
      <c r="C14" t="s">
        <v>19</v>
      </c>
      <c r="D14">
        <v>0.25</v>
      </c>
      <c r="E14">
        <v>0.3</v>
      </c>
      <c r="F14">
        <v>0.54</v>
      </c>
      <c r="G14">
        <v>0.25</v>
      </c>
    </row>
    <row r="15" spans="1:9">
      <c r="C15" t="s">
        <v>10</v>
      </c>
      <c r="D15">
        <v>0.5</v>
      </c>
      <c r="E15">
        <v>0.17</v>
      </c>
      <c r="F15">
        <v>0.4</v>
      </c>
      <c r="G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F9D4-B2FD-40DA-943E-23A6314ECD3C}">
  <dimension ref="A1:O36"/>
  <sheetViews>
    <sheetView topLeftCell="B1" zoomScaleNormal="100" workbookViewId="0">
      <selection activeCell="J26" sqref="J26"/>
    </sheetView>
  </sheetViews>
  <sheetFormatPr defaultRowHeight="14.45"/>
  <cols>
    <col min="6" max="6" width="11.7109375" customWidth="1"/>
    <col min="7" max="7" width="10.42578125" customWidth="1"/>
    <col min="14" max="15" width="12" bestFit="1" customWidth="1"/>
  </cols>
  <sheetData>
    <row r="1" spans="1: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K1" t="s">
        <v>33</v>
      </c>
      <c r="L1" t="s">
        <v>41</v>
      </c>
      <c r="M1" t="s">
        <v>41</v>
      </c>
      <c r="N1" t="s">
        <v>41</v>
      </c>
      <c r="O1" t="s">
        <v>41</v>
      </c>
    </row>
    <row r="2" spans="1:15">
      <c r="A2" t="s">
        <v>8</v>
      </c>
      <c r="B2">
        <v>251</v>
      </c>
      <c r="C2">
        <f t="shared" ref="C2:C29" si="0">100*(B2-MIN($B$2:$B$8))/(MAX($B$2:$B$8)-MIN($B$2:$B$8))</f>
        <v>0</v>
      </c>
      <c r="D2">
        <f t="shared" ref="D2:D29" si="1">100*($B$32-MIN($B$2:$B$8))/(MAX($B$2:$B$8)-MIN($B$2:$B$8))</f>
        <v>50</v>
      </c>
      <c r="E2">
        <f>(C2-D2)</f>
        <v>-50</v>
      </c>
      <c r="F2">
        <v>1</v>
      </c>
      <c r="G2">
        <f t="shared" ref="G2:G8" si="2">1+(EXP(-($B$31*E2))^2)</f>
        <v>149.4131591025766</v>
      </c>
      <c r="H2">
        <f>F2/G2</f>
        <v>6.6928509242848554E-3</v>
      </c>
      <c r="I2">
        <f>1-H2</f>
        <v>0.99330714907571516</v>
      </c>
      <c r="K2">
        <v>251</v>
      </c>
      <c r="L2">
        <f>H2</f>
        <v>6.6928509242848554E-3</v>
      </c>
      <c r="M2">
        <f>H9</f>
        <v>9.1105119440064463E-4</v>
      </c>
      <c r="N2">
        <f>H16</f>
        <v>1.2339457598623175E-4</v>
      </c>
      <c r="O2">
        <f>H23</f>
        <v>4.2483542552915889E-18</v>
      </c>
    </row>
    <row r="3" spans="1:15">
      <c r="B3">
        <v>380</v>
      </c>
      <c r="C3">
        <f t="shared" si="0"/>
        <v>29.318181818181817</v>
      </c>
      <c r="D3">
        <f t="shared" si="1"/>
        <v>50</v>
      </c>
      <c r="E3">
        <f>(C3-D3)</f>
        <v>-20.681818181818183</v>
      </c>
      <c r="F3">
        <v>1</v>
      </c>
      <c r="G3">
        <f t="shared" si="2"/>
        <v>8.9104274394903875</v>
      </c>
      <c r="H3">
        <f>F3/G3</f>
        <v>0.11222806164921678</v>
      </c>
      <c r="I3">
        <f>1-H3</f>
        <v>0.88777193835078316</v>
      </c>
      <c r="K3">
        <v>380</v>
      </c>
      <c r="L3">
        <f>H3</f>
        <v>0.11222806164921678</v>
      </c>
      <c r="M3">
        <f t="shared" ref="M3:M8" si="3">H10</f>
        <v>5.2378719073692938E-2</v>
      </c>
      <c r="N3">
        <f t="shared" ref="N3:N8" si="4">H17</f>
        <v>2.3597657875042796E-2</v>
      </c>
      <c r="O3">
        <f t="shared" ref="O3:O8" si="5">H24</f>
        <v>6.5222938612503925E-8</v>
      </c>
    </row>
    <row r="4" spans="1:15">
      <c r="A4" t="s">
        <v>5</v>
      </c>
      <c r="B4">
        <v>426</v>
      </c>
      <c r="C4">
        <f t="shared" si="0"/>
        <v>39.772727272727273</v>
      </c>
      <c r="D4">
        <f t="shared" si="1"/>
        <v>50</v>
      </c>
      <c r="E4">
        <f t="shared" ref="E4:E8" si="6">(C4-D4)</f>
        <v>-10.227272727272727</v>
      </c>
      <c r="F4">
        <v>1</v>
      </c>
      <c r="G4">
        <f t="shared" si="2"/>
        <v>3.7807683453280556</v>
      </c>
      <c r="H4">
        <f t="shared" ref="H4:H8" si="7">F4/G4</f>
        <v>0.26449650141503989</v>
      </c>
      <c r="I4">
        <f t="shared" ref="I4:I8" si="8">1-H4</f>
        <v>0.73550349858496011</v>
      </c>
      <c r="K4">
        <v>426</v>
      </c>
      <c r="L4">
        <f t="shared" ref="L4:L8" si="9">H4</f>
        <v>0.26449650141503989</v>
      </c>
      <c r="M4">
        <f>H11</f>
        <v>0.1928155485154765</v>
      </c>
      <c r="N4">
        <f>H18</f>
        <v>0.13694381146863463</v>
      </c>
      <c r="O4">
        <f>H25</f>
        <v>2.7961473864919229E-4</v>
      </c>
    </row>
    <row r="5" spans="1:15">
      <c r="B5">
        <v>471</v>
      </c>
      <c r="C5">
        <f t="shared" si="0"/>
        <v>50</v>
      </c>
      <c r="D5">
        <f t="shared" si="1"/>
        <v>50</v>
      </c>
      <c r="E5">
        <f t="shared" si="6"/>
        <v>0</v>
      </c>
      <c r="F5">
        <v>1</v>
      </c>
      <c r="G5">
        <f t="shared" si="2"/>
        <v>2</v>
      </c>
      <c r="H5">
        <f t="shared" si="7"/>
        <v>0.5</v>
      </c>
      <c r="I5">
        <f t="shared" si="8"/>
        <v>0.5</v>
      </c>
      <c r="K5">
        <v>471</v>
      </c>
      <c r="L5">
        <f t="shared" si="9"/>
        <v>0.5</v>
      </c>
      <c r="M5">
        <f>H12</f>
        <v>0.5</v>
      </c>
      <c r="N5">
        <f>H19</f>
        <v>0.5</v>
      </c>
      <c r="O5">
        <f>H26</f>
        <v>0.5</v>
      </c>
    </row>
    <row r="6" spans="1:15">
      <c r="B6">
        <v>516</v>
      </c>
      <c r="C6">
        <f t="shared" si="0"/>
        <v>60.227272727272727</v>
      </c>
      <c r="D6">
        <f t="shared" si="1"/>
        <v>50</v>
      </c>
      <c r="E6">
        <f t="shared" si="6"/>
        <v>10.227272727272727</v>
      </c>
      <c r="F6">
        <v>1</v>
      </c>
      <c r="G6">
        <f t="shared" si="2"/>
        <v>1.3596128392644038</v>
      </c>
      <c r="H6">
        <f t="shared" si="7"/>
        <v>0.73550349858496011</v>
      </c>
      <c r="I6">
        <f t="shared" si="8"/>
        <v>0.26449650141503989</v>
      </c>
      <c r="K6">
        <v>516</v>
      </c>
      <c r="L6">
        <f t="shared" si="9"/>
        <v>0.73550349858496011</v>
      </c>
      <c r="M6">
        <f t="shared" si="3"/>
        <v>0.80718445148452345</v>
      </c>
      <c r="N6">
        <f t="shared" si="4"/>
        <v>0.86305618853136545</v>
      </c>
      <c r="O6">
        <f t="shared" si="5"/>
        <v>0.99972038526135076</v>
      </c>
    </row>
    <row r="7" spans="1:15">
      <c r="A7" t="s">
        <v>10</v>
      </c>
      <c r="B7">
        <v>562</v>
      </c>
      <c r="C7">
        <f t="shared" si="0"/>
        <v>70.681818181818187</v>
      </c>
      <c r="D7">
        <f t="shared" si="1"/>
        <v>50</v>
      </c>
      <c r="E7">
        <f t="shared" si="6"/>
        <v>20.681818181818187</v>
      </c>
      <c r="F7">
        <v>1</v>
      </c>
      <c r="G7">
        <f t="shared" si="2"/>
        <v>1.1264154190970523</v>
      </c>
      <c r="H7">
        <f t="shared" si="7"/>
        <v>0.88777193835078327</v>
      </c>
      <c r="I7">
        <f t="shared" si="8"/>
        <v>0.11222806164921673</v>
      </c>
      <c r="K7">
        <v>562</v>
      </c>
      <c r="L7">
        <f t="shared" si="9"/>
        <v>0.88777193835078327</v>
      </c>
      <c r="M7">
        <f t="shared" si="3"/>
        <v>0.94762128092630715</v>
      </c>
      <c r="N7">
        <f t="shared" si="4"/>
        <v>0.97640234212495713</v>
      </c>
      <c r="O7">
        <f t="shared" si="5"/>
        <v>0.99999993477706139</v>
      </c>
    </row>
    <row r="8" spans="1:15">
      <c r="A8" t="s">
        <v>19</v>
      </c>
      <c r="B8">
        <v>691</v>
      </c>
      <c r="C8">
        <f t="shared" si="0"/>
        <v>100</v>
      </c>
      <c r="D8">
        <f t="shared" si="1"/>
        <v>50</v>
      </c>
      <c r="E8">
        <f t="shared" si="6"/>
        <v>50</v>
      </c>
      <c r="F8">
        <v>1</v>
      </c>
      <c r="G8">
        <f t="shared" si="2"/>
        <v>1.0067379469990854</v>
      </c>
      <c r="H8">
        <f t="shared" si="7"/>
        <v>0.99330714907571527</v>
      </c>
      <c r="I8">
        <f t="shared" si="8"/>
        <v>6.6928509242847323E-3</v>
      </c>
      <c r="K8">
        <v>691</v>
      </c>
      <c r="L8">
        <f t="shared" si="9"/>
        <v>0.99330714907571527</v>
      </c>
      <c r="M8">
        <f t="shared" si="3"/>
        <v>0.9990889488055994</v>
      </c>
      <c r="N8">
        <f t="shared" si="4"/>
        <v>0.99987660542401369</v>
      </c>
      <c r="O8">
        <f t="shared" si="5"/>
        <v>1</v>
      </c>
    </row>
    <row r="9" spans="1:15">
      <c r="A9" t="s">
        <v>8</v>
      </c>
      <c r="B9">
        <v>251</v>
      </c>
      <c r="C9">
        <f t="shared" si="0"/>
        <v>0</v>
      </c>
      <c r="D9">
        <f t="shared" si="1"/>
        <v>50</v>
      </c>
      <c r="E9">
        <f>(C9-D9)</f>
        <v>-50</v>
      </c>
      <c r="F9">
        <v>1</v>
      </c>
      <c r="G9">
        <f t="shared" ref="G9:G15" si="10">1+(EXP(-($C$31*E9))^2)</f>
        <v>1097.6331584284594</v>
      </c>
      <c r="H9">
        <f>F9/G9</f>
        <v>9.1105119440064463E-4</v>
      </c>
      <c r="I9">
        <f>1-H9</f>
        <v>0.9990889488055994</v>
      </c>
    </row>
    <row r="10" spans="1:15">
      <c r="B10">
        <v>380</v>
      </c>
      <c r="C10">
        <f t="shared" si="0"/>
        <v>29.318181818181817</v>
      </c>
      <c r="D10">
        <f t="shared" si="1"/>
        <v>50</v>
      </c>
      <c r="E10">
        <f>(C10-D10)</f>
        <v>-20.681818181818183</v>
      </c>
      <c r="F10">
        <v>1</v>
      </c>
      <c r="G10">
        <f t="shared" si="10"/>
        <v>19.091723083053537</v>
      </c>
      <c r="H10">
        <f>F10/G10</f>
        <v>5.2378719073692938E-2</v>
      </c>
      <c r="I10">
        <f>1-H10</f>
        <v>0.94762128092630704</v>
      </c>
    </row>
    <row r="11" spans="1:15">
      <c r="A11" t="s">
        <v>5</v>
      </c>
      <c r="B11">
        <v>426</v>
      </c>
      <c r="C11">
        <f t="shared" si="0"/>
        <v>39.772727272727273</v>
      </c>
      <c r="D11">
        <f t="shared" si="1"/>
        <v>50</v>
      </c>
      <c r="E11">
        <f t="shared" ref="E11:E15" si="11">(C11-D11)</f>
        <v>-10.227272727272727</v>
      </c>
      <c r="F11">
        <v>1</v>
      </c>
      <c r="G11">
        <f t="shared" si="10"/>
        <v>5.1863037379463934</v>
      </c>
      <c r="H11">
        <f t="shared" ref="H11:H15" si="12">F11/G11</f>
        <v>0.1928155485154765</v>
      </c>
      <c r="I11">
        <f t="shared" ref="I11:I15" si="13">1-H11</f>
        <v>0.80718445148452345</v>
      </c>
    </row>
    <row r="12" spans="1:15">
      <c r="B12">
        <v>471</v>
      </c>
      <c r="C12">
        <f t="shared" si="0"/>
        <v>50</v>
      </c>
      <c r="D12">
        <f t="shared" si="1"/>
        <v>50</v>
      </c>
      <c r="E12">
        <f t="shared" si="11"/>
        <v>0</v>
      </c>
      <c r="F12">
        <v>1</v>
      </c>
      <c r="G12">
        <f t="shared" si="10"/>
        <v>2</v>
      </c>
      <c r="H12">
        <f t="shared" si="12"/>
        <v>0.5</v>
      </c>
      <c r="I12">
        <f t="shared" si="13"/>
        <v>0.5</v>
      </c>
    </row>
    <row r="13" spans="1:15">
      <c r="B13">
        <v>516</v>
      </c>
      <c r="C13">
        <f t="shared" si="0"/>
        <v>60.227272727272727</v>
      </c>
      <c r="D13">
        <f t="shared" si="1"/>
        <v>50</v>
      </c>
      <c r="E13">
        <f t="shared" si="11"/>
        <v>10.227272727272727</v>
      </c>
      <c r="F13">
        <v>1</v>
      </c>
      <c r="G13">
        <f t="shared" si="10"/>
        <v>1.2388742104247203</v>
      </c>
      <c r="H13">
        <f t="shared" si="12"/>
        <v>0.80718445148452345</v>
      </c>
      <c r="I13">
        <f t="shared" si="13"/>
        <v>0.19281554851547655</v>
      </c>
    </row>
    <row r="14" spans="1:15">
      <c r="A14" t="s">
        <v>10</v>
      </c>
      <c r="B14">
        <v>562</v>
      </c>
      <c r="C14">
        <f t="shared" si="0"/>
        <v>70.681818181818187</v>
      </c>
      <c r="D14">
        <f t="shared" si="1"/>
        <v>50</v>
      </c>
      <c r="E14">
        <f t="shared" si="11"/>
        <v>20.681818181818187</v>
      </c>
      <c r="F14">
        <v>1</v>
      </c>
      <c r="G14">
        <f t="shared" si="10"/>
        <v>1.0552738948860374</v>
      </c>
      <c r="H14">
        <f t="shared" si="12"/>
        <v>0.94762128092630715</v>
      </c>
      <c r="I14">
        <f t="shared" si="13"/>
        <v>5.2378719073692848E-2</v>
      </c>
    </row>
    <row r="15" spans="1:15">
      <c r="A15" t="s">
        <v>19</v>
      </c>
      <c r="B15">
        <v>691</v>
      </c>
      <c r="C15">
        <f t="shared" si="0"/>
        <v>100</v>
      </c>
      <c r="D15">
        <f t="shared" si="1"/>
        <v>50</v>
      </c>
      <c r="E15">
        <f t="shared" si="11"/>
        <v>50</v>
      </c>
      <c r="F15">
        <v>1</v>
      </c>
      <c r="G15">
        <f t="shared" si="10"/>
        <v>1.0009118819655545</v>
      </c>
      <c r="H15">
        <f t="shared" si="12"/>
        <v>0.9990889488055994</v>
      </c>
      <c r="I15">
        <f t="shared" si="13"/>
        <v>9.1105119440060278E-4</v>
      </c>
    </row>
    <row r="16" spans="1:15">
      <c r="A16" t="s">
        <v>8</v>
      </c>
      <c r="B16">
        <v>251</v>
      </c>
      <c r="C16">
        <f t="shared" si="0"/>
        <v>0</v>
      </c>
      <c r="D16">
        <f t="shared" si="1"/>
        <v>50</v>
      </c>
      <c r="E16">
        <f>(C16-D16)</f>
        <v>-50</v>
      </c>
      <c r="F16">
        <v>1</v>
      </c>
      <c r="G16">
        <f t="shared" ref="G16:G22" si="14">1+(EXP(-($D$31*E16))^2)</f>
        <v>8104.0839275753833</v>
      </c>
      <c r="H16">
        <f>F16/G16</f>
        <v>1.2339457598623175E-4</v>
      </c>
      <c r="I16">
        <f>1-H16</f>
        <v>0.9998766054240138</v>
      </c>
    </row>
    <row r="17" spans="1:9">
      <c r="B17">
        <v>380</v>
      </c>
      <c r="C17">
        <f t="shared" si="0"/>
        <v>29.318181818181817</v>
      </c>
      <c r="D17">
        <f t="shared" si="1"/>
        <v>50</v>
      </c>
      <c r="E17">
        <f>(C17-D17)</f>
        <v>-20.681818181818183</v>
      </c>
      <c r="F17">
        <v>1</v>
      </c>
      <c r="G17">
        <f t="shared" si="14"/>
        <v>42.377086967500006</v>
      </c>
      <c r="H17">
        <f>F17/G17</f>
        <v>2.3597657875042796E-2</v>
      </c>
      <c r="I17">
        <f>1-H17</f>
        <v>0.97640234212495725</v>
      </c>
    </row>
    <row r="18" spans="1:9">
      <c r="A18" t="s">
        <v>5</v>
      </c>
      <c r="B18">
        <v>426</v>
      </c>
      <c r="C18">
        <f t="shared" si="0"/>
        <v>39.772727272727273</v>
      </c>
      <c r="D18">
        <f t="shared" si="1"/>
        <v>50</v>
      </c>
      <c r="E18">
        <f t="shared" ref="E18:E22" si="15">(C18-D18)</f>
        <v>-10.227272727272727</v>
      </c>
      <c r="F18">
        <v>1</v>
      </c>
      <c r="G18">
        <f t="shared" si="14"/>
        <v>7.3022649893824392</v>
      </c>
      <c r="H18">
        <f t="shared" ref="H18:H22" si="16">F18/G18</f>
        <v>0.13694381146863463</v>
      </c>
      <c r="I18">
        <f t="shared" ref="I18:I22" si="17">1-H18</f>
        <v>0.86305618853136534</v>
      </c>
    </row>
    <row r="19" spans="1:9">
      <c r="B19">
        <v>471</v>
      </c>
      <c r="C19">
        <f t="shared" si="0"/>
        <v>50</v>
      </c>
      <c r="D19">
        <f t="shared" si="1"/>
        <v>50</v>
      </c>
      <c r="E19">
        <f t="shared" si="15"/>
        <v>0</v>
      </c>
      <c r="F19">
        <v>1</v>
      </c>
      <c r="G19">
        <f t="shared" si="14"/>
        <v>2</v>
      </c>
      <c r="H19">
        <f t="shared" si="16"/>
        <v>0.5</v>
      </c>
      <c r="I19">
        <f t="shared" si="17"/>
        <v>0.5</v>
      </c>
    </row>
    <row r="20" spans="1:9">
      <c r="B20">
        <v>516</v>
      </c>
      <c r="C20">
        <f t="shared" si="0"/>
        <v>60.227272727272727</v>
      </c>
      <c r="D20">
        <f t="shared" si="1"/>
        <v>50</v>
      </c>
      <c r="E20">
        <f t="shared" si="15"/>
        <v>10.227272727272727</v>
      </c>
      <c r="F20">
        <v>1</v>
      </c>
      <c r="G20">
        <f t="shared" si="14"/>
        <v>1.1586731122357947</v>
      </c>
      <c r="H20">
        <f t="shared" si="16"/>
        <v>0.86305618853136545</v>
      </c>
      <c r="I20">
        <f t="shared" si="17"/>
        <v>0.13694381146863455</v>
      </c>
    </row>
    <row r="21" spans="1:9">
      <c r="A21" t="s">
        <v>10</v>
      </c>
      <c r="B21">
        <v>562</v>
      </c>
      <c r="C21">
        <f t="shared" si="0"/>
        <v>70.681818181818187</v>
      </c>
      <c r="D21">
        <f t="shared" si="1"/>
        <v>50</v>
      </c>
      <c r="E21">
        <f t="shared" si="15"/>
        <v>20.681818181818187</v>
      </c>
      <c r="F21">
        <v>1</v>
      </c>
      <c r="G21">
        <f t="shared" si="14"/>
        <v>1.0241679652505615</v>
      </c>
      <c r="H21">
        <f t="shared" si="16"/>
        <v>0.97640234212495713</v>
      </c>
      <c r="I21">
        <f t="shared" si="17"/>
        <v>2.3597657875042866E-2</v>
      </c>
    </row>
    <row r="22" spans="1:9">
      <c r="A22" t="s">
        <v>19</v>
      </c>
      <c r="B22">
        <v>691</v>
      </c>
      <c r="C22">
        <f t="shared" si="0"/>
        <v>100</v>
      </c>
      <c r="D22">
        <f t="shared" si="1"/>
        <v>50</v>
      </c>
      <c r="E22">
        <f t="shared" si="15"/>
        <v>50</v>
      </c>
      <c r="F22">
        <v>1</v>
      </c>
      <c r="G22">
        <f t="shared" si="14"/>
        <v>1.0001234098040868</v>
      </c>
      <c r="H22">
        <f t="shared" si="16"/>
        <v>0.99987660542401369</v>
      </c>
      <c r="I22">
        <f t="shared" si="17"/>
        <v>1.2339457598631309E-4</v>
      </c>
    </row>
    <row r="23" spans="1:9">
      <c r="A23" t="s">
        <v>8</v>
      </c>
      <c r="B23">
        <v>251</v>
      </c>
      <c r="C23">
        <f t="shared" si="0"/>
        <v>0</v>
      </c>
      <c r="D23">
        <f t="shared" si="1"/>
        <v>50</v>
      </c>
      <c r="E23">
        <f>(C23-D23)</f>
        <v>-50</v>
      </c>
      <c r="F23">
        <v>1</v>
      </c>
      <c r="G23">
        <f t="shared" ref="G23:G29" si="18">1+(EXP(-($E$31*E23))^2)</f>
        <v>2.3538526683702E+17</v>
      </c>
      <c r="H23">
        <f>F23/G23</f>
        <v>4.2483542552915889E-18</v>
      </c>
      <c r="I23">
        <f>1-H23</f>
        <v>1</v>
      </c>
    </row>
    <row r="24" spans="1:9">
      <c r="B24">
        <v>380</v>
      </c>
      <c r="C24">
        <f t="shared" si="0"/>
        <v>29.318181818181817</v>
      </c>
      <c r="D24">
        <f t="shared" si="1"/>
        <v>50</v>
      </c>
      <c r="E24">
        <f>(C24-D24)</f>
        <v>-20.681818181818183</v>
      </c>
      <c r="F24">
        <v>1</v>
      </c>
      <c r="G24">
        <f t="shared" si="18"/>
        <v>15332029.210476106</v>
      </c>
      <c r="H24">
        <f>F24/G24</f>
        <v>6.5222938612503925E-8</v>
      </c>
      <c r="I24">
        <f>1-H24</f>
        <v>0.99999993477706139</v>
      </c>
    </row>
    <row r="25" spans="1:9">
      <c r="A25" t="s">
        <v>5</v>
      </c>
      <c r="B25">
        <v>426</v>
      </c>
      <c r="C25">
        <f t="shared" si="0"/>
        <v>39.772727272727273</v>
      </c>
      <c r="D25">
        <f t="shared" si="1"/>
        <v>50</v>
      </c>
      <c r="E25">
        <f t="shared" ref="E25:E29" si="19">(C25-D25)</f>
        <v>-10.227272727272727</v>
      </c>
      <c r="F25">
        <v>1</v>
      </c>
      <c r="G25">
        <f t="shared" si="18"/>
        <v>3576.3493899890987</v>
      </c>
      <c r="H25">
        <f t="shared" ref="H25:H29" si="20">F25/G25</f>
        <v>2.7961473864919229E-4</v>
      </c>
      <c r="I25">
        <f t="shared" ref="I25:I29" si="21">1-H25</f>
        <v>0.99972038526135076</v>
      </c>
    </row>
    <row r="26" spans="1:9">
      <c r="B26">
        <v>471</v>
      </c>
      <c r="C26">
        <f t="shared" si="0"/>
        <v>50</v>
      </c>
      <c r="D26">
        <f t="shared" si="1"/>
        <v>50</v>
      </c>
      <c r="E26">
        <f t="shared" si="19"/>
        <v>0</v>
      </c>
      <c r="F26">
        <v>1</v>
      </c>
      <c r="G26">
        <f t="shared" si="18"/>
        <v>2</v>
      </c>
      <c r="H26">
        <f t="shared" si="20"/>
        <v>0.5</v>
      </c>
      <c r="I26">
        <f t="shared" si="21"/>
        <v>0.5</v>
      </c>
    </row>
    <row r="27" spans="1:9">
      <c r="B27">
        <v>516</v>
      </c>
      <c r="C27">
        <f t="shared" si="0"/>
        <v>60.227272727272727</v>
      </c>
      <c r="D27">
        <f t="shared" si="1"/>
        <v>50</v>
      </c>
      <c r="E27">
        <f t="shared" si="19"/>
        <v>10.227272727272727</v>
      </c>
      <c r="F27">
        <v>1</v>
      </c>
      <c r="G27">
        <f t="shared" si="18"/>
        <v>1.0002796929449189</v>
      </c>
      <c r="H27">
        <f t="shared" si="20"/>
        <v>0.99972038526135076</v>
      </c>
      <c r="I27">
        <f t="shared" si="21"/>
        <v>2.7961473864923647E-4</v>
      </c>
    </row>
    <row r="28" spans="1:9">
      <c r="A28" t="s">
        <v>10</v>
      </c>
      <c r="B28">
        <v>562</v>
      </c>
      <c r="C28">
        <f t="shared" si="0"/>
        <v>70.681818181818187</v>
      </c>
      <c r="D28">
        <f t="shared" si="1"/>
        <v>50</v>
      </c>
      <c r="E28">
        <f t="shared" si="19"/>
        <v>20.681818181818187</v>
      </c>
      <c r="F28">
        <v>1</v>
      </c>
      <c r="G28">
        <f t="shared" si="18"/>
        <v>1.0000000652229428</v>
      </c>
      <c r="H28">
        <f t="shared" si="20"/>
        <v>0.99999993477706139</v>
      </c>
      <c r="I28">
        <f t="shared" si="21"/>
        <v>6.5222938605558056E-8</v>
      </c>
    </row>
    <row r="29" spans="1:9">
      <c r="A29" t="s">
        <v>19</v>
      </c>
      <c r="B29">
        <v>691</v>
      </c>
      <c r="C29">
        <f t="shared" si="0"/>
        <v>100</v>
      </c>
      <c r="D29">
        <f t="shared" si="1"/>
        <v>50</v>
      </c>
      <c r="E29">
        <f t="shared" si="19"/>
        <v>50</v>
      </c>
      <c r="F29">
        <v>1</v>
      </c>
      <c r="G29">
        <f t="shared" si="18"/>
        <v>1</v>
      </c>
      <c r="H29">
        <f t="shared" si="20"/>
        <v>1</v>
      </c>
      <c r="I29">
        <f t="shared" si="21"/>
        <v>0</v>
      </c>
    </row>
    <row r="31" spans="1:9">
      <c r="A31" t="s">
        <v>42</v>
      </c>
      <c r="B31">
        <v>0.05</v>
      </c>
      <c r="C31">
        <v>7.0000000000000007E-2</v>
      </c>
      <c r="D31">
        <v>0.09</v>
      </c>
      <c r="E31">
        <v>0.4</v>
      </c>
    </row>
    <row r="32" spans="1:9">
      <c r="A32" t="s">
        <v>43</v>
      </c>
      <c r="B32">
        <v>471</v>
      </c>
    </row>
    <row r="33" spans="2:6">
      <c r="B33">
        <v>471</v>
      </c>
    </row>
    <row r="34" spans="2:6">
      <c r="C34" s="6"/>
      <c r="D34" s="6">
        <f>(251-691)/2</f>
        <v>-220</v>
      </c>
      <c r="F34">
        <f>220+251</f>
        <v>471</v>
      </c>
    </row>
    <row r="36" spans="2:6">
      <c r="B36" s="6"/>
      <c r="C3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3E22-A5D5-4F14-A4C0-0C134FADFBD4}">
  <dimension ref="A1:U36"/>
  <sheetViews>
    <sheetView tabSelected="1" zoomScaleNormal="100" workbookViewId="0">
      <selection activeCell="P13" sqref="P13"/>
    </sheetView>
  </sheetViews>
  <sheetFormatPr defaultRowHeight="14.45"/>
  <cols>
    <col min="6" max="6" width="11.7109375" customWidth="1"/>
    <col min="7" max="7" width="10.42578125" customWidth="1"/>
    <col min="14" max="15" width="12" bestFit="1" customWidth="1"/>
  </cols>
  <sheetData>
    <row r="1" spans="1: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K1" t="s">
        <v>33</v>
      </c>
      <c r="L1" t="s">
        <v>41</v>
      </c>
      <c r="M1" t="s">
        <v>41</v>
      </c>
      <c r="N1" t="s">
        <v>41</v>
      </c>
      <c r="O1" t="s">
        <v>41</v>
      </c>
    </row>
    <row r="2" spans="1:15">
      <c r="A2" t="s">
        <v>8</v>
      </c>
      <c r="B2">
        <v>251</v>
      </c>
      <c r="C2">
        <f t="shared" ref="C2:C29" si="0">100*(B2-MIN($B$2:$B$8))/(MAX($B$2:$B$8)-MIN($B$2:$B$8))</f>
        <v>0</v>
      </c>
      <c r="D2">
        <f t="shared" ref="D2:D29" si="1">100*($B$32-MIN($B$2:$B$8))/(MAX($B$2:$B$8)-MIN($B$2:$B$8))</f>
        <v>50</v>
      </c>
      <c r="E2">
        <f>(C2-D2)</f>
        <v>-50</v>
      </c>
      <c r="F2">
        <v>1</v>
      </c>
      <c r="G2">
        <f t="shared" ref="G2:G8" si="2">1+(EXP(-($B$31*E2))^2)</f>
        <v>149.4131591025766</v>
      </c>
      <c r="H2">
        <f>F2/G2</f>
        <v>6.6928509242848554E-3</v>
      </c>
      <c r="I2">
        <f>1-H2</f>
        <v>0.99330714907571516</v>
      </c>
      <c r="K2">
        <v>251</v>
      </c>
      <c r="L2">
        <f>H2</f>
        <v>6.6928509242848554E-3</v>
      </c>
      <c r="M2">
        <f>H9</f>
        <v>9.1105119440064463E-4</v>
      </c>
      <c r="N2">
        <f>H16</f>
        <v>1.2339457598623175E-4</v>
      </c>
      <c r="O2">
        <f>H23</f>
        <v>4.2483542552915889E-18</v>
      </c>
    </row>
    <row r="3" spans="1:15">
      <c r="B3">
        <v>380</v>
      </c>
      <c r="C3">
        <f t="shared" si="0"/>
        <v>29.318181818181817</v>
      </c>
      <c r="D3">
        <f t="shared" si="1"/>
        <v>50</v>
      </c>
      <c r="E3">
        <f>(C3-D3)</f>
        <v>-20.681818181818183</v>
      </c>
      <c r="F3">
        <v>1</v>
      </c>
      <c r="G3">
        <f t="shared" si="2"/>
        <v>8.9104274394903875</v>
      </c>
      <c r="H3">
        <f>F3/G3</f>
        <v>0.11222806164921678</v>
      </c>
      <c r="I3">
        <f>1-H3</f>
        <v>0.88777193835078316</v>
      </c>
      <c r="K3">
        <v>380</v>
      </c>
      <c r="L3">
        <f>H3</f>
        <v>0.11222806164921678</v>
      </c>
      <c r="M3">
        <f t="shared" ref="M3:M8" si="3">H10</f>
        <v>5.2378719073692938E-2</v>
      </c>
      <c r="N3">
        <f t="shared" ref="N3:N8" si="4">H17</f>
        <v>2.3597657875042796E-2</v>
      </c>
      <c r="O3">
        <f t="shared" ref="O3:O8" si="5">H24</f>
        <v>6.5222938612503925E-8</v>
      </c>
    </row>
    <row r="4" spans="1:15">
      <c r="A4" t="s">
        <v>5</v>
      </c>
      <c r="B4">
        <v>426</v>
      </c>
      <c r="C4">
        <f t="shared" si="0"/>
        <v>39.772727272727273</v>
      </c>
      <c r="D4">
        <f t="shared" si="1"/>
        <v>50</v>
      </c>
      <c r="E4">
        <f t="shared" ref="E4:E8" si="6">(C4-D4)</f>
        <v>-10.227272727272727</v>
      </c>
      <c r="F4">
        <v>1</v>
      </c>
      <c r="G4">
        <f t="shared" si="2"/>
        <v>3.7807683453280556</v>
      </c>
      <c r="H4">
        <f t="shared" ref="H4:H8" si="7">F4/G4</f>
        <v>0.26449650141503989</v>
      </c>
      <c r="I4">
        <f t="shared" ref="I4:I8" si="8">1-H4</f>
        <v>0.73550349858496011</v>
      </c>
      <c r="K4">
        <v>426</v>
      </c>
      <c r="L4">
        <f t="shared" ref="L4:L8" si="9">H4</f>
        <v>0.26449650141503989</v>
      </c>
      <c r="M4">
        <f t="shared" si="3"/>
        <v>0.1928155485154765</v>
      </c>
      <c r="N4">
        <f t="shared" si="4"/>
        <v>0.13694381146863463</v>
      </c>
      <c r="O4">
        <f t="shared" si="5"/>
        <v>2.7961473864919229E-4</v>
      </c>
    </row>
    <row r="5" spans="1:15">
      <c r="B5">
        <v>471</v>
      </c>
      <c r="C5">
        <f t="shared" si="0"/>
        <v>50</v>
      </c>
      <c r="D5">
        <f t="shared" si="1"/>
        <v>50</v>
      </c>
      <c r="E5">
        <f t="shared" si="6"/>
        <v>0</v>
      </c>
      <c r="F5">
        <v>1</v>
      </c>
      <c r="G5">
        <f t="shared" si="2"/>
        <v>2</v>
      </c>
      <c r="H5">
        <f t="shared" si="7"/>
        <v>0.5</v>
      </c>
      <c r="I5">
        <f t="shared" si="8"/>
        <v>0.5</v>
      </c>
      <c r="K5">
        <v>471</v>
      </c>
      <c r="L5">
        <f t="shared" si="9"/>
        <v>0.5</v>
      </c>
      <c r="M5">
        <f t="shared" si="3"/>
        <v>0.5</v>
      </c>
      <c r="N5">
        <f t="shared" si="4"/>
        <v>0.5</v>
      </c>
      <c r="O5">
        <f t="shared" si="5"/>
        <v>0.5</v>
      </c>
    </row>
    <row r="6" spans="1:15">
      <c r="B6">
        <v>516</v>
      </c>
      <c r="C6">
        <f t="shared" si="0"/>
        <v>60.227272727272727</v>
      </c>
      <c r="D6">
        <f t="shared" si="1"/>
        <v>50</v>
      </c>
      <c r="E6">
        <f t="shared" si="6"/>
        <v>10.227272727272727</v>
      </c>
      <c r="F6">
        <v>1</v>
      </c>
      <c r="G6">
        <f t="shared" si="2"/>
        <v>1.3596128392644038</v>
      </c>
      <c r="H6">
        <f t="shared" si="7"/>
        <v>0.73550349858496011</v>
      </c>
      <c r="I6">
        <f t="shared" si="8"/>
        <v>0.26449650141503989</v>
      </c>
      <c r="K6">
        <v>516</v>
      </c>
      <c r="L6">
        <f t="shared" si="9"/>
        <v>0.73550349858496011</v>
      </c>
      <c r="M6">
        <f t="shared" si="3"/>
        <v>0.80718445148452345</v>
      </c>
      <c r="N6">
        <f t="shared" si="4"/>
        <v>0.86305618853136545</v>
      </c>
      <c r="O6">
        <f t="shared" si="5"/>
        <v>0.99972038526135076</v>
      </c>
    </row>
    <row r="7" spans="1:15">
      <c r="A7" t="s">
        <v>10</v>
      </c>
      <c r="B7">
        <v>562</v>
      </c>
      <c r="C7">
        <f t="shared" si="0"/>
        <v>70.681818181818187</v>
      </c>
      <c r="D7">
        <f t="shared" si="1"/>
        <v>50</v>
      </c>
      <c r="E7">
        <f t="shared" si="6"/>
        <v>20.681818181818187</v>
      </c>
      <c r="F7">
        <v>1</v>
      </c>
      <c r="G7">
        <f t="shared" si="2"/>
        <v>1.1264154190970523</v>
      </c>
      <c r="H7">
        <f t="shared" si="7"/>
        <v>0.88777193835078327</v>
      </c>
      <c r="I7">
        <f t="shared" si="8"/>
        <v>0.11222806164921673</v>
      </c>
      <c r="K7">
        <v>562</v>
      </c>
      <c r="L7">
        <f t="shared" si="9"/>
        <v>0.88777193835078327</v>
      </c>
      <c r="M7">
        <f t="shared" si="3"/>
        <v>0.94762128092630715</v>
      </c>
      <c r="N7">
        <f t="shared" si="4"/>
        <v>0.97640234212495713</v>
      </c>
      <c r="O7">
        <f t="shared" si="5"/>
        <v>0.99999993477706139</v>
      </c>
    </row>
    <row r="8" spans="1:15">
      <c r="A8" t="s">
        <v>19</v>
      </c>
      <c r="B8">
        <v>691</v>
      </c>
      <c r="C8">
        <f t="shared" si="0"/>
        <v>100</v>
      </c>
      <c r="D8">
        <f t="shared" si="1"/>
        <v>50</v>
      </c>
      <c r="E8">
        <f t="shared" si="6"/>
        <v>50</v>
      </c>
      <c r="F8">
        <v>1</v>
      </c>
      <c r="G8">
        <f t="shared" si="2"/>
        <v>1.0067379469990854</v>
      </c>
      <c r="H8">
        <f t="shared" si="7"/>
        <v>0.99330714907571527</v>
      </c>
      <c r="I8">
        <f t="shared" si="8"/>
        <v>6.6928509242847323E-3</v>
      </c>
      <c r="K8">
        <v>691</v>
      </c>
      <c r="L8">
        <f t="shared" si="9"/>
        <v>0.99330714907571527</v>
      </c>
      <c r="M8">
        <f t="shared" si="3"/>
        <v>0.9990889488055994</v>
      </c>
      <c r="N8">
        <f t="shared" si="4"/>
        <v>0.99987660542401369</v>
      </c>
      <c r="O8">
        <f t="shared" si="5"/>
        <v>1</v>
      </c>
    </row>
    <row r="9" spans="1:15">
      <c r="A9" t="s">
        <v>8</v>
      </c>
      <c r="B9">
        <v>251</v>
      </c>
      <c r="C9">
        <f t="shared" si="0"/>
        <v>0</v>
      </c>
      <c r="D9">
        <f t="shared" si="1"/>
        <v>50</v>
      </c>
      <c r="E9">
        <f>(C9-D9)</f>
        <v>-50</v>
      </c>
      <c r="F9">
        <v>1</v>
      </c>
      <c r="G9">
        <f t="shared" ref="G9:G15" si="10">1+(EXP(-($C$31*E9))^2)</f>
        <v>1097.6331584284594</v>
      </c>
      <c r="H9">
        <f>F9/G9</f>
        <v>9.1105119440064463E-4</v>
      </c>
      <c r="I9">
        <f>1-H9</f>
        <v>0.9990889488055994</v>
      </c>
    </row>
    <row r="10" spans="1:15">
      <c r="B10">
        <v>380</v>
      </c>
      <c r="C10">
        <f t="shared" si="0"/>
        <v>29.318181818181817</v>
      </c>
      <c r="D10">
        <f t="shared" si="1"/>
        <v>50</v>
      </c>
      <c r="E10">
        <f>(C10-D10)</f>
        <v>-20.681818181818183</v>
      </c>
      <c r="F10">
        <v>1</v>
      </c>
      <c r="G10">
        <f t="shared" si="10"/>
        <v>19.091723083053537</v>
      </c>
      <c r="H10">
        <f>F10/G10</f>
        <v>5.2378719073692938E-2</v>
      </c>
      <c r="I10">
        <f>1-H10</f>
        <v>0.94762128092630704</v>
      </c>
    </row>
    <row r="11" spans="1:15">
      <c r="A11" t="s">
        <v>5</v>
      </c>
      <c r="B11">
        <v>426</v>
      </c>
      <c r="C11">
        <f t="shared" si="0"/>
        <v>39.772727272727273</v>
      </c>
      <c r="D11">
        <f t="shared" si="1"/>
        <v>50</v>
      </c>
      <c r="E11">
        <f t="shared" ref="E11:E15" si="11">(C11-D11)</f>
        <v>-10.227272727272727</v>
      </c>
      <c r="F11">
        <v>1</v>
      </c>
      <c r="G11">
        <f t="shared" si="10"/>
        <v>5.1863037379463934</v>
      </c>
      <c r="H11">
        <f t="shared" ref="H11:H15" si="12">F11/G11</f>
        <v>0.1928155485154765</v>
      </c>
      <c r="I11">
        <f t="shared" ref="I11:I15" si="13">1-H11</f>
        <v>0.80718445148452345</v>
      </c>
    </row>
    <row r="12" spans="1:15">
      <c r="B12">
        <v>471</v>
      </c>
      <c r="C12">
        <f t="shared" si="0"/>
        <v>50</v>
      </c>
      <c r="D12">
        <f t="shared" si="1"/>
        <v>50</v>
      </c>
      <c r="E12">
        <f t="shared" si="11"/>
        <v>0</v>
      </c>
      <c r="F12">
        <v>1</v>
      </c>
      <c r="G12">
        <f t="shared" si="10"/>
        <v>2</v>
      </c>
      <c r="H12">
        <f t="shared" si="12"/>
        <v>0.5</v>
      </c>
      <c r="I12">
        <f t="shared" si="13"/>
        <v>0.5</v>
      </c>
    </row>
    <row r="13" spans="1:15">
      <c r="B13">
        <v>516</v>
      </c>
      <c r="C13">
        <f t="shared" si="0"/>
        <v>60.227272727272727</v>
      </c>
      <c r="D13">
        <f t="shared" si="1"/>
        <v>50</v>
      </c>
      <c r="E13">
        <f t="shared" si="11"/>
        <v>10.227272727272727</v>
      </c>
      <c r="F13">
        <v>1</v>
      </c>
      <c r="G13">
        <f t="shared" si="10"/>
        <v>1.2388742104247203</v>
      </c>
      <c r="H13">
        <f t="shared" si="12"/>
        <v>0.80718445148452345</v>
      </c>
      <c r="I13">
        <f t="shared" si="13"/>
        <v>0.19281554851547655</v>
      </c>
    </row>
    <row r="14" spans="1:15">
      <c r="A14" t="s">
        <v>10</v>
      </c>
      <c r="B14">
        <v>562</v>
      </c>
      <c r="C14">
        <f t="shared" si="0"/>
        <v>70.681818181818187</v>
      </c>
      <c r="D14">
        <f t="shared" si="1"/>
        <v>50</v>
      </c>
      <c r="E14">
        <f t="shared" si="11"/>
        <v>20.681818181818187</v>
      </c>
      <c r="F14">
        <v>1</v>
      </c>
      <c r="G14">
        <f t="shared" si="10"/>
        <v>1.0552738948860374</v>
      </c>
      <c r="H14">
        <f t="shared" si="12"/>
        <v>0.94762128092630715</v>
      </c>
      <c r="I14">
        <f t="shared" si="13"/>
        <v>5.2378719073692848E-2</v>
      </c>
    </row>
    <row r="15" spans="1:15">
      <c r="A15" t="s">
        <v>19</v>
      </c>
      <c r="B15">
        <v>691</v>
      </c>
      <c r="C15">
        <f t="shared" si="0"/>
        <v>100</v>
      </c>
      <c r="D15">
        <f t="shared" si="1"/>
        <v>50</v>
      </c>
      <c r="E15">
        <f t="shared" si="11"/>
        <v>50</v>
      </c>
      <c r="F15">
        <v>1</v>
      </c>
      <c r="G15">
        <f t="shared" si="10"/>
        <v>1.0009118819655545</v>
      </c>
      <c r="H15">
        <f t="shared" si="12"/>
        <v>0.9990889488055994</v>
      </c>
      <c r="I15">
        <f t="shared" si="13"/>
        <v>9.1105119440060278E-4</v>
      </c>
    </row>
    <row r="16" spans="1:15">
      <c r="A16" t="s">
        <v>8</v>
      </c>
      <c r="B16">
        <v>251</v>
      </c>
      <c r="C16">
        <f t="shared" si="0"/>
        <v>0</v>
      </c>
      <c r="D16">
        <f t="shared" si="1"/>
        <v>50</v>
      </c>
      <c r="E16">
        <f>(C16-D16)</f>
        <v>-50</v>
      </c>
      <c r="F16">
        <v>1</v>
      </c>
      <c r="G16">
        <f t="shared" ref="G16:G22" si="14">1+(EXP(-($D$31*E16))^2)</f>
        <v>8104.0839275753833</v>
      </c>
      <c r="H16">
        <f>F16/G16</f>
        <v>1.2339457598623175E-4</v>
      </c>
      <c r="I16">
        <f>1-H16</f>
        <v>0.9998766054240138</v>
      </c>
    </row>
    <row r="17" spans="1:21">
      <c r="B17">
        <v>380</v>
      </c>
      <c r="C17">
        <f t="shared" si="0"/>
        <v>29.318181818181817</v>
      </c>
      <c r="D17">
        <f t="shared" si="1"/>
        <v>50</v>
      </c>
      <c r="E17">
        <f>(C17-D17)</f>
        <v>-20.681818181818183</v>
      </c>
      <c r="F17">
        <v>1</v>
      </c>
      <c r="G17">
        <f t="shared" si="14"/>
        <v>42.377086967500006</v>
      </c>
      <c r="H17">
        <f>F17/G17</f>
        <v>2.3597657875042796E-2</v>
      </c>
      <c r="I17">
        <f>1-H17</f>
        <v>0.97640234212495725</v>
      </c>
    </row>
    <row r="18" spans="1:21">
      <c r="A18" t="s">
        <v>5</v>
      </c>
      <c r="B18">
        <v>426</v>
      </c>
      <c r="C18">
        <f t="shared" si="0"/>
        <v>39.772727272727273</v>
      </c>
      <c r="D18">
        <f t="shared" si="1"/>
        <v>50</v>
      </c>
      <c r="E18">
        <f t="shared" ref="E18:E22" si="15">(C18-D18)</f>
        <v>-10.227272727272727</v>
      </c>
      <c r="F18">
        <v>1</v>
      </c>
      <c r="G18">
        <f t="shared" si="14"/>
        <v>7.3022649893824392</v>
      </c>
      <c r="H18">
        <f t="shared" ref="H18:H22" si="16">F18/G18</f>
        <v>0.13694381146863463</v>
      </c>
      <c r="I18">
        <f t="shared" ref="I18:I22" si="17">1-H18</f>
        <v>0.86305618853136534</v>
      </c>
    </row>
    <row r="19" spans="1:21">
      <c r="B19">
        <v>471</v>
      </c>
      <c r="C19">
        <f t="shared" si="0"/>
        <v>50</v>
      </c>
      <c r="D19">
        <f t="shared" si="1"/>
        <v>50</v>
      </c>
      <c r="E19">
        <f t="shared" si="15"/>
        <v>0</v>
      </c>
      <c r="F19">
        <v>1</v>
      </c>
      <c r="G19">
        <f t="shared" si="14"/>
        <v>2</v>
      </c>
      <c r="H19">
        <f t="shared" si="16"/>
        <v>0.5</v>
      </c>
      <c r="I19">
        <f t="shared" si="17"/>
        <v>0.5</v>
      </c>
    </row>
    <row r="20" spans="1:21">
      <c r="B20">
        <v>516</v>
      </c>
      <c r="C20">
        <f t="shared" si="0"/>
        <v>60.227272727272727</v>
      </c>
      <c r="D20">
        <f t="shared" si="1"/>
        <v>50</v>
      </c>
      <c r="E20">
        <f t="shared" si="15"/>
        <v>10.227272727272727</v>
      </c>
      <c r="F20">
        <v>1</v>
      </c>
      <c r="G20">
        <f t="shared" si="14"/>
        <v>1.1586731122357947</v>
      </c>
      <c r="H20">
        <f t="shared" si="16"/>
        <v>0.86305618853136545</v>
      </c>
      <c r="I20">
        <f t="shared" si="17"/>
        <v>0.13694381146863455</v>
      </c>
    </row>
    <row r="21" spans="1:21">
      <c r="A21" t="s">
        <v>10</v>
      </c>
      <c r="B21">
        <v>562</v>
      </c>
      <c r="C21">
        <f t="shared" si="0"/>
        <v>70.681818181818187</v>
      </c>
      <c r="D21">
        <f t="shared" si="1"/>
        <v>50</v>
      </c>
      <c r="E21">
        <f t="shared" si="15"/>
        <v>20.681818181818187</v>
      </c>
      <c r="F21">
        <v>1</v>
      </c>
      <c r="G21">
        <f t="shared" si="14"/>
        <v>1.0241679652505615</v>
      </c>
      <c r="H21">
        <f t="shared" si="16"/>
        <v>0.97640234212495713</v>
      </c>
      <c r="I21">
        <f t="shared" si="17"/>
        <v>2.3597657875042866E-2</v>
      </c>
    </row>
    <row r="22" spans="1:21">
      <c r="A22" t="s">
        <v>19</v>
      </c>
      <c r="B22">
        <v>691</v>
      </c>
      <c r="C22">
        <f t="shared" si="0"/>
        <v>100</v>
      </c>
      <c r="D22">
        <f t="shared" si="1"/>
        <v>50</v>
      </c>
      <c r="E22">
        <f t="shared" si="15"/>
        <v>50</v>
      </c>
      <c r="F22">
        <v>1</v>
      </c>
      <c r="G22">
        <f t="shared" si="14"/>
        <v>1.0001234098040868</v>
      </c>
      <c r="H22">
        <f t="shared" si="16"/>
        <v>0.99987660542401369</v>
      </c>
      <c r="I22">
        <f t="shared" si="17"/>
        <v>1.2339457598631309E-4</v>
      </c>
    </row>
    <row r="23" spans="1:21">
      <c r="A23" t="s">
        <v>8</v>
      </c>
      <c r="B23">
        <v>251</v>
      </c>
      <c r="C23">
        <f t="shared" si="0"/>
        <v>0</v>
      </c>
      <c r="D23">
        <f t="shared" si="1"/>
        <v>50</v>
      </c>
      <c r="E23">
        <f>(C23-D23)</f>
        <v>-50</v>
      </c>
      <c r="F23">
        <v>1</v>
      </c>
      <c r="G23">
        <f t="shared" ref="G23:G29" si="18">1+(EXP(-($E$31*E23))^2)</f>
        <v>2.3538526683702E+17</v>
      </c>
      <c r="H23">
        <f>F23/G23</f>
        <v>4.2483542552915889E-18</v>
      </c>
      <c r="I23">
        <f>1-H23</f>
        <v>1</v>
      </c>
    </row>
    <row r="24" spans="1:21">
      <c r="B24">
        <v>380</v>
      </c>
      <c r="C24">
        <f t="shared" si="0"/>
        <v>29.318181818181817</v>
      </c>
      <c r="D24">
        <f t="shared" si="1"/>
        <v>50</v>
      </c>
      <c r="E24">
        <f>(C24-D24)</f>
        <v>-20.681818181818183</v>
      </c>
      <c r="F24">
        <v>1</v>
      </c>
      <c r="G24">
        <f t="shared" si="18"/>
        <v>15332029.210476106</v>
      </c>
      <c r="H24">
        <f>F24/G24</f>
        <v>6.5222938612503925E-8</v>
      </c>
      <c r="I24">
        <f>1-H24</f>
        <v>0.99999993477706139</v>
      </c>
    </row>
    <row r="25" spans="1:21">
      <c r="A25" t="s">
        <v>5</v>
      </c>
      <c r="B25">
        <v>426</v>
      </c>
      <c r="C25">
        <f t="shared" si="0"/>
        <v>39.772727272727273</v>
      </c>
      <c r="D25">
        <f t="shared" si="1"/>
        <v>50</v>
      </c>
      <c r="E25">
        <f t="shared" ref="E25:E29" si="19">(C25-D25)</f>
        <v>-10.227272727272727</v>
      </c>
      <c r="F25">
        <v>1</v>
      </c>
      <c r="G25">
        <f t="shared" si="18"/>
        <v>3576.3493899890987</v>
      </c>
      <c r="H25">
        <f t="shared" ref="H25:H29" si="20">F25/G25</f>
        <v>2.7961473864919229E-4</v>
      </c>
      <c r="I25">
        <f t="shared" ref="I25:I29" si="21">1-H25</f>
        <v>0.99972038526135076</v>
      </c>
    </row>
    <row r="26" spans="1:21">
      <c r="B26">
        <v>471</v>
      </c>
      <c r="C26">
        <f t="shared" si="0"/>
        <v>50</v>
      </c>
      <c r="D26">
        <f t="shared" si="1"/>
        <v>50</v>
      </c>
      <c r="E26">
        <f t="shared" si="19"/>
        <v>0</v>
      </c>
      <c r="F26">
        <v>1</v>
      </c>
      <c r="G26">
        <f t="shared" si="18"/>
        <v>2</v>
      </c>
      <c r="H26">
        <f t="shared" si="20"/>
        <v>0.5</v>
      </c>
      <c r="I26">
        <f t="shared" si="21"/>
        <v>0.5</v>
      </c>
    </row>
    <row r="27" spans="1:21">
      <c r="B27">
        <v>516</v>
      </c>
      <c r="C27">
        <f t="shared" si="0"/>
        <v>60.227272727272727</v>
      </c>
      <c r="D27">
        <f t="shared" si="1"/>
        <v>50</v>
      </c>
      <c r="E27">
        <f t="shared" si="19"/>
        <v>10.227272727272727</v>
      </c>
      <c r="F27">
        <v>1</v>
      </c>
      <c r="G27">
        <f t="shared" si="18"/>
        <v>1.0002796929449189</v>
      </c>
      <c r="H27">
        <f t="shared" si="20"/>
        <v>0.99972038526135076</v>
      </c>
      <c r="I27">
        <f t="shared" si="21"/>
        <v>2.7961473864923647E-4</v>
      </c>
    </row>
    <row r="28" spans="1:21">
      <c r="A28" t="s">
        <v>10</v>
      </c>
      <c r="B28">
        <v>562</v>
      </c>
      <c r="C28">
        <f t="shared" si="0"/>
        <v>70.681818181818187</v>
      </c>
      <c r="D28">
        <f t="shared" si="1"/>
        <v>50</v>
      </c>
      <c r="E28">
        <f t="shared" si="19"/>
        <v>20.681818181818187</v>
      </c>
      <c r="F28">
        <v>1</v>
      </c>
      <c r="G28">
        <f t="shared" si="18"/>
        <v>1.0000000652229428</v>
      </c>
      <c r="H28">
        <f t="shared" si="20"/>
        <v>0.99999993477706139</v>
      </c>
      <c r="I28">
        <f t="shared" si="21"/>
        <v>6.5222938605558056E-8</v>
      </c>
      <c r="U28">
        <f>471-426</f>
        <v>45</v>
      </c>
    </row>
    <row r="29" spans="1:21">
      <c r="A29" t="s">
        <v>19</v>
      </c>
      <c r="B29">
        <v>691</v>
      </c>
      <c r="C29">
        <f t="shared" si="0"/>
        <v>100</v>
      </c>
      <c r="D29">
        <f t="shared" si="1"/>
        <v>50</v>
      </c>
      <c r="E29">
        <f t="shared" si="19"/>
        <v>50</v>
      </c>
      <c r="F29">
        <v>1</v>
      </c>
      <c r="G29">
        <f t="shared" si="18"/>
        <v>1</v>
      </c>
      <c r="H29">
        <f t="shared" si="20"/>
        <v>1</v>
      </c>
      <c r="I29">
        <f t="shared" si="21"/>
        <v>0</v>
      </c>
      <c r="U29">
        <f>471+45</f>
        <v>516</v>
      </c>
    </row>
    <row r="31" spans="1:21">
      <c r="A31" t="s">
        <v>42</v>
      </c>
      <c r="B31">
        <v>0.05</v>
      </c>
      <c r="C31">
        <v>7.0000000000000007E-2</v>
      </c>
      <c r="D31">
        <v>0.09</v>
      </c>
      <c r="E31">
        <v>0.4</v>
      </c>
    </row>
    <row r="32" spans="1:21">
      <c r="A32" t="s">
        <v>43</v>
      </c>
      <c r="B32">
        <v>471</v>
      </c>
      <c r="U32">
        <f>471-562</f>
        <v>-91</v>
      </c>
    </row>
    <row r="33" spans="2:21">
      <c r="B33">
        <v>471</v>
      </c>
      <c r="U33">
        <f>471-91</f>
        <v>380</v>
      </c>
    </row>
    <row r="34" spans="2:21">
      <c r="C34" s="6"/>
      <c r="D34" s="6">
        <f>(251-691)/2</f>
        <v>-220</v>
      </c>
      <c r="F34">
        <f>220+251</f>
        <v>471</v>
      </c>
    </row>
    <row r="36" spans="2:21">
      <c r="B36" s="6"/>
      <c r="C3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76AC-0E4B-4035-B17D-C8511EB96B05}">
  <dimension ref="A1:O29"/>
  <sheetViews>
    <sheetView workbookViewId="0">
      <selection activeCell="R7" sqref="R7"/>
    </sheetView>
  </sheetViews>
  <sheetFormatPr defaultRowHeight="14.45"/>
  <cols>
    <col min="6" max="6" width="11.7109375" customWidth="1"/>
    <col min="7" max="7" width="10.42578125" customWidth="1"/>
  </cols>
  <sheetData>
    <row r="1" spans="1:1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K1" t="s">
        <v>33</v>
      </c>
      <c r="L1" t="s">
        <v>40</v>
      </c>
    </row>
    <row r="2" spans="1:15">
      <c r="A2" t="s">
        <v>8</v>
      </c>
      <c r="B2">
        <v>251</v>
      </c>
      <c r="C2">
        <f t="shared" ref="C2:C22" si="0">100*(B2-MIN($B$2:$B$6))/(MAX($B$2:$B$6)-MIN($B$2:$B$6))</f>
        <v>0</v>
      </c>
      <c r="D2">
        <f t="shared" ref="D2:D22" si="1">100*($B$25-MIN($B$2:$B$6))/(MAX($B$2:$B$6)-MIN($B$2:$B$6))</f>
        <v>50</v>
      </c>
      <c r="E2">
        <f>(C2-D2)</f>
        <v>-50</v>
      </c>
      <c r="F2">
        <v>1</v>
      </c>
      <c r="G2">
        <f>1+(EXP(-$B$24*E2))</f>
        <v>149.4131591025766</v>
      </c>
      <c r="H2">
        <f>F2/G2</f>
        <v>6.6928509242848554E-3</v>
      </c>
      <c r="I2">
        <f>1-H2</f>
        <v>0.99330714907571516</v>
      </c>
      <c r="K2">
        <v>251</v>
      </c>
      <c r="L2">
        <f>I2</f>
        <v>0.99330714907571516</v>
      </c>
      <c r="M2">
        <f>I7</f>
        <v>0.9994472213630764</v>
      </c>
      <c r="N2">
        <f>I12</f>
        <v>0.99995460213129761</v>
      </c>
      <c r="O2">
        <f>I17</f>
        <v>0.99999999793884642</v>
      </c>
    </row>
    <row r="3" spans="1:15">
      <c r="A3" t="s">
        <v>5</v>
      </c>
      <c r="B3">
        <v>426</v>
      </c>
      <c r="C3">
        <f t="shared" si="0"/>
        <v>39.772727272727273</v>
      </c>
      <c r="D3">
        <f t="shared" si="1"/>
        <v>50</v>
      </c>
      <c r="E3">
        <f t="shared" ref="E3:E6" si="2">(C3-D3)</f>
        <v>-10.227272727272727</v>
      </c>
      <c r="F3">
        <v>1</v>
      </c>
      <c r="G3">
        <f>1+(EXP(-$B$24*E3))</f>
        <v>3.7807683453280556</v>
      </c>
      <c r="H3">
        <f t="shared" ref="H3:H6" si="3">F3/G3</f>
        <v>0.26449650141503989</v>
      </c>
      <c r="I3">
        <f t="shared" ref="I3:I6" si="4">1-H3</f>
        <v>0.73550349858496011</v>
      </c>
      <c r="K3">
        <v>426</v>
      </c>
      <c r="L3">
        <f t="shared" ref="L3:L6" si="5">I3</f>
        <v>0.73550349858496011</v>
      </c>
      <c r="M3">
        <f>I8</f>
        <v>0.82260407477028008</v>
      </c>
      <c r="N3">
        <f>I13</f>
        <v>0.88548751946777693</v>
      </c>
      <c r="O3">
        <f>I18</f>
        <v>0.98355106930658209</v>
      </c>
    </row>
    <row r="4" spans="1:15">
      <c r="B4">
        <v>471</v>
      </c>
      <c r="C4">
        <f t="shared" si="0"/>
        <v>50</v>
      </c>
      <c r="D4">
        <f t="shared" si="1"/>
        <v>50</v>
      </c>
      <c r="E4">
        <f t="shared" si="2"/>
        <v>0</v>
      </c>
      <c r="F4">
        <v>1</v>
      </c>
      <c r="G4">
        <f>1+(EXP(-$B$24*E4))</f>
        <v>2</v>
      </c>
      <c r="H4">
        <f t="shared" si="3"/>
        <v>0.5</v>
      </c>
      <c r="I4">
        <f t="shared" si="4"/>
        <v>0.5</v>
      </c>
      <c r="K4">
        <v>471</v>
      </c>
      <c r="L4">
        <f t="shared" si="5"/>
        <v>0.5</v>
      </c>
      <c r="M4">
        <f>I9</f>
        <v>0.5</v>
      </c>
      <c r="N4">
        <f>I14</f>
        <v>0.5</v>
      </c>
      <c r="O4">
        <f>I19</f>
        <v>0.5</v>
      </c>
    </row>
    <row r="5" spans="1:15">
      <c r="A5" t="s">
        <v>10</v>
      </c>
      <c r="B5">
        <v>562</v>
      </c>
      <c r="C5">
        <f t="shared" si="0"/>
        <v>70.681818181818187</v>
      </c>
      <c r="D5">
        <f t="shared" si="1"/>
        <v>50</v>
      </c>
      <c r="E5">
        <f t="shared" si="2"/>
        <v>20.681818181818187</v>
      </c>
      <c r="F5">
        <v>1</v>
      </c>
      <c r="G5">
        <f>1+(EXP(-$B$24*E5))</f>
        <v>1.1264154190970523</v>
      </c>
      <c r="H5">
        <f t="shared" si="3"/>
        <v>0.88777193835078327</v>
      </c>
      <c r="I5">
        <f t="shared" si="4"/>
        <v>0.11222806164921673</v>
      </c>
      <c r="K5">
        <v>562</v>
      </c>
      <c r="L5">
        <f t="shared" si="5"/>
        <v>0.11222806164921673</v>
      </c>
      <c r="M5">
        <f t="shared" ref="M5:M6" si="6">I10</f>
        <v>4.3013604455748866E-2</v>
      </c>
      <c r="N5">
        <f t="shared" ref="N5:N6" si="7">I15</f>
        <v>1.5729487476786597E-2</v>
      </c>
      <c r="O5">
        <f t="shared" ref="O5:O6" si="8">I20</f>
        <v>2.5532262205452128E-4</v>
      </c>
    </row>
    <row r="6" spans="1:15">
      <c r="A6" t="s">
        <v>19</v>
      </c>
      <c r="B6">
        <v>691</v>
      </c>
      <c r="C6">
        <f t="shared" si="0"/>
        <v>100</v>
      </c>
      <c r="D6">
        <f t="shared" si="1"/>
        <v>50</v>
      </c>
      <c r="E6">
        <f t="shared" si="2"/>
        <v>50</v>
      </c>
      <c r="F6">
        <v>1</v>
      </c>
      <c r="G6">
        <f>1+(EXP(-$B$24*E6))</f>
        <v>1.0067379469990854</v>
      </c>
      <c r="H6">
        <f t="shared" si="3"/>
        <v>0.99330714907571527</v>
      </c>
      <c r="I6">
        <f t="shared" si="4"/>
        <v>6.6928509242847323E-3</v>
      </c>
      <c r="K6">
        <v>691</v>
      </c>
      <c r="L6">
        <f t="shared" si="5"/>
        <v>6.6928509242847323E-3</v>
      </c>
      <c r="M6">
        <f t="shared" si="6"/>
        <v>5.5277863692360096E-4</v>
      </c>
      <c r="N6">
        <f t="shared" si="7"/>
        <v>4.5397868702390376E-5</v>
      </c>
      <c r="O6">
        <f t="shared" si="8"/>
        <v>2.0611536921677498E-9</v>
      </c>
    </row>
    <row r="7" spans="1:15">
      <c r="A7" t="s">
        <v>8</v>
      </c>
      <c r="B7">
        <v>251</v>
      </c>
      <c r="C7">
        <f t="shared" si="0"/>
        <v>0</v>
      </c>
      <c r="D7">
        <f t="shared" si="1"/>
        <v>50</v>
      </c>
      <c r="E7">
        <f>(C7-D7)</f>
        <v>-50</v>
      </c>
      <c r="F7">
        <v>1</v>
      </c>
      <c r="G7">
        <f>1+(EXP(-$C$24*E7))</f>
        <v>1809.0424144560632</v>
      </c>
      <c r="H7">
        <f>F7/G7</f>
        <v>5.5277863692359955E-4</v>
      </c>
      <c r="I7">
        <f>1-H7</f>
        <v>0.9994472213630764</v>
      </c>
    </row>
    <row r="8" spans="1:15">
      <c r="A8" t="s">
        <v>5</v>
      </c>
      <c r="B8">
        <v>426</v>
      </c>
      <c r="C8">
        <f t="shared" si="0"/>
        <v>39.772727272727273</v>
      </c>
      <c r="D8">
        <f t="shared" si="1"/>
        <v>50</v>
      </c>
      <c r="E8">
        <f t="shared" ref="E8:E11" si="9">(C8-D8)</f>
        <v>-10.227272727272727</v>
      </c>
      <c r="F8">
        <v>1</v>
      </c>
      <c r="G8">
        <f t="shared" ref="G8:G11" si="10">1+(EXP(-$C$24*E8))</f>
        <v>5.6371080604306085</v>
      </c>
      <c r="H8">
        <f t="shared" ref="H8:H11" si="11">F8/G8</f>
        <v>0.17739592522971998</v>
      </c>
      <c r="I8">
        <f t="shared" ref="I8:I11" si="12">1-H8</f>
        <v>0.82260407477028008</v>
      </c>
    </row>
    <row r="9" spans="1:15">
      <c r="B9">
        <v>471</v>
      </c>
      <c r="C9">
        <f t="shared" si="0"/>
        <v>50</v>
      </c>
      <c r="D9">
        <f t="shared" si="1"/>
        <v>50</v>
      </c>
      <c r="E9">
        <f t="shared" si="9"/>
        <v>0</v>
      </c>
      <c r="F9">
        <v>1</v>
      </c>
      <c r="G9">
        <f t="shared" si="10"/>
        <v>2</v>
      </c>
      <c r="H9">
        <f t="shared" si="11"/>
        <v>0.5</v>
      </c>
      <c r="I9">
        <f t="shared" si="12"/>
        <v>0.5</v>
      </c>
    </row>
    <row r="10" spans="1:15">
      <c r="A10" t="s">
        <v>10</v>
      </c>
      <c r="B10">
        <v>562</v>
      </c>
      <c r="C10">
        <f t="shared" si="0"/>
        <v>70.681818181818187</v>
      </c>
      <c r="D10">
        <f t="shared" si="1"/>
        <v>50</v>
      </c>
      <c r="E10">
        <f t="shared" si="9"/>
        <v>20.681818181818187</v>
      </c>
      <c r="F10">
        <v>1</v>
      </c>
      <c r="G10">
        <f t="shared" si="10"/>
        <v>1.044946934100653</v>
      </c>
      <c r="H10">
        <f t="shared" si="11"/>
        <v>0.95698639554425113</v>
      </c>
      <c r="I10">
        <f t="shared" si="12"/>
        <v>4.3013604455748866E-2</v>
      </c>
    </row>
    <row r="11" spans="1:15">
      <c r="A11" t="s">
        <v>19</v>
      </c>
      <c r="B11">
        <v>691</v>
      </c>
      <c r="C11">
        <f t="shared" si="0"/>
        <v>100</v>
      </c>
      <c r="D11">
        <f t="shared" si="1"/>
        <v>50</v>
      </c>
      <c r="E11">
        <f t="shared" si="9"/>
        <v>50</v>
      </c>
      <c r="F11">
        <v>1</v>
      </c>
      <c r="G11">
        <f t="shared" si="10"/>
        <v>1.0005530843701478</v>
      </c>
      <c r="H11">
        <f t="shared" si="11"/>
        <v>0.9994472213630764</v>
      </c>
      <c r="I11">
        <f t="shared" si="12"/>
        <v>5.5277863692360096E-4</v>
      </c>
    </row>
    <row r="12" spans="1:15">
      <c r="A12" t="s">
        <v>8</v>
      </c>
      <c r="B12">
        <v>251</v>
      </c>
      <c r="C12">
        <f t="shared" si="0"/>
        <v>0</v>
      </c>
      <c r="D12">
        <f t="shared" si="1"/>
        <v>50</v>
      </c>
      <c r="E12">
        <f>(C12-D12)</f>
        <v>-50</v>
      </c>
      <c r="F12">
        <v>1</v>
      </c>
      <c r="G12">
        <f>1+(EXP(-$D$24*E12))</f>
        <v>22027.465794806718</v>
      </c>
      <c r="H12">
        <f>F12/G12</f>
        <v>4.5397868702434395E-5</v>
      </c>
      <c r="I12">
        <f>1-H12</f>
        <v>0.99995460213129761</v>
      </c>
    </row>
    <row r="13" spans="1:15">
      <c r="A13" t="s">
        <v>5</v>
      </c>
      <c r="B13">
        <v>426</v>
      </c>
      <c r="C13">
        <f t="shared" si="0"/>
        <v>39.772727272727273</v>
      </c>
      <c r="D13">
        <f t="shared" si="1"/>
        <v>50</v>
      </c>
      <c r="E13">
        <f t="shared" ref="E13:E16" si="13">(C13-D13)</f>
        <v>-10.227272727272727</v>
      </c>
      <c r="F13">
        <v>1</v>
      </c>
      <c r="G13">
        <f t="shared" ref="G13:G16" si="14">1+(EXP(-$D$24*E13))</f>
        <v>8.7326725903785345</v>
      </c>
      <c r="H13">
        <f t="shared" ref="H13:H16" si="15">F13/G13</f>
        <v>0.11451248053222307</v>
      </c>
      <c r="I13">
        <f t="shared" ref="I13:I16" si="16">1-H13</f>
        <v>0.88548751946777693</v>
      </c>
    </row>
    <row r="14" spans="1:15">
      <c r="B14">
        <v>471</v>
      </c>
      <c r="C14">
        <f t="shared" si="0"/>
        <v>50</v>
      </c>
      <c r="D14">
        <f t="shared" si="1"/>
        <v>50</v>
      </c>
      <c r="E14">
        <f t="shared" si="13"/>
        <v>0</v>
      </c>
      <c r="F14">
        <v>1</v>
      </c>
      <c r="G14">
        <f t="shared" si="14"/>
        <v>2</v>
      </c>
      <c r="H14">
        <f t="shared" si="15"/>
        <v>0.5</v>
      </c>
      <c r="I14">
        <f t="shared" si="16"/>
        <v>0.5</v>
      </c>
    </row>
    <row r="15" spans="1:15">
      <c r="A15" t="s">
        <v>10</v>
      </c>
      <c r="B15">
        <v>562</v>
      </c>
      <c r="C15">
        <f t="shared" si="0"/>
        <v>70.681818181818187</v>
      </c>
      <c r="D15">
        <f t="shared" si="1"/>
        <v>50</v>
      </c>
      <c r="E15">
        <f t="shared" si="13"/>
        <v>20.681818181818187</v>
      </c>
      <c r="F15">
        <v>1</v>
      </c>
      <c r="G15">
        <f t="shared" si="14"/>
        <v>1.0159808581854834</v>
      </c>
      <c r="H15">
        <f t="shared" si="15"/>
        <v>0.9842705125232134</v>
      </c>
      <c r="I15">
        <f t="shared" si="16"/>
        <v>1.5729487476786597E-2</v>
      </c>
    </row>
    <row r="16" spans="1:15">
      <c r="A16" t="s">
        <v>19</v>
      </c>
      <c r="B16">
        <v>691</v>
      </c>
      <c r="C16">
        <f t="shared" si="0"/>
        <v>100</v>
      </c>
      <c r="D16">
        <f t="shared" si="1"/>
        <v>50</v>
      </c>
      <c r="E16">
        <f t="shared" si="13"/>
        <v>50</v>
      </c>
      <c r="F16">
        <v>1</v>
      </c>
      <c r="G16">
        <f t="shared" si="14"/>
        <v>1.0000453999297625</v>
      </c>
      <c r="H16">
        <f t="shared" si="15"/>
        <v>0.99995460213129761</v>
      </c>
      <c r="I16">
        <f t="shared" si="16"/>
        <v>4.5397868702390376E-5</v>
      </c>
    </row>
    <row r="17" spans="1:9">
      <c r="A17" t="s">
        <v>8</v>
      </c>
      <c r="B17">
        <v>251</v>
      </c>
      <c r="C17">
        <f t="shared" si="0"/>
        <v>0</v>
      </c>
      <c r="D17">
        <f t="shared" si="1"/>
        <v>50</v>
      </c>
      <c r="E17">
        <f>(C17-D17)</f>
        <v>-50</v>
      </c>
      <c r="F17">
        <v>1</v>
      </c>
      <c r="G17">
        <f>1+(EXP(-$E$24*E17))</f>
        <v>485165196.40979028</v>
      </c>
      <c r="H17">
        <f>F17/G17</f>
        <v>2.0611536181902037E-9</v>
      </c>
      <c r="I17">
        <f>1-H17</f>
        <v>0.99999999793884642</v>
      </c>
    </row>
    <row r="18" spans="1:9">
      <c r="A18" t="s">
        <v>5</v>
      </c>
      <c r="B18">
        <v>426</v>
      </c>
      <c r="C18">
        <f t="shared" si="0"/>
        <v>39.772727272727273</v>
      </c>
      <c r="D18">
        <f t="shared" si="1"/>
        <v>50</v>
      </c>
      <c r="E18">
        <f t="shared" ref="E18:E22" si="17">(C18-D18)</f>
        <v>-10.227272727272727</v>
      </c>
      <c r="F18">
        <v>1</v>
      </c>
      <c r="G18">
        <f t="shared" ref="G18:G22" si="18">1+(EXP(-$E$24*E18))</f>
        <v>60.794225389991453</v>
      </c>
      <c r="H18">
        <f t="shared" ref="H18:H22" si="19">F18/G18</f>
        <v>1.6448930693417962E-2</v>
      </c>
      <c r="I18">
        <f t="shared" ref="I18:I22" si="20">1-H18</f>
        <v>0.98355106930658209</v>
      </c>
    </row>
    <row r="19" spans="1:9">
      <c r="B19">
        <v>471</v>
      </c>
      <c r="C19">
        <f t="shared" si="0"/>
        <v>50</v>
      </c>
      <c r="D19">
        <f t="shared" si="1"/>
        <v>50</v>
      </c>
      <c r="E19">
        <f t="shared" si="17"/>
        <v>0</v>
      </c>
      <c r="F19">
        <v>1</v>
      </c>
      <c r="G19">
        <f t="shared" si="18"/>
        <v>2</v>
      </c>
      <c r="H19">
        <f t="shared" si="19"/>
        <v>0.5</v>
      </c>
      <c r="I19">
        <f t="shared" si="20"/>
        <v>0.5</v>
      </c>
    </row>
    <row r="20" spans="1:9">
      <c r="A20" t="s">
        <v>10</v>
      </c>
      <c r="B20">
        <v>562</v>
      </c>
      <c r="C20">
        <f t="shared" si="0"/>
        <v>70.681818181818187</v>
      </c>
      <c r="D20">
        <f t="shared" si="1"/>
        <v>50</v>
      </c>
      <c r="E20">
        <f t="shared" si="17"/>
        <v>20.681818181818187</v>
      </c>
      <c r="F20">
        <v>1</v>
      </c>
      <c r="G20">
        <f t="shared" si="18"/>
        <v>1.0002553878283444</v>
      </c>
      <c r="H20">
        <f t="shared" si="19"/>
        <v>0.99974467737794548</v>
      </c>
      <c r="I20">
        <f t="shared" si="20"/>
        <v>2.5532262205452128E-4</v>
      </c>
    </row>
    <row r="21" spans="1:9">
      <c r="A21" t="s">
        <v>19</v>
      </c>
      <c r="B21">
        <v>691</v>
      </c>
      <c r="C21">
        <f t="shared" si="0"/>
        <v>100</v>
      </c>
      <c r="D21">
        <f t="shared" si="1"/>
        <v>50</v>
      </c>
      <c r="E21">
        <f t="shared" si="17"/>
        <v>50</v>
      </c>
      <c r="F21">
        <v>1</v>
      </c>
      <c r="G21">
        <f t="shared" si="18"/>
        <v>1.0000000020611537</v>
      </c>
      <c r="H21">
        <f t="shared" si="19"/>
        <v>0.99999999793884631</v>
      </c>
      <c r="I21">
        <f t="shared" si="20"/>
        <v>2.0611536921677498E-9</v>
      </c>
    </row>
    <row r="22" spans="1:9">
      <c r="B22">
        <v>471</v>
      </c>
      <c r="C22">
        <f t="shared" si="0"/>
        <v>50</v>
      </c>
      <c r="D22">
        <f t="shared" si="1"/>
        <v>50</v>
      </c>
      <c r="E22">
        <f t="shared" si="17"/>
        <v>0</v>
      </c>
      <c r="F22">
        <v>1</v>
      </c>
      <c r="G22">
        <f t="shared" si="18"/>
        <v>2</v>
      </c>
      <c r="H22">
        <f t="shared" si="19"/>
        <v>0.5</v>
      </c>
      <c r="I22">
        <f t="shared" si="20"/>
        <v>0.5</v>
      </c>
    </row>
    <row r="24" spans="1:9">
      <c r="A24" t="s">
        <v>42</v>
      </c>
      <c r="B24">
        <v>0.1</v>
      </c>
      <c r="C24">
        <v>0.15</v>
      </c>
      <c r="D24">
        <v>0.2</v>
      </c>
      <c r="E24">
        <v>0.4</v>
      </c>
    </row>
    <row r="25" spans="1:9">
      <c r="A25" t="s">
        <v>43</v>
      </c>
      <c r="B25">
        <v>471</v>
      </c>
    </row>
    <row r="27" spans="1:9">
      <c r="C27" s="6"/>
      <c r="D27" s="6"/>
    </row>
    <row r="29" spans="1:9">
      <c r="B29" s="6"/>
      <c r="C2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3CF-9826-4869-B486-2FA27BD99AC9}">
  <dimension ref="A1:N24"/>
  <sheetViews>
    <sheetView workbookViewId="0">
      <selection activeCell="B21" sqref="B21"/>
    </sheetView>
  </sheetViews>
  <sheetFormatPr defaultRowHeight="14.45"/>
  <cols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44</v>
      </c>
      <c r="D1" t="s">
        <v>45</v>
      </c>
      <c r="E1" t="s">
        <v>37</v>
      </c>
      <c r="F1" t="s">
        <v>38</v>
      </c>
      <c r="G1" t="s">
        <v>46</v>
      </c>
      <c r="H1" t="s">
        <v>47</v>
      </c>
      <c r="J1" t="s">
        <v>33</v>
      </c>
      <c r="K1" t="s">
        <v>41</v>
      </c>
      <c r="L1" t="s">
        <v>41</v>
      </c>
      <c r="M1" t="s">
        <v>41</v>
      </c>
      <c r="N1" t="s">
        <v>41</v>
      </c>
    </row>
    <row r="2" spans="1:14">
      <c r="A2" t="s">
        <v>8</v>
      </c>
      <c r="B2">
        <v>251</v>
      </c>
      <c r="C2" s="1">
        <f>(B2-MIN($B$2:$B$5))/(MAX($B$2:$B$5)-MIN($B$2:$B$5))</f>
        <v>0</v>
      </c>
      <c r="D2" s="1">
        <f>$B$20*C2</f>
        <v>0</v>
      </c>
      <c r="E2" s="1">
        <f>EXP(D2)-1</f>
        <v>0</v>
      </c>
      <c r="F2" s="1">
        <f>EXP($B$20)-1</f>
        <v>1.7182818284590451</v>
      </c>
      <c r="G2" s="1">
        <f>E2/F2</f>
        <v>0</v>
      </c>
      <c r="H2" s="1">
        <f>1-G2</f>
        <v>1</v>
      </c>
      <c r="J2">
        <v>251</v>
      </c>
      <c r="K2">
        <f>G2</f>
        <v>0</v>
      </c>
      <c r="L2">
        <f>G6</f>
        <v>0</v>
      </c>
      <c r="M2">
        <f>G10</f>
        <v>0</v>
      </c>
      <c r="N2">
        <f>G14</f>
        <v>0</v>
      </c>
    </row>
    <row r="3" spans="1:14">
      <c r="A3" t="s">
        <v>5</v>
      </c>
      <c r="B3">
        <v>426</v>
      </c>
      <c r="C3" s="1">
        <f t="shared" ref="C3:C5" si="0">(B3-MIN($B$2:$B$5))/(MAX($B$2:$B$5)-MIN($B$2:$B$5))</f>
        <v>0.39772727272727271</v>
      </c>
      <c r="D3" s="1">
        <f>$B$20*C3</f>
        <v>0.39772727272727271</v>
      </c>
      <c r="E3" s="1">
        <f t="shared" ref="E3:E5" si="1">EXP(D3)-1</f>
        <v>0.48843803690068399</v>
      </c>
      <c r="F3" s="1">
        <f>EXP($B$20)-1</f>
        <v>1.7182818284590451</v>
      </c>
      <c r="G3" s="1">
        <f t="shared" ref="G3:G5" si="2">E3/F3</f>
        <v>0.28425956022517862</v>
      </c>
      <c r="H3" s="1">
        <f t="shared" ref="H3:H5" si="3">1-G3</f>
        <v>0.71574043977482138</v>
      </c>
      <c r="J3">
        <v>426</v>
      </c>
      <c r="K3">
        <f t="shared" ref="K3:K5" si="4">G3</f>
        <v>0.28425956022517862</v>
      </c>
      <c r="L3">
        <f t="shared" ref="L3:L5" si="5">G7</f>
        <v>0.1902390229280024</v>
      </c>
      <c r="M3">
        <f t="shared" ref="M3:M5" si="6">G11</f>
        <v>7.2916861989411372E-2</v>
      </c>
      <c r="N3">
        <f t="shared" ref="N3:N5" si="7">G15</f>
        <v>2.3777602715410275E-3</v>
      </c>
    </row>
    <row r="4" spans="1:14">
      <c r="A4" t="s">
        <v>10</v>
      </c>
      <c r="B4">
        <v>562</v>
      </c>
      <c r="C4" s="1">
        <f t="shared" si="0"/>
        <v>0.70681818181818179</v>
      </c>
      <c r="D4" s="1">
        <f>$B$20*C4</f>
        <v>0.70681818181818179</v>
      </c>
      <c r="E4" s="1">
        <f t="shared" si="1"/>
        <v>1.0275297533971095</v>
      </c>
      <c r="F4" s="1">
        <f>EXP($B$20)-1</f>
        <v>1.7182818284590451</v>
      </c>
      <c r="G4" s="1">
        <f t="shared" si="2"/>
        <v>0.59799838209230094</v>
      </c>
      <c r="H4" s="1">
        <f t="shared" si="3"/>
        <v>0.40200161790769906</v>
      </c>
      <c r="J4">
        <v>562</v>
      </c>
      <c r="K4">
        <f t="shared" si="4"/>
        <v>0.59799838209230094</v>
      </c>
      <c r="L4">
        <f t="shared" si="5"/>
        <v>0.4869071194149035</v>
      </c>
      <c r="M4">
        <f t="shared" si="6"/>
        <v>0.29663913557852273</v>
      </c>
      <c r="N4">
        <f t="shared" si="7"/>
        <v>5.3257058764362354E-2</v>
      </c>
    </row>
    <row r="5" spans="1:14">
      <c r="A5" t="s">
        <v>19</v>
      </c>
      <c r="B5">
        <v>691</v>
      </c>
      <c r="C5" s="1">
        <f t="shared" si="0"/>
        <v>1</v>
      </c>
      <c r="D5" s="1">
        <f>$B$20*C5</f>
        <v>1</v>
      </c>
      <c r="E5" s="1">
        <f t="shared" si="1"/>
        <v>1.7182818284590451</v>
      </c>
      <c r="F5" s="1">
        <f>EXP($B$20)-1</f>
        <v>1.7182818284590451</v>
      </c>
      <c r="G5" s="1">
        <f t="shared" si="2"/>
        <v>1</v>
      </c>
      <c r="H5" s="1">
        <f t="shared" si="3"/>
        <v>0</v>
      </c>
      <c r="J5">
        <v>691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1</v>
      </c>
    </row>
    <row r="6" spans="1:14">
      <c r="A6" t="s">
        <v>8</v>
      </c>
      <c r="B6">
        <v>251</v>
      </c>
      <c r="C6" s="1">
        <f>(B6-MIN($B$2:$B$5))/(MAX($B$2:$B$5)-MIN($B$2:$B$5))</f>
        <v>0</v>
      </c>
      <c r="D6" s="1">
        <f>$C$20*C6</f>
        <v>0</v>
      </c>
      <c r="E6" s="1">
        <f>EXP(D6)-1</f>
        <v>0</v>
      </c>
      <c r="F6" s="1">
        <f>EXP($C$20)-1</f>
        <v>6.3890560989306504</v>
      </c>
      <c r="G6" s="1">
        <f>E6/F6</f>
        <v>0</v>
      </c>
      <c r="H6" s="1">
        <f>1-G6</f>
        <v>1</v>
      </c>
    </row>
    <row r="7" spans="1:14">
      <c r="A7" t="s">
        <v>5</v>
      </c>
      <c r="B7">
        <v>426</v>
      </c>
      <c r="C7" s="1">
        <f t="shared" ref="C7:C9" si="8">(B7-MIN($B$2:$B$5))/(MAX($B$2:$B$5)-MIN($B$2:$B$5))</f>
        <v>0.39772727272727271</v>
      </c>
      <c r="D7" s="1">
        <f>$C$20*C7</f>
        <v>0.79545454545454541</v>
      </c>
      <c r="E7" s="1">
        <f t="shared" ref="E7:E9" si="9">EXP(D7)-1</f>
        <v>1.2154477896927616</v>
      </c>
      <c r="F7" s="1">
        <f>EXP($C$20)-1</f>
        <v>6.3890560989306504</v>
      </c>
      <c r="G7" s="1">
        <f t="shared" ref="G7:G9" si="10">E7/F7</f>
        <v>0.1902390229280024</v>
      </c>
      <c r="H7" s="1">
        <f t="shared" ref="H7:H9" si="11">1-G7</f>
        <v>0.80976097707199757</v>
      </c>
    </row>
    <row r="8" spans="1:14">
      <c r="A8" t="s">
        <v>10</v>
      </c>
      <c r="B8">
        <v>562</v>
      </c>
      <c r="C8" s="1">
        <f t="shared" si="8"/>
        <v>0.70681818181818179</v>
      </c>
      <c r="D8" s="1">
        <f>$C$20*C8</f>
        <v>1.4136363636363636</v>
      </c>
      <c r="E8" s="1">
        <f t="shared" si="9"/>
        <v>3.1108769009105437</v>
      </c>
      <c r="F8" s="1">
        <f>EXP($C$20)-1</f>
        <v>6.3890560989306504</v>
      </c>
      <c r="G8" s="1">
        <f t="shared" si="10"/>
        <v>0.4869071194149035</v>
      </c>
      <c r="H8" s="1">
        <f t="shared" si="11"/>
        <v>0.5130928805850965</v>
      </c>
    </row>
    <row r="9" spans="1:14">
      <c r="A9" t="s">
        <v>19</v>
      </c>
      <c r="B9">
        <v>691</v>
      </c>
      <c r="C9" s="1">
        <f t="shared" si="8"/>
        <v>1</v>
      </c>
      <c r="D9" s="1">
        <f>$C$20*C9</f>
        <v>2</v>
      </c>
      <c r="E9" s="1">
        <f t="shared" si="9"/>
        <v>6.3890560989306504</v>
      </c>
      <c r="F9" s="1">
        <f>EXP($C$20)-1</f>
        <v>6.3890560989306504</v>
      </c>
      <c r="G9" s="1">
        <f t="shared" si="10"/>
        <v>1</v>
      </c>
      <c r="H9" s="1">
        <f t="shared" si="11"/>
        <v>0</v>
      </c>
    </row>
    <row r="10" spans="1:14">
      <c r="A10" t="s">
        <v>8</v>
      </c>
      <c r="B10">
        <v>251</v>
      </c>
      <c r="C10" s="1">
        <f>(B10-MIN($B$2:$B$5))/(MAX($B$2:$B$5)-MIN($B$2:$B$5))</f>
        <v>0</v>
      </c>
      <c r="D10" s="1">
        <f>$D$20*C10</f>
        <v>0</v>
      </c>
      <c r="E10" s="1">
        <f>EXP(D10)-1</f>
        <v>0</v>
      </c>
      <c r="F10" s="1">
        <f>EXP($D$20)-1</f>
        <v>53.598150033144236</v>
      </c>
      <c r="G10" s="1">
        <f>E10/F10</f>
        <v>0</v>
      </c>
      <c r="H10" s="1">
        <f>1-G10</f>
        <v>1</v>
      </c>
    </row>
    <row r="11" spans="1:14">
      <c r="A11" t="s">
        <v>5</v>
      </c>
      <c r="B11">
        <v>426</v>
      </c>
      <c r="C11" s="1">
        <f t="shared" ref="C11:C13" si="12">(B11-MIN($B$2:$B$5))/(MAX($B$2:$B$5)-MIN($B$2:$B$5))</f>
        <v>0.39772727272727271</v>
      </c>
      <c r="D11" s="1">
        <f>$D$20*C11</f>
        <v>1.5909090909090908</v>
      </c>
      <c r="E11" s="1">
        <f t="shared" ref="E11:E13" si="13">EXP(D11)-1</f>
        <v>3.9082089088545429</v>
      </c>
      <c r="F11" s="1">
        <f>EXP($D$20)-1</f>
        <v>53.598150033144236</v>
      </c>
      <c r="G11" s="1">
        <f t="shared" ref="G11:G13" si="14">E11/F11</f>
        <v>7.2916861989411372E-2</v>
      </c>
      <c r="H11" s="1">
        <f t="shared" ref="H11:H13" si="15">1-G11</f>
        <v>0.92708313801058861</v>
      </c>
    </row>
    <row r="12" spans="1:14">
      <c r="A12" t="s">
        <v>10</v>
      </c>
      <c r="B12">
        <v>562</v>
      </c>
      <c r="C12" s="1">
        <f t="shared" si="12"/>
        <v>0.70681818181818179</v>
      </c>
      <c r="D12" s="1">
        <f>$D$20*C12</f>
        <v>2.8272727272727272</v>
      </c>
      <c r="E12" s="1">
        <f t="shared" si="13"/>
        <v>15.899308894439876</v>
      </c>
      <c r="F12" s="1">
        <f>EXP($D$20)-1</f>
        <v>53.598150033144236</v>
      </c>
      <c r="G12" s="1">
        <f t="shared" si="14"/>
        <v>0.29663913557852273</v>
      </c>
      <c r="H12" s="1">
        <f t="shared" si="15"/>
        <v>0.70336086442147727</v>
      </c>
    </row>
    <row r="13" spans="1:14">
      <c r="A13" t="s">
        <v>19</v>
      </c>
      <c r="B13">
        <v>691</v>
      </c>
      <c r="C13" s="1">
        <f t="shared" si="12"/>
        <v>1</v>
      </c>
      <c r="D13" s="1">
        <f>$D$20*C13</f>
        <v>4</v>
      </c>
      <c r="E13" s="1">
        <f t="shared" si="13"/>
        <v>53.598150033144236</v>
      </c>
      <c r="F13" s="1">
        <f>EXP($D$20)-1</f>
        <v>53.598150033144236</v>
      </c>
      <c r="G13" s="1">
        <f t="shared" si="14"/>
        <v>1</v>
      </c>
      <c r="H13" s="1">
        <f t="shared" si="15"/>
        <v>0</v>
      </c>
    </row>
    <row r="14" spans="1:14">
      <c r="A14" t="s">
        <v>8</v>
      </c>
      <c r="B14">
        <v>251</v>
      </c>
      <c r="C14" s="1">
        <f>(B14-MIN($B$2:$B$5))/(MAX($B$2:$B$5)-MIN($B$2:$B$5))</f>
        <v>0</v>
      </c>
      <c r="D14" s="1">
        <f>$E$20*C14</f>
        <v>0</v>
      </c>
      <c r="E14" s="1">
        <f>EXP(D14)-1</f>
        <v>0</v>
      </c>
      <c r="F14" s="1">
        <f>EXP($E$20)-1</f>
        <v>22025.465794806718</v>
      </c>
      <c r="G14" s="1">
        <f>E14/F14</f>
        <v>0</v>
      </c>
      <c r="H14" s="1">
        <f>1-G14</f>
        <v>1</v>
      </c>
    </row>
    <row r="15" spans="1:14">
      <c r="A15" t="s">
        <v>5</v>
      </c>
      <c r="B15">
        <v>426</v>
      </c>
      <c r="C15" s="1">
        <f t="shared" ref="C15:C17" si="16">(B15-MIN($B$2:$B$5))/(MAX($B$2:$B$5)-MIN($B$2:$B$5))</f>
        <v>0.39772727272727271</v>
      </c>
      <c r="D15" s="1">
        <f>$E$20*C15</f>
        <v>3.9772727272727271</v>
      </c>
      <c r="E15" s="1">
        <f t="shared" ref="E15:E17" si="17">EXP(D15)-1</f>
        <v>52.37127752907724</v>
      </c>
      <c r="F15" s="1">
        <f t="shared" ref="F15:F17" si="18">EXP($E$20)-1</f>
        <v>22025.465794806718</v>
      </c>
      <c r="G15" s="1">
        <f t="shared" ref="G15:G17" si="19">E15/F15</f>
        <v>2.3777602715410275E-3</v>
      </c>
      <c r="H15" s="1">
        <f t="shared" ref="H15:H17" si="20">1-G15</f>
        <v>0.99762223972845898</v>
      </c>
    </row>
    <row r="16" spans="1:14">
      <c r="A16" t="s">
        <v>10</v>
      </c>
      <c r="B16">
        <v>562</v>
      </c>
      <c r="C16" s="1">
        <f t="shared" si="16"/>
        <v>0.70681818181818179</v>
      </c>
      <c r="D16" s="1">
        <f>$E$20*C16</f>
        <v>7.0681818181818183</v>
      </c>
      <c r="E16" s="1">
        <f t="shared" si="17"/>
        <v>1173.0115261464744</v>
      </c>
      <c r="F16" s="1">
        <f t="shared" si="18"/>
        <v>22025.465794806718</v>
      </c>
      <c r="G16" s="1">
        <f t="shared" si="19"/>
        <v>5.3257058764362354E-2</v>
      </c>
      <c r="H16" s="1">
        <f t="shared" si="20"/>
        <v>0.94674294123563763</v>
      </c>
    </row>
    <row r="17" spans="1:8">
      <c r="A17" t="s">
        <v>19</v>
      </c>
      <c r="B17">
        <v>691</v>
      </c>
      <c r="C17" s="1">
        <f t="shared" si="16"/>
        <v>1</v>
      </c>
      <c r="D17" s="1">
        <f>$E$20*C17</f>
        <v>10</v>
      </c>
      <c r="E17" s="1">
        <f t="shared" si="17"/>
        <v>22025.465794806718</v>
      </c>
      <c r="F17" s="1">
        <f t="shared" si="18"/>
        <v>22025.465794806718</v>
      </c>
      <c r="G17" s="1">
        <f t="shared" si="19"/>
        <v>1</v>
      </c>
      <c r="H17" s="1">
        <f t="shared" si="20"/>
        <v>0</v>
      </c>
    </row>
    <row r="19" spans="1:8">
      <c r="A19" t="s">
        <v>48</v>
      </c>
      <c r="B19">
        <v>8.9999999999999993E-3</v>
      </c>
      <c r="C19">
        <v>0.02</v>
      </c>
      <c r="D19">
        <v>0.04</v>
      </c>
      <c r="E19">
        <v>0.1</v>
      </c>
    </row>
    <row r="20" spans="1:8">
      <c r="A20" t="s">
        <v>49</v>
      </c>
      <c r="B20">
        <v>1</v>
      </c>
      <c r="C20">
        <f t="shared" ref="C20:E20" si="21">C19*100</f>
        <v>2</v>
      </c>
      <c r="D20">
        <f t="shared" si="21"/>
        <v>4</v>
      </c>
      <c r="E20">
        <f t="shared" si="21"/>
        <v>10</v>
      </c>
    </row>
    <row r="22" spans="1:8">
      <c r="C22" s="6" t="s">
        <v>50</v>
      </c>
    </row>
    <row r="24" spans="1:8">
      <c r="B24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B393-7BF1-4A38-A674-43DFD06220A9}">
  <dimension ref="A1:N32"/>
  <sheetViews>
    <sheetView workbookViewId="0">
      <selection activeCell="L33" sqref="L33"/>
    </sheetView>
  </sheetViews>
  <sheetFormatPr defaultRowHeight="14.45"/>
  <cols>
    <col min="5" max="5" width="11.7109375" customWidth="1"/>
    <col min="6" max="6" width="12" bestFit="1" customWidth="1"/>
  </cols>
  <sheetData>
    <row r="1" spans="1:14">
      <c r="A1" t="s">
        <v>32</v>
      </c>
      <c r="B1" t="s">
        <v>33</v>
      </c>
      <c r="C1" t="s">
        <v>44</v>
      </c>
      <c r="D1" t="s">
        <v>45</v>
      </c>
      <c r="E1" t="s">
        <v>37</v>
      </c>
      <c r="F1" t="s">
        <v>38</v>
      </c>
      <c r="G1" t="s">
        <v>46</v>
      </c>
      <c r="H1" t="s">
        <v>47</v>
      </c>
      <c r="J1" t="s">
        <v>33</v>
      </c>
      <c r="K1" t="s">
        <v>51</v>
      </c>
    </row>
    <row r="2" spans="1:14">
      <c r="A2" t="s">
        <v>8</v>
      </c>
      <c r="B2">
        <v>251</v>
      </c>
      <c r="C2" s="1">
        <f>(B2-MIN($B$2:$B$5))/(MAX($B$2:$B$5)-MIN($B$2:$B$5))</f>
        <v>0</v>
      </c>
      <c r="D2" s="1">
        <f>$B$20*C2</f>
        <v>0</v>
      </c>
      <c r="E2" s="1">
        <f>EXP(D2)-1</f>
        <v>0</v>
      </c>
      <c r="F2" s="1">
        <f>EXP($B$20)-1</f>
        <v>1.7182818284590451</v>
      </c>
      <c r="G2" s="1">
        <f>E2/F2</f>
        <v>0</v>
      </c>
      <c r="H2" s="1">
        <f>1-G2</f>
        <v>1</v>
      </c>
      <c r="J2">
        <v>251</v>
      </c>
      <c r="K2">
        <f>G2</f>
        <v>0</v>
      </c>
      <c r="L2">
        <f>G6</f>
        <v>0</v>
      </c>
      <c r="M2">
        <f>G10</f>
        <v>0</v>
      </c>
      <c r="N2">
        <f>G14</f>
        <v>0</v>
      </c>
    </row>
    <row r="3" spans="1:14">
      <c r="A3" t="s">
        <v>5</v>
      </c>
      <c r="B3">
        <v>426</v>
      </c>
      <c r="C3" s="1">
        <f t="shared" ref="C3:C5" si="0">(B3-MIN($B$2:$B$5))/(MAX($B$2:$B$5)-MIN($B$2:$B$5))</f>
        <v>0.39772727272727271</v>
      </c>
      <c r="D3" s="1">
        <f>$B$20*C3</f>
        <v>0.39772727272727271</v>
      </c>
      <c r="E3" s="1">
        <f t="shared" ref="E3:E5" si="1">EXP(D3)-1</f>
        <v>0.48843803690068399</v>
      </c>
      <c r="F3" s="1">
        <f>EXP($B$20)-1</f>
        <v>1.7182818284590451</v>
      </c>
      <c r="G3" s="1">
        <f t="shared" ref="G3:G5" si="2">E3/F3</f>
        <v>0.28425956022517862</v>
      </c>
      <c r="H3" s="1">
        <f t="shared" ref="H3:H5" si="3">1-G3</f>
        <v>0.71574043977482138</v>
      </c>
      <c r="J3">
        <v>426</v>
      </c>
      <c r="K3">
        <f t="shared" ref="K3:K5" si="4">G3</f>
        <v>0.28425956022517862</v>
      </c>
      <c r="L3">
        <f t="shared" ref="L3:L5" si="5">G7</f>
        <v>0.1902390229280024</v>
      </c>
      <c r="M3">
        <f t="shared" ref="M3:M5" si="6">G11</f>
        <v>7.2916861989411372E-2</v>
      </c>
      <c r="N3">
        <f t="shared" ref="N3:N5" si="7">G15</f>
        <v>2.3777602715410275E-3</v>
      </c>
    </row>
    <row r="4" spans="1:14">
      <c r="A4" t="s">
        <v>10</v>
      </c>
      <c r="B4">
        <v>562</v>
      </c>
      <c r="C4" s="1">
        <f t="shared" si="0"/>
        <v>0.70681818181818179</v>
      </c>
      <c r="D4" s="1">
        <f>$B$20*C4</f>
        <v>0.70681818181818179</v>
      </c>
      <c r="E4" s="1">
        <f t="shared" si="1"/>
        <v>1.0275297533971095</v>
      </c>
      <c r="F4" s="1">
        <f>EXP($B$20)-1</f>
        <v>1.7182818284590451</v>
      </c>
      <c r="G4" s="1">
        <f t="shared" si="2"/>
        <v>0.59799838209230094</v>
      </c>
      <c r="H4" s="1">
        <f t="shared" si="3"/>
        <v>0.40200161790769906</v>
      </c>
      <c r="J4">
        <v>562</v>
      </c>
      <c r="K4">
        <f t="shared" si="4"/>
        <v>0.59799838209230094</v>
      </c>
      <c r="L4">
        <f t="shared" si="5"/>
        <v>0.4869071194149035</v>
      </c>
      <c r="M4">
        <f t="shared" si="6"/>
        <v>0.29663913557852273</v>
      </c>
      <c r="N4">
        <f t="shared" si="7"/>
        <v>5.3257058764362354E-2</v>
      </c>
    </row>
    <row r="5" spans="1:14">
      <c r="A5" t="s">
        <v>19</v>
      </c>
      <c r="B5">
        <v>691</v>
      </c>
      <c r="C5" s="1">
        <f t="shared" si="0"/>
        <v>1</v>
      </c>
      <c r="D5" s="1">
        <f>$B$20*C5</f>
        <v>1</v>
      </c>
      <c r="E5" s="1">
        <f t="shared" si="1"/>
        <v>1.7182818284590451</v>
      </c>
      <c r="F5" s="1">
        <f>EXP($B$20)-1</f>
        <v>1.7182818284590451</v>
      </c>
      <c r="G5" s="1">
        <f t="shared" si="2"/>
        <v>1</v>
      </c>
      <c r="H5" s="1">
        <f t="shared" si="3"/>
        <v>0</v>
      </c>
      <c r="J5">
        <v>691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1</v>
      </c>
    </row>
    <row r="6" spans="1:14">
      <c r="A6" t="s">
        <v>8</v>
      </c>
      <c r="B6">
        <v>251</v>
      </c>
      <c r="C6" s="1">
        <f>(B6-MIN($B$2:$B$5))/(MAX($B$2:$B$5)-MIN($B$2:$B$5))</f>
        <v>0</v>
      </c>
      <c r="D6" s="1">
        <f>$C$20*C6</f>
        <v>0</v>
      </c>
      <c r="E6" s="1">
        <f>EXP(D6)-1</f>
        <v>0</v>
      </c>
      <c r="F6" s="1">
        <f>EXP($C$20)-1</f>
        <v>6.3890560989306504</v>
      </c>
      <c r="G6" s="1">
        <f>E6/F6</f>
        <v>0</v>
      </c>
      <c r="H6" s="1">
        <f>1-G6</f>
        <v>1</v>
      </c>
    </row>
    <row r="7" spans="1:14">
      <c r="A7" t="s">
        <v>5</v>
      </c>
      <c r="B7">
        <v>426</v>
      </c>
      <c r="C7" s="1">
        <f t="shared" ref="C7:C9" si="8">(B7-MIN($B$2:$B$5))/(MAX($B$2:$B$5)-MIN($B$2:$B$5))</f>
        <v>0.39772727272727271</v>
      </c>
      <c r="D7" s="1">
        <f>$C$20*C7</f>
        <v>0.79545454545454541</v>
      </c>
      <c r="E7" s="1">
        <f t="shared" ref="E7:E9" si="9">EXP(D7)-1</f>
        <v>1.2154477896927616</v>
      </c>
      <c r="F7" s="1">
        <f>EXP($C$20)-1</f>
        <v>6.3890560989306504</v>
      </c>
      <c r="G7" s="1">
        <f t="shared" ref="G7:G9" si="10">E7/F7</f>
        <v>0.1902390229280024</v>
      </c>
      <c r="H7" s="1">
        <f t="shared" ref="H7:H9" si="11">1-G7</f>
        <v>0.80976097707199757</v>
      </c>
    </row>
    <row r="8" spans="1:14">
      <c r="A8" t="s">
        <v>10</v>
      </c>
      <c r="B8">
        <v>562</v>
      </c>
      <c r="C8" s="1">
        <f t="shared" si="8"/>
        <v>0.70681818181818179</v>
      </c>
      <c r="D8" s="1">
        <f>$C$20*C8</f>
        <v>1.4136363636363636</v>
      </c>
      <c r="E8" s="1">
        <f t="shared" si="9"/>
        <v>3.1108769009105437</v>
      </c>
      <c r="F8" s="1">
        <f>EXP($C$20)-1</f>
        <v>6.3890560989306504</v>
      </c>
      <c r="G8" s="1">
        <f t="shared" si="10"/>
        <v>0.4869071194149035</v>
      </c>
      <c r="H8" s="1">
        <f t="shared" si="11"/>
        <v>0.5130928805850965</v>
      </c>
    </row>
    <row r="9" spans="1:14">
      <c r="A9" t="s">
        <v>19</v>
      </c>
      <c r="B9">
        <v>691</v>
      </c>
      <c r="C9" s="1">
        <f t="shared" si="8"/>
        <v>1</v>
      </c>
      <c r="D9" s="1">
        <f>$C$20*C9</f>
        <v>2</v>
      </c>
      <c r="E9" s="1">
        <f t="shared" si="9"/>
        <v>6.3890560989306504</v>
      </c>
      <c r="F9" s="1">
        <f>EXP($C$20)-1</f>
        <v>6.3890560989306504</v>
      </c>
      <c r="G9" s="1">
        <f t="shared" si="10"/>
        <v>1</v>
      </c>
      <c r="H9" s="1">
        <f t="shared" si="11"/>
        <v>0</v>
      </c>
    </row>
    <row r="10" spans="1:14">
      <c r="A10" t="s">
        <v>8</v>
      </c>
      <c r="B10">
        <v>251</v>
      </c>
      <c r="C10" s="1">
        <f>(B10-MIN($B$2:$B$5))/(MAX($B$2:$B$5)-MIN($B$2:$B$5))</f>
        <v>0</v>
      </c>
      <c r="D10" s="1">
        <f>$D$20*C10</f>
        <v>0</v>
      </c>
      <c r="E10" s="1">
        <f>EXP(D10)-1</f>
        <v>0</v>
      </c>
      <c r="F10" s="1">
        <f>EXP($D$20)-1</f>
        <v>53.598150033144236</v>
      </c>
      <c r="G10" s="1">
        <f>E10/F10</f>
        <v>0</v>
      </c>
      <c r="H10" s="1">
        <f>1-G10</f>
        <v>1</v>
      </c>
    </row>
    <row r="11" spans="1:14">
      <c r="A11" t="s">
        <v>5</v>
      </c>
      <c r="B11">
        <v>426</v>
      </c>
      <c r="C11" s="1">
        <f t="shared" ref="C11:C13" si="12">(B11-MIN($B$2:$B$5))/(MAX($B$2:$B$5)-MIN($B$2:$B$5))</f>
        <v>0.39772727272727271</v>
      </c>
      <c r="D11" s="1">
        <f>$D$20*C11</f>
        <v>1.5909090909090908</v>
      </c>
      <c r="E11" s="1">
        <f t="shared" ref="E11:E13" si="13">EXP(D11)-1</f>
        <v>3.9082089088545429</v>
      </c>
      <c r="F11" s="1">
        <f>EXP($D$20)-1</f>
        <v>53.598150033144236</v>
      </c>
      <c r="G11" s="1">
        <f t="shared" ref="G11:G13" si="14">E11/F11</f>
        <v>7.2916861989411372E-2</v>
      </c>
      <c r="H11" s="1">
        <f t="shared" ref="H11:H13" si="15">1-G11</f>
        <v>0.92708313801058861</v>
      </c>
    </row>
    <row r="12" spans="1:14">
      <c r="A12" t="s">
        <v>10</v>
      </c>
      <c r="B12">
        <v>562</v>
      </c>
      <c r="C12" s="1">
        <f t="shared" si="12"/>
        <v>0.70681818181818179</v>
      </c>
      <c r="D12" s="1">
        <f>$D$20*C12</f>
        <v>2.8272727272727272</v>
      </c>
      <c r="E12" s="1">
        <f t="shared" si="13"/>
        <v>15.899308894439876</v>
      </c>
      <c r="F12" s="1">
        <f>EXP($D$20)-1</f>
        <v>53.598150033144236</v>
      </c>
      <c r="G12" s="1">
        <f t="shared" si="14"/>
        <v>0.29663913557852273</v>
      </c>
      <c r="H12" s="1">
        <f t="shared" si="15"/>
        <v>0.70336086442147727</v>
      </c>
    </row>
    <row r="13" spans="1:14">
      <c r="A13" t="s">
        <v>19</v>
      </c>
      <c r="B13">
        <v>691</v>
      </c>
      <c r="C13" s="1">
        <f t="shared" si="12"/>
        <v>1</v>
      </c>
      <c r="D13" s="1">
        <f>$D$20*C13</f>
        <v>4</v>
      </c>
      <c r="E13" s="1">
        <f t="shared" si="13"/>
        <v>53.598150033144236</v>
      </c>
      <c r="F13" s="1">
        <f>EXP($D$20)-1</f>
        <v>53.598150033144236</v>
      </c>
      <c r="G13" s="1">
        <f t="shared" si="14"/>
        <v>1</v>
      </c>
      <c r="H13" s="1">
        <f t="shared" si="15"/>
        <v>0</v>
      </c>
    </row>
    <row r="14" spans="1:14">
      <c r="A14" t="s">
        <v>8</v>
      </c>
      <c r="B14">
        <v>251</v>
      </c>
      <c r="C14" s="1">
        <f>(B14-MIN($B$2:$B$5))/(MAX($B$2:$B$5)-MIN($B$2:$B$5))</f>
        <v>0</v>
      </c>
      <c r="D14" s="1">
        <f>$E$20*C14</f>
        <v>0</v>
      </c>
      <c r="E14" s="1">
        <f>EXP(D14)-1</f>
        <v>0</v>
      </c>
      <c r="F14" s="1">
        <f>EXP($E$20)-1</f>
        <v>22025.465794806718</v>
      </c>
      <c r="G14" s="1">
        <f>E14/F14</f>
        <v>0</v>
      </c>
      <c r="H14" s="1">
        <f>1-G14</f>
        <v>1</v>
      </c>
    </row>
    <row r="15" spans="1:14">
      <c r="A15" t="s">
        <v>5</v>
      </c>
      <c r="B15">
        <v>426</v>
      </c>
      <c r="C15" s="1">
        <f t="shared" ref="C15:C17" si="16">(B15-MIN($B$2:$B$5))/(MAX($B$2:$B$5)-MIN($B$2:$B$5))</f>
        <v>0.39772727272727271</v>
      </c>
      <c r="D15" s="1">
        <f>$E$20*C15</f>
        <v>3.9772727272727271</v>
      </c>
      <c r="E15" s="1">
        <f t="shared" ref="E15:E17" si="17">EXP(D15)-1</f>
        <v>52.37127752907724</v>
      </c>
      <c r="F15" s="1">
        <f t="shared" ref="F15:F17" si="18">EXP($E$20)-1</f>
        <v>22025.465794806718</v>
      </c>
      <c r="G15" s="1">
        <f t="shared" ref="G15:G17" si="19">E15/F15</f>
        <v>2.3777602715410275E-3</v>
      </c>
      <c r="H15" s="1">
        <f t="shared" ref="H15:H17" si="20">1-G15</f>
        <v>0.99762223972845898</v>
      </c>
    </row>
    <row r="16" spans="1:14">
      <c r="A16" t="s">
        <v>10</v>
      </c>
      <c r="B16">
        <v>562</v>
      </c>
      <c r="C16" s="1">
        <f t="shared" si="16"/>
        <v>0.70681818181818179</v>
      </c>
      <c r="D16" s="1">
        <f>$E$20*C16</f>
        <v>7.0681818181818183</v>
      </c>
      <c r="E16" s="1">
        <f t="shared" si="17"/>
        <v>1173.0115261464744</v>
      </c>
      <c r="F16" s="1">
        <f t="shared" si="18"/>
        <v>22025.465794806718</v>
      </c>
      <c r="G16" s="1">
        <f t="shared" si="19"/>
        <v>5.3257058764362354E-2</v>
      </c>
      <c r="H16" s="1">
        <f t="shared" si="20"/>
        <v>0.94674294123563763</v>
      </c>
    </row>
    <row r="17" spans="1:12">
      <c r="A17" t="s">
        <v>19</v>
      </c>
      <c r="B17">
        <v>691</v>
      </c>
      <c r="C17" s="1">
        <f t="shared" si="16"/>
        <v>1</v>
      </c>
      <c r="D17" s="1">
        <f>$E$20*C17</f>
        <v>10</v>
      </c>
      <c r="E17" s="1">
        <f t="shared" si="17"/>
        <v>22025.465794806718</v>
      </c>
      <c r="F17" s="1">
        <f t="shared" si="18"/>
        <v>22025.465794806718</v>
      </c>
      <c r="G17" s="1">
        <f t="shared" si="19"/>
        <v>1</v>
      </c>
      <c r="H17" s="1">
        <f t="shared" si="20"/>
        <v>0</v>
      </c>
    </row>
    <row r="19" spans="1:12">
      <c r="A19" t="s">
        <v>48</v>
      </c>
      <c r="B19">
        <v>8.9999999999999993E-3</v>
      </c>
      <c r="C19">
        <v>0.02</v>
      </c>
      <c r="D19">
        <v>0.04</v>
      </c>
      <c r="E19">
        <v>0.1</v>
      </c>
    </row>
    <row r="20" spans="1:12">
      <c r="A20" t="s">
        <v>49</v>
      </c>
      <c r="B20">
        <v>1</v>
      </c>
      <c r="C20">
        <f t="shared" ref="C20:E20" si="21">C19*100</f>
        <v>2</v>
      </c>
      <c r="D20">
        <f t="shared" si="21"/>
        <v>4</v>
      </c>
      <c r="E20">
        <f t="shared" si="21"/>
        <v>10</v>
      </c>
    </row>
    <row r="22" spans="1:12">
      <c r="C22" s="6" t="s">
        <v>50</v>
      </c>
    </row>
    <row r="24" spans="1:12">
      <c r="B24" s="6"/>
    </row>
    <row r="31" spans="1:12">
      <c r="K31">
        <f>51/4</f>
        <v>12.75</v>
      </c>
      <c r="L31">
        <f>39/51</f>
        <v>0.76470588235294112</v>
      </c>
    </row>
    <row r="32" spans="1:12">
      <c r="L32">
        <f>4/51</f>
        <v>7.8431372549019607E-2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Laboratorio Nacional de las Ciencias de la Sostenibilidad</cp:lastModifiedBy>
  <cp:revision/>
  <dcterms:created xsi:type="dcterms:W3CDTF">2021-02-24T06:42:20Z</dcterms:created>
  <dcterms:modified xsi:type="dcterms:W3CDTF">2022-09-26T16:06:11Z</dcterms:modified>
  <cp:category/>
  <cp:contentStatus/>
</cp:coreProperties>
</file>