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C" sheetId="1" state="visible" r:id="rId2"/>
    <sheet name="AC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<sst xmlns="http://schemas.openxmlformats.org/spreadsheetml/2006/main" count="102" uniqueCount="84">
  <si>
    <t xml:space="preserve">Transistor</t>
  </si>
  <si>
    <t xml:space="preserve">2N3904</t>
  </si>
  <si>
    <t xml:space="preserve">Vcc</t>
  </si>
  <si>
    <t xml:space="preserve">V</t>
  </si>
  <si>
    <t xml:space="preserve">Operating current</t>
  </si>
  <si>
    <t xml:space="preserve">mA</t>
  </si>
  <si>
    <t xml:space="preserve">Power resistor</t>
  </si>
  <si>
    <t xml:space="preserve">ohms</t>
  </si>
  <si>
    <t xml:space="preserve">Drop across power resistor</t>
  </si>
  <si>
    <t xml:space="preserve">ignore</t>
  </si>
  <si>
    <t xml:space="preserve">Hfe (min) @ operating current</t>
  </si>
  <si>
    <t xml:space="preserve">Hfe (max) @ operating current</t>
  </si>
  <si>
    <t xml:space="preserve">Beta DC</t>
  </si>
  <si>
    <t xml:space="preserve">Hfe</t>
  </si>
  <si>
    <t xml:space="preserve">Emitter resistor R3</t>
  </si>
  <si>
    <t xml:space="preserve">10% of Vcc across Re</t>
  </si>
  <si>
    <t xml:space="preserve">Re (R3)</t>
  </si>
  <si>
    <t xml:space="preserve">K</t>
  </si>
  <si>
    <t xml:space="preserve">Ohms</t>
  </si>
  <si>
    <t xml:space="preserve">Base-ground resistor R2</t>
  </si>
  <si>
    <t xml:space="preserve">Ve</t>
  </si>
  <si>
    <t xml:space="preserve">Vbe</t>
  </si>
  <si>
    <t xml:space="preserve">I base – ground</t>
  </si>
  <si>
    <t xml:space="preserve">Rb</t>
  </si>
  <si>
    <t xml:space="preserve">Use (R2)</t>
  </si>
  <si>
    <t xml:space="preserve">Base-Vcc resistor R1</t>
  </si>
  <si>
    <t xml:space="preserve">V base – Vcc</t>
  </si>
  <si>
    <t xml:space="preserve">I base-ground</t>
  </si>
  <si>
    <t xml:space="preserve">I base-emitter</t>
  </si>
  <si>
    <t xml:space="preserve">I resistor base – Vcc</t>
  </si>
  <si>
    <t xml:space="preserve">R base – Vcc</t>
  </si>
  <si>
    <t xml:space="preserve">Use (R1)</t>
  </si>
  <si>
    <t xml:space="preserve">Xc (emitter-gnd cap)</t>
  </si>
  <si>
    <t xml:space="preserve">F</t>
  </si>
  <si>
    <t xml:space="preserve">MHz</t>
  </si>
  <si>
    <t xml:space="preserve">C</t>
  </si>
  <si>
    <t xml:space="preserve">uF</t>
  </si>
  <si>
    <t xml:space="preserve">Xc</t>
  </si>
  <si>
    <t xml:space="preserve">ignore R3 for AC gain</t>
  </si>
  <si>
    <t xml:space="preserve">Beta AC (Hfe AC)</t>
  </si>
  <si>
    <t xml:space="preserve">GBW (Ft)</t>
  </si>
  <si>
    <t xml:space="preserve">Operating freq</t>
  </si>
  <si>
    <t xml:space="preserve">Hfe (AC at 9 MHz)</t>
  </si>
  <si>
    <t xml:space="preserve">Re</t>
  </si>
  <si>
    <t xml:space="preserve">SSDRA constant p 20</t>
  </si>
  <si>
    <t xml:space="preserve">Ic DC</t>
  </si>
  <si>
    <t xml:space="preserve">re</t>
  </si>
  <si>
    <t xml:space="preserve">Input Impedance</t>
  </si>
  <si>
    <t xml:space="preserve">R1</t>
  </si>
  <si>
    <t xml:space="preserve">R2</t>
  </si>
  <si>
    <t xml:space="preserve">R input</t>
  </si>
  <si>
    <t xml:space="preserve">Ohms input</t>
  </si>
  <si>
    <t xml:space="preserve">zout/zin</t>
  </si>
  <si>
    <t xml:space="preserve">ohms/ohms</t>
  </si>
  <si>
    <t xml:space="preserve">turns ratio</t>
  </si>
  <si>
    <t xml:space="preserve">sqrt(Zout.Zin)</t>
  </si>
  <si>
    <t xml:space="preserve">Input XFMR Inductance</t>
  </si>
  <si>
    <t xml:space="preserve">4-5X load (min)</t>
  </si>
  <si>
    <t xml:space="preserve">x</t>
  </si>
  <si>
    <t xml:space="preserve">rule of thumb</t>
  </si>
  <si>
    <t xml:space="preserve">minimum impedance</t>
  </si>
  <si>
    <t xml:space="preserve">Turns (min)</t>
  </si>
  <si>
    <t xml:space="preserve">http://toroids.info/FT37-43.php</t>
  </si>
  <si>
    <t xml:space="preserve">round up turns</t>
  </si>
  <si>
    <t xml:space="preserve">minimum integer turns</t>
  </si>
  <si>
    <t xml:space="preserve"> </t>
  </si>
  <si>
    <t xml:space="preserve">more cap = lower BW</t>
  </si>
  <si>
    <t xml:space="preserve">Turns Ratios</t>
  </si>
  <si>
    <t xml:space="preserve">Try to match ratio</t>
  </si>
  <si>
    <t xml:space="preserve">turns primary</t>
  </si>
  <si>
    <r>
      <rPr>
        <sz val="10"/>
        <rFont val="Arial"/>
        <family val="2"/>
      </rPr>
      <t xml:space="preserve">Exact 2</t>
    </r>
    <r>
      <rPr>
        <vertAlign val="superscript"/>
        <sz val="10"/>
        <rFont val="Arial"/>
        <family val="2"/>
      </rPr>
      <t xml:space="preserve">nd</t>
    </r>
    <r>
      <rPr>
        <sz val="10"/>
        <rFont val="Arial"/>
        <family val="2"/>
      </rPr>
      <t xml:space="preserve"> turns</t>
    </r>
  </si>
  <si>
    <r>
      <rPr>
        <sz val="10"/>
        <rFont val="Arial"/>
        <family val="2"/>
      </rPr>
      <t xml:space="preserve">Closest 2</t>
    </r>
    <r>
      <rPr>
        <vertAlign val="superscript"/>
        <sz val="10"/>
        <rFont val="Arial"/>
        <family val="2"/>
      </rPr>
      <t xml:space="preserve">nd</t>
    </r>
  </si>
  <si>
    <t xml:space="preserve">Exact ratio</t>
  </si>
  <si>
    <t xml:space="preserve">Error (%)</t>
  </si>
  <si>
    <t xml:space="preserve">Use 7:9 ratio</t>
  </si>
  <si>
    <t xml:space="preserve">Output XFMR Inductance</t>
  </si>
  <si>
    <t xml:space="preserve">Set to reflect the load back to the collector-Vcc</t>
  </si>
  <si>
    <t xml:space="preserve">Collector Vcc imped</t>
  </si>
  <si>
    <t xml:space="preserve">Rule of thumb</t>
  </si>
  <si>
    <t xml:space="preserve">Output imped</t>
  </si>
  <si>
    <t xml:space="preserve">Imped ratio</t>
  </si>
  <si>
    <t xml:space="preserve">4 to 1</t>
  </si>
  <si>
    <t xml:space="preserve">Turns ratio</t>
  </si>
  <si>
    <t xml:space="preserve">2 to 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</si>
</sst>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0"/>
    <numFmt numFmtId="167" formatCode="0.0"/>
    <numFmt numFmtId="168" formatCode="hh:mm:ss\ AM/PM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u val="single"/>
      <sz val="10"/>
      <name val="Arial"/>
      <family val="2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30" activeCellId="0" sqref="A3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7.12"/>
    <col collapsed="false" customWidth="true" hidden="false" outlineLevel="0" max="2" min="2" style="0" width="8.26"/>
    <col collapsed="false" customWidth="true" hidden="false" outlineLevel="0" max="3" min="3" style="0" width="6.57"/>
    <col collapsed="false" customWidth="true" hidden="false" outlineLevel="0" max="4" min="4" style="0" width="6.77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n">
        <v>12</v>
      </c>
      <c r="C2" s="0" t="s">
        <v>3</v>
      </c>
    </row>
    <row r="3" customFormat="false" ht="12.8" hidden="false" customHeight="false" outlineLevel="0" collapsed="false">
      <c r="A3" s="0" t="s">
        <v>4</v>
      </c>
      <c r="B3" s="0" t="n">
        <v>10</v>
      </c>
      <c r="C3" s="0" t="s">
        <v>5</v>
      </c>
    </row>
    <row r="4" customFormat="false" ht="12.8" hidden="false" customHeight="false" outlineLevel="0" collapsed="false">
      <c r="A4" s="0" t="s">
        <v>6</v>
      </c>
      <c r="B4" s="0" t="n">
        <v>10</v>
      </c>
      <c r="C4" s="0" t="s">
        <v>7</v>
      </c>
    </row>
    <row r="5" customFormat="false" ht="12.8" hidden="false" customHeight="false" outlineLevel="0" collapsed="false">
      <c r="A5" s="0" t="s">
        <v>8</v>
      </c>
      <c r="B5" s="0" t="n">
        <f aca="false">B4*B3/1000</f>
        <v>0.1</v>
      </c>
      <c r="C5" s="0" t="s">
        <v>3</v>
      </c>
      <c r="D5" s="0" t="s">
        <v>9</v>
      </c>
    </row>
    <row r="6" customFormat="false" ht="12.8" hidden="false" customHeight="false" outlineLevel="0" collapsed="false">
      <c r="A6" s="0" t="s">
        <v>10</v>
      </c>
      <c r="B6" s="0" t="n">
        <v>100</v>
      </c>
    </row>
    <row r="7" customFormat="false" ht="12.8" hidden="false" customHeight="false" outlineLevel="0" collapsed="false">
      <c r="A7" s="1" t="s">
        <v>11</v>
      </c>
      <c r="B7" s="0" t="n">
        <v>300</v>
      </c>
    </row>
    <row r="8" customFormat="false" ht="12.8" hidden="false" customHeight="false" outlineLevel="0" collapsed="false">
      <c r="A8" s="0" t="s">
        <v>12</v>
      </c>
      <c r="B8" s="2" t="n">
        <f aca="false">SQRT(B6*B7)</f>
        <v>173.205080756888</v>
      </c>
      <c r="C8" s="0" t="s">
        <v>13</v>
      </c>
    </row>
    <row r="10" customFormat="false" ht="12.8" hidden="false" customHeight="false" outlineLevel="0" collapsed="false">
      <c r="A10" s="0" t="s">
        <v>14</v>
      </c>
    </row>
    <row r="11" customFormat="false" ht="12.8" hidden="false" customHeight="false" outlineLevel="0" collapsed="false">
      <c r="A11" s="0" t="s">
        <v>15</v>
      </c>
      <c r="B11" s="0" t="n">
        <f aca="false">0.1*B2</f>
        <v>1.2</v>
      </c>
      <c r="C11" s="0" t="s">
        <v>3</v>
      </c>
    </row>
    <row r="12" customFormat="false" ht="12.8" hidden="false" customHeight="false" outlineLevel="0" collapsed="false">
      <c r="A12" s="0" t="s">
        <v>16</v>
      </c>
      <c r="B12" s="0" t="n">
        <f aca="false">B11/B3</f>
        <v>0.12</v>
      </c>
      <c r="C12" s="0" t="s">
        <v>17</v>
      </c>
    </row>
    <row r="13" customFormat="false" ht="12.8" hidden="false" customHeight="false" outlineLevel="0" collapsed="false">
      <c r="B13" s="0" t="n">
        <f aca="false">1000*B12</f>
        <v>120</v>
      </c>
      <c r="C13" s="0" t="s">
        <v>18</v>
      </c>
    </row>
    <row r="15" customFormat="false" ht="12.8" hidden="false" customHeight="false" outlineLevel="0" collapsed="false">
      <c r="A15" s="0" t="s">
        <v>19</v>
      </c>
    </row>
    <row r="16" customFormat="false" ht="12.8" hidden="false" customHeight="false" outlineLevel="0" collapsed="false">
      <c r="A16" s="0" t="s">
        <v>20</v>
      </c>
      <c r="B16" s="0" t="n">
        <f aca="false">B11</f>
        <v>1.2</v>
      </c>
      <c r="C16" s="0" t="s">
        <v>3</v>
      </c>
    </row>
    <row r="17" customFormat="false" ht="12.8" hidden="false" customHeight="false" outlineLevel="0" collapsed="false">
      <c r="A17" s="0" t="s">
        <v>21</v>
      </c>
      <c r="B17" s="0" t="n">
        <f aca="false">0.7+B16</f>
        <v>1.9</v>
      </c>
      <c r="C17" s="0" t="s">
        <v>3</v>
      </c>
    </row>
    <row r="18" customFormat="false" ht="12.8" hidden="false" customHeight="false" outlineLevel="0" collapsed="false">
      <c r="A18" s="0" t="s">
        <v>22</v>
      </c>
      <c r="B18" s="2" t="n">
        <f aca="false">10*B3/B8</f>
        <v>0.577350269189626</v>
      </c>
      <c r="C18" s="0" t="s">
        <v>5</v>
      </c>
    </row>
    <row r="19" customFormat="false" ht="12.8" hidden="false" customHeight="false" outlineLevel="0" collapsed="false">
      <c r="A19" s="0" t="s">
        <v>23</v>
      </c>
      <c r="B19" s="2" t="n">
        <f aca="false">B17/B18</f>
        <v>3.29089653438087</v>
      </c>
      <c r="C19" s="0" t="s">
        <v>17</v>
      </c>
    </row>
    <row r="20" customFormat="false" ht="12.8" hidden="false" customHeight="false" outlineLevel="0" collapsed="false">
      <c r="A20" s="0" t="s">
        <v>24</v>
      </c>
      <c r="B20" s="0" t="n">
        <v>3.3</v>
      </c>
      <c r="C20" s="0" t="s">
        <v>17</v>
      </c>
    </row>
    <row r="22" customFormat="false" ht="12.8" hidden="false" customHeight="false" outlineLevel="0" collapsed="false">
      <c r="A22" s="0" t="s">
        <v>25</v>
      </c>
    </row>
    <row r="23" customFormat="false" ht="12.8" hidden="false" customHeight="false" outlineLevel="0" collapsed="false">
      <c r="A23" s="0" t="s">
        <v>26</v>
      </c>
      <c r="B23" s="0" t="n">
        <f aca="false">B2-B17</f>
        <v>10.1</v>
      </c>
      <c r="C23" s="0" t="s">
        <v>3</v>
      </c>
    </row>
    <row r="24" customFormat="false" ht="12.8" hidden="false" customHeight="false" outlineLevel="0" collapsed="false">
      <c r="A24" s="0" t="s">
        <v>27</v>
      </c>
      <c r="B24" s="2" t="n">
        <f aca="false">B17/B19</f>
        <v>0.577350269189626</v>
      </c>
      <c r="C24" s="0" t="s">
        <v>5</v>
      </c>
    </row>
    <row r="25" customFormat="false" ht="12.8" hidden="false" customHeight="false" outlineLevel="0" collapsed="false">
      <c r="A25" s="0" t="s">
        <v>28</v>
      </c>
      <c r="B25" s="2" t="n">
        <f aca="false">B3/B8</f>
        <v>0.0577350269189626</v>
      </c>
      <c r="C25" s="0" t="s">
        <v>5</v>
      </c>
    </row>
    <row r="26" customFormat="false" ht="12.8" hidden="false" customHeight="false" outlineLevel="0" collapsed="false">
      <c r="A26" s="0" t="s">
        <v>29</v>
      </c>
      <c r="B26" s="2" t="n">
        <f aca="false">B24+B25</f>
        <v>0.635085296108588</v>
      </c>
    </row>
    <row r="27" customFormat="false" ht="12.8" hidden="false" customHeight="false" outlineLevel="0" collapsed="false">
      <c r="A27" s="0" t="s">
        <v>30</v>
      </c>
      <c r="B27" s="2" t="n">
        <f aca="false">B23/B26</f>
        <v>15.9033755967688</v>
      </c>
    </row>
    <row r="28" customFormat="false" ht="12.8" hidden="false" customHeight="false" outlineLevel="0" collapsed="false">
      <c r="A28" s="0" t="s">
        <v>31</v>
      </c>
      <c r="B28" s="0" t="n">
        <v>15</v>
      </c>
      <c r="C28" s="0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7"/>
  <sheetViews>
    <sheetView showFormulas="false" showGridLines="true" showRowColHeaders="true" showZeros="true" rightToLeft="false" tabSelected="true" showOutlineSymbols="true" defaultGridColor="true" view="normal" topLeftCell="A25" colorId="64" zoomScale="140" zoomScaleNormal="140" zoomScalePageLayoutView="100" workbookViewId="0">
      <selection pane="topLeft" activeCell="B47" activeCellId="0" sqref="B4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67"/>
    <col collapsed="false" customWidth="true" hidden="false" outlineLevel="0" max="2" min="2" style="0" width="18.28"/>
    <col collapsed="false" customWidth="true" hidden="false" outlineLevel="0" max="3" min="3" style="0" width="10.64"/>
    <col collapsed="false" customWidth="true" hidden="false" outlineLevel="0" max="4" min="4" style="0" width="14.69"/>
    <col collapsed="false" customWidth="true" hidden="false" outlineLevel="0" max="5" min="5" style="0" width="8.95"/>
  </cols>
  <sheetData>
    <row r="1" customFormat="false" ht="12.8" hidden="false" customHeight="false" outlineLevel="0" collapsed="false">
      <c r="A1" s="3" t="s">
        <v>32</v>
      </c>
    </row>
    <row r="2" customFormat="false" ht="12.8" hidden="false" customHeight="false" outlineLevel="0" collapsed="false">
      <c r="A2" s="0" t="s">
        <v>33</v>
      </c>
      <c r="B2" s="1" t="n">
        <v>9</v>
      </c>
      <c r="C2" s="0" t="s">
        <v>34</v>
      </c>
    </row>
    <row r="3" customFormat="false" ht="12.8" hidden="false" customHeight="false" outlineLevel="0" collapsed="false">
      <c r="A3" s="0" t="s">
        <v>35</v>
      </c>
      <c r="B3" s="1" t="n">
        <v>0.1</v>
      </c>
      <c r="C3" s="0" t="s">
        <v>36</v>
      </c>
    </row>
    <row r="4" customFormat="false" ht="12.8" hidden="false" customHeight="false" outlineLevel="0" collapsed="false">
      <c r="A4" s="0" t="s">
        <v>37</v>
      </c>
      <c r="B4" s="4" t="n">
        <f aca="false">1/(2*PI()*B3*B2)</f>
        <v>0.176838825657661</v>
      </c>
      <c r="C4" s="0" t="s">
        <v>7</v>
      </c>
      <c r="D4" s="0" t="s">
        <v>38</v>
      </c>
    </row>
    <row r="5" customFormat="false" ht="12.8" hidden="false" customHeight="false" outlineLevel="0" collapsed="false">
      <c r="B5" s="4"/>
    </row>
    <row r="6" customFormat="false" ht="12.8" hidden="false" customHeight="false" outlineLevel="0" collapsed="false">
      <c r="A6" s="3" t="s">
        <v>39</v>
      </c>
      <c r="B6" s="4"/>
    </row>
    <row r="7" customFormat="false" ht="12.8" hidden="false" customHeight="false" outlineLevel="0" collapsed="false">
      <c r="A7" s="0" t="s">
        <v>40</v>
      </c>
      <c r="B7" s="4" t="n">
        <v>300</v>
      </c>
    </row>
    <row r="8" customFormat="false" ht="12.8" hidden="false" customHeight="false" outlineLevel="0" collapsed="false">
      <c r="A8" s="0" t="s">
        <v>41</v>
      </c>
      <c r="B8" s="4" t="n">
        <f aca="false">B2</f>
        <v>9</v>
      </c>
    </row>
    <row r="9" customFormat="false" ht="12.8" hidden="false" customHeight="false" outlineLevel="0" collapsed="false">
      <c r="B9" s="4" t="n">
        <f aca="false">B7/B8</f>
        <v>33.3333333333333</v>
      </c>
      <c r="C9" s="0" t="s">
        <v>42</v>
      </c>
    </row>
    <row r="11" customFormat="false" ht="12.8" hidden="false" customHeight="false" outlineLevel="0" collapsed="false">
      <c r="A11" s="3" t="s">
        <v>43</v>
      </c>
    </row>
    <row r="12" customFormat="false" ht="12.8" hidden="false" customHeight="false" outlineLevel="0" collapsed="false">
      <c r="B12" s="0" t="n">
        <v>25</v>
      </c>
      <c r="C12" s="0" t="s">
        <v>44</v>
      </c>
    </row>
    <row r="13" customFormat="false" ht="12.8" hidden="false" customHeight="false" outlineLevel="0" collapsed="false">
      <c r="A13" s="0" t="s">
        <v>45</v>
      </c>
      <c r="B13" s="0" t="n">
        <f aca="false">DC!B3</f>
        <v>10</v>
      </c>
      <c r="C13" s="0" t="s">
        <v>5</v>
      </c>
    </row>
    <row r="14" customFormat="false" ht="12.8" hidden="false" customHeight="false" outlineLevel="0" collapsed="false">
      <c r="A14" s="0" t="s">
        <v>46</v>
      </c>
      <c r="B14" s="4" t="n">
        <f aca="false">B9*B12/B13</f>
        <v>83.3333333333333</v>
      </c>
      <c r="C14" s="0" t="s">
        <v>18</v>
      </c>
    </row>
    <row r="15" customFormat="false" ht="12.8" hidden="false" customHeight="false" outlineLevel="0" collapsed="false">
      <c r="B15" s="4"/>
    </row>
    <row r="16" customFormat="false" ht="12.8" hidden="false" customHeight="false" outlineLevel="0" collapsed="false">
      <c r="A16" s="3" t="s">
        <v>47</v>
      </c>
    </row>
    <row r="17" customFormat="false" ht="12.8" hidden="false" customHeight="false" outlineLevel="0" collapsed="false">
      <c r="A17" s="0" t="s">
        <v>48</v>
      </c>
      <c r="B17" s="0" t="n">
        <v>3300</v>
      </c>
    </row>
    <row r="18" customFormat="false" ht="12.8" hidden="false" customHeight="false" outlineLevel="0" collapsed="false">
      <c r="A18" s="0" t="s">
        <v>49</v>
      </c>
      <c r="B18" s="0" t="n">
        <v>15000</v>
      </c>
      <c r="C18" s="5" t="n">
        <f aca="false">(B18*B17)/(B18+B17)</f>
        <v>2704.91803278689</v>
      </c>
    </row>
    <row r="19" customFormat="false" ht="12.8" hidden="false" customHeight="false" outlineLevel="0" collapsed="false">
      <c r="A19" s="0" t="s">
        <v>43</v>
      </c>
      <c r="B19" s="4" t="n">
        <f aca="false">B14</f>
        <v>83.3333333333333</v>
      </c>
    </row>
    <row r="20" customFormat="false" ht="12.8" hidden="false" customHeight="false" outlineLevel="0" collapsed="false">
      <c r="A20" s="0" t="s">
        <v>50</v>
      </c>
      <c r="B20" s="6" t="n">
        <f aca="false">(C18*B19)/(C18+B19)</f>
        <v>80.8427241548261</v>
      </c>
      <c r="C20" s="7" t="s">
        <v>18</v>
      </c>
    </row>
    <row r="21" customFormat="false" ht="12.8" hidden="false" customHeight="false" outlineLevel="0" collapsed="false">
      <c r="B21" s="0" t="n">
        <v>50</v>
      </c>
      <c r="C21" s="0" t="s">
        <v>51</v>
      </c>
    </row>
    <row r="22" customFormat="false" ht="12.8" hidden="false" customHeight="false" outlineLevel="0" collapsed="false">
      <c r="B22" s="0" t="s">
        <v>52</v>
      </c>
      <c r="C22" s="2" t="n">
        <f aca="false">B20/B21</f>
        <v>1.61685448309652</v>
      </c>
      <c r="D22" s="0" t="s">
        <v>53</v>
      </c>
    </row>
    <row r="23" customFormat="false" ht="12.8" hidden="false" customHeight="false" outlineLevel="0" collapsed="false">
      <c r="B23" s="0" t="s">
        <v>54</v>
      </c>
      <c r="C23" s="2" t="n">
        <f aca="false">SQRT(C22)</f>
        <v>1.27155592999149</v>
      </c>
      <c r="D23" s="0" t="s">
        <v>55</v>
      </c>
    </row>
    <row r="25" customFormat="false" ht="12.8" hidden="false" customHeight="false" outlineLevel="0" collapsed="false">
      <c r="A25" s="3" t="s">
        <v>56</v>
      </c>
      <c r="B25" s="5"/>
      <c r="C25" s="1"/>
    </row>
    <row r="26" customFormat="false" ht="12.8" hidden="false" customHeight="false" outlineLevel="0" collapsed="false">
      <c r="A26" s="0" t="s">
        <v>57</v>
      </c>
      <c r="B26" s="0" t="n">
        <v>5</v>
      </c>
      <c r="C26" s="0" t="s">
        <v>58</v>
      </c>
      <c r="D26" s="0" t="s">
        <v>59</v>
      </c>
    </row>
    <row r="27" customFormat="false" ht="12.8" hidden="false" customHeight="false" outlineLevel="0" collapsed="false">
      <c r="B27" s="5" t="n">
        <f aca="false">B26*B20</f>
        <v>404.21362077413</v>
      </c>
      <c r="D27" s="0" t="s">
        <v>60</v>
      </c>
    </row>
    <row r="28" customFormat="false" ht="12.8" hidden="false" customHeight="false" outlineLevel="0" collapsed="false">
      <c r="A28" s="0" t="s">
        <v>61</v>
      </c>
      <c r="B28" s="0" t="n">
        <v>4.5</v>
      </c>
      <c r="D28" s="0" t="s">
        <v>62</v>
      </c>
    </row>
    <row r="29" customFormat="false" ht="12.8" hidden="false" customHeight="false" outlineLevel="0" collapsed="false">
      <c r="A29" s="0" t="s">
        <v>63</v>
      </c>
      <c r="B29" s="0" t="n">
        <f aca="false">ROUNDUP(B28,0)</f>
        <v>5</v>
      </c>
      <c r="D29" s="0" t="s">
        <v>64</v>
      </c>
    </row>
    <row r="30" customFormat="false" ht="12.8" hidden="false" customHeight="false" outlineLevel="0" collapsed="false">
      <c r="D30" s="0" t="s">
        <v>65</v>
      </c>
    </row>
    <row r="31" customFormat="false" ht="12.8" hidden="false" customHeight="false" outlineLevel="0" collapsed="false">
      <c r="D31" s="0" t="s">
        <v>66</v>
      </c>
    </row>
    <row r="32" customFormat="false" ht="12.8" hidden="false" customHeight="false" outlineLevel="0" collapsed="false">
      <c r="A32" s="0" t="s">
        <v>67</v>
      </c>
      <c r="D32" s="0" t="s">
        <v>68</v>
      </c>
    </row>
    <row r="33" customFormat="false" ht="12.8" hidden="false" customHeight="false" outlineLevel="0" collapsed="false">
      <c r="A33" s="0" t="s">
        <v>69</v>
      </c>
      <c r="B33" s="0" t="s">
        <v>70</v>
      </c>
      <c r="C33" s="0" t="s">
        <v>71</v>
      </c>
      <c r="D33" s="0" t="s">
        <v>72</v>
      </c>
      <c r="E33" s="0" t="s">
        <v>73</v>
      </c>
    </row>
    <row r="34" customFormat="false" ht="12.8" hidden="false" customHeight="false" outlineLevel="0" collapsed="false">
      <c r="A34" s="0" t="n">
        <v>5</v>
      </c>
      <c r="B34" s="4" t="n">
        <f aca="false">A34*$C$23</f>
        <v>6.35777964995745</v>
      </c>
      <c r="C34" s="2" t="n">
        <f aca="false">ROUND(B34,0)</f>
        <v>6</v>
      </c>
      <c r="D34" s="2" t="n">
        <f aca="false">C34/A34</f>
        <v>1.2</v>
      </c>
      <c r="E34" s="2" t="n">
        <f aca="false">100*($C$23-D34)/(D34)</f>
        <v>5.96299416595745</v>
      </c>
    </row>
    <row r="35" customFormat="false" ht="12.8" hidden="false" customHeight="false" outlineLevel="0" collapsed="false">
      <c r="A35" s="0" t="n">
        <v>6</v>
      </c>
      <c r="B35" s="4" t="n">
        <f aca="false">A35*$C$23</f>
        <v>7.62933557994894</v>
      </c>
      <c r="C35" s="2" t="n">
        <f aca="false">ROUND(B35,0)</f>
        <v>8</v>
      </c>
      <c r="D35" s="2" t="n">
        <f aca="false">C35/A35</f>
        <v>1.33333333333333</v>
      </c>
      <c r="E35" s="2" t="n">
        <f aca="false">100*($C$23-D35)/(D35)</f>
        <v>-4.63330525063829</v>
      </c>
    </row>
    <row r="36" customFormat="false" ht="12.8" hidden="false" customHeight="false" outlineLevel="0" collapsed="false">
      <c r="A36" s="0" t="n">
        <v>7</v>
      </c>
      <c r="B36" s="4" t="n">
        <f aca="false">A36*$C$23</f>
        <v>8.90089150994043</v>
      </c>
      <c r="C36" s="2" t="n">
        <f aca="false">ROUND(B36,0)</f>
        <v>9</v>
      </c>
      <c r="D36" s="2" t="n">
        <f aca="false">C36/A36</f>
        <v>1.28571428571429</v>
      </c>
      <c r="E36" s="2" t="n">
        <f aca="false">100*($C$23-D36)/(D36)</f>
        <v>-1.10120544510639</v>
      </c>
    </row>
    <row r="37" customFormat="false" ht="12.8" hidden="false" customHeight="false" outlineLevel="0" collapsed="false">
      <c r="A37" s="0" t="n">
        <v>8</v>
      </c>
      <c r="B37" s="4" t="n">
        <f aca="false">A37*$C$23</f>
        <v>10.1724474399319</v>
      </c>
      <c r="C37" s="2" t="n">
        <f aca="false">ROUND(B37,0)</f>
        <v>10</v>
      </c>
      <c r="D37" s="2" t="n">
        <f aca="false">C37/A37</f>
        <v>1.25</v>
      </c>
      <c r="E37" s="2" t="n">
        <f aca="false">100*($C$23-D37)/(D37)</f>
        <v>1.72447439931915</v>
      </c>
    </row>
    <row r="38" customFormat="false" ht="12.8" hidden="false" customHeight="false" outlineLevel="0" collapsed="false">
      <c r="A38" s="0" t="n">
        <v>9</v>
      </c>
      <c r="B38" s="4" t="n">
        <f aca="false">A38*$C$23</f>
        <v>11.4440033699234</v>
      </c>
      <c r="C38" s="2" t="n">
        <f aca="false">ROUND(B38,0)</f>
        <v>11</v>
      </c>
      <c r="D38" s="2" t="n">
        <f aca="false">C38/A38</f>
        <v>1.22222222222222</v>
      </c>
      <c r="E38" s="2" t="n">
        <f aca="false">100*($C$23-D38)/(D38)</f>
        <v>4.03639427203094</v>
      </c>
    </row>
    <row r="39" customFormat="false" ht="12.8" hidden="false" customHeight="false" outlineLevel="0" collapsed="false">
      <c r="A39" s="0" t="n">
        <v>10</v>
      </c>
      <c r="B39" s="4" t="n">
        <f aca="false">A39*$C$23</f>
        <v>12.7155592999149</v>
      </c>
      <c r="C39" s="2" t="n">
        <f aca="false">ROUND(B39,0)</f>
        <v>13</v>
      </c>
      <c r="D39" s="2" t="n">
        <f aca="false">C39/A39</f>
        <v>1.3</v>
      </c>
      <c r="E39" s="2" t="n">
        <f aca="false">100*($C$23-D39)/(D39)</f>
        <v>-2.18800538527005</v>
      </c>
    </row>
    <row r="40" customFormat="false" ht="12.8" hidden="false" customHeight="false" outlineLevel="0" collapsed="false">
      <c r="A40" s="0" t="s">
        <v>74</v>
      </c>
    </row>
    <row r="42" customFormat="false" ht="12.8" hidden="false" customHeight="false" outlineLevel="0" collapsed="false">
      <c r="A42" s="3" t="s">
        <v>75</v>
      </c>
    </row>
    <row r="43" customFormat="false" ht="12.8" hidden="false" customHeight="false" outlineLevel="0" collapsed="false">
      <c r="A43" s="0" t="s">
        <v>76</v>
      </c>
    </row>
    <row r="44" customFormat="false" ht="12.8" hidden="false" customHeight="false" outlineLevel="0" collapsed="false">
      <c r="A44" s="0" t="s">
        <v>77</v>
      </c>
      <c r="B44" s="0" t="n">
        <v>200</v>
      </c>
      <c r="C44" s="0" t="s">
        <v>18</v>
      </c>
      <c r="D44" s="0" t="s">
        <v>78</v>
      </c>
    </row>
    <row r="45" customFormat="false" ht="12.8" hidden="false" customHeight="false" outlineLevel="0" collapsed="false">
      <c r="A45" s="0" t="s">
        <v>79</v>
      </c>
      <c r="B45" s="0" t="n">
        <v>50</v>
      </c>
      <c r="C45" s="0" t="s">
        <v>18</v>
      </c>
    </row>
    <row r="46" customFormat="false" ht="12.8" hidden="false" customHeight="false" outlineLevel="0" collapsed="false">
      <c r="A46" s="0" t="s">
        <v>80</v>
      </c>
      <c r="B46" s="8" t="s">
        <v>81</v>
      </c>
    </row>
    <row r="47" customFormat="false" ht="12.8" hidden="false" customHeight="false" outlineLevel="0" collapsed="false">
      <c r="A47" s="0" t="s">
        <v>82</v>
      </c>
      <c r="B47" s="8" t="s">
        <v>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2021-11-06T08:02:24Z</dcterms:created>
  <dc:creator/>
  <dc:description/>
  <dc:language>en-US</dc:language>
  <cp:lastModifiedBy/>
  <dcterms:modified xsi:type="dcterms:W3CDTF">2021-11-07T15:43:20Z</dcterms:modified>
  <cp:revision>8</cp:revision>
  <dc:subject/>
  <dc:title/>
</cp:coreProperties>
</file>